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A9FEA9E8-8638-4690-9F9A-00D20592A3A3}" xr6:coauthVersionLast="47" xr6:coauthVersionMax="47" xr10:uidLastSave="{00000000-0000-0000-0000-000000000000}"/>
  <bookViews>
    <workbookView xWindow="19395" yWindow="-16320" windowWidth="29040" windowHeight="15720" tabRatio="658" firstSheet="4" activeTab="14"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Crop!$G$302:$AU$354</definedName>
    <definedName name="chem_by_lmu">Crop!$H$618:$Q$619</definedName>
    <definedName name="chem_cost" localSheetId="3">Crop!$G$242:$AA$294</definedName>
    <definedName name="chem_info">Crop!$I$634:$L$638</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Crop!$G$363:$AU$415</definedName>
    <definedName name="fert_by_lmu" localSheetId="3">Crop!$H$597:$Q$602</definedName>
    <definedName name="fert_info" localSheetId="3">Crop!$H$577:$M$582</definedName>
    <definedName name="fert_passes" localSheetId="3">Crop!$G$421:$AU$473</definedName>
    <definedName name="fert_prep">Labour!$N$100:$P$103</definedName>
    <definedName name="fixed_crop_monitoring">Labour!$E$125:$Q$126</definedName>
    <definedName name="fixed_rotphases">Crop!$H$124:$M$175</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frost" localSheetId="3">Crop!$H$547:$Q$564</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Crop!$V$125:$V$175</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e_i" localSheetId="11">Sheep!$I$349:$I$351</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Crop!$T$125:$T$175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Crop!$I$521:$R$531</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Crop!$Q$125:$Q$175</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Crop!$I$86</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Crop!$G$698:$Q$728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Crop!$I$653:$R$683</definedName>
    <definedName name="seeding_rate_lmu_adj" localSheetId="13">Mach!$A$47:$B$56</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Crop!$T$62:$AD$79</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CropResidue!$H$35:$H$51</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Crop!$J$113</definedName>
    <definedName name="variable_crop_monitoring">Labour!$E$131:$Q$148</definedName>
    <definedName name="yield_by_lmu" localSheetId="3">Crop!$I$488:$R$505</definedName>
    <definedName name="yield_penalty_wet" localSheetId="3">Crop!$H$42:$R$59</definedName>
    <definedName name="YieldBySoil.i">[3]Rotation!$J$47:$V$59</definedName>
    <definedName name="YieldBySoil.n">[3]Rotation!$H$47:$H$59</definedName>
    <definedName name="yields" localSheetId="3">Crop!$G$181:$Q$232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6" i="17" l="1"/>
  <c r="M26" i="17"/>
  <c r="J26" i="17"/>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T62" i="28"/>
  <c r="S60" i="28" l="1"/>
  <c r="G206" i="27"/>
  <c r="G219" i="9"/>
  <c r="G535" i="1" l="1"/>
  <c r="H51" i="6" l="1"/>
  <c r="H50" i="6"/>
  <c r="H46" i="6"/>
  <c r="H45" i="6"/>
  <c r="H43" i="6"/>
  <c r="H42" i="6"/>
  <c r="H49" i="6"/>
  <c r="H48" i="6"/>
  <c r="H47" i="6"/>
  <c r="H41" i="6"/>
  <c r="H40" i="6"/>
  <c r="H39" i="6"/>
  <c r="H37" i="6"/>
  <c r="H36" i="6"/>
  <c r="H35" i="6"/>
  <c r="J102" i="1" l="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I599" i="1"/>
  <c r="J599" i="1"/>
  <c r="K599" i="1"/>
  <c r="L599" i="1"/>
  <c r="M599" i="1"/>
  <c r="N599" i="1"/>
  <c r="O599" i="1"/>
  <c r="P599" i="1"/>
  <c r="Q599" i="1"/>
  <c r="I600" i="1"/>
  <c r="J600" i="1"/>
  <c r="K600" i="1"/>
  <c r="L600" i="1"/>
  <c r="M600" i="1"/>
  <c r="N600" i="1"/>
  <c r="O600" i="1"/>
  <c r="P600" i="1"/>
  <c r="Q600" i="1"/>
  <c r="I601" i="1"/>
  <c r="J601" i="1"/>
  <c r="K601" i="1"/>
  <c r="L601" i="1"/>
  <c r="M601" i="1"/>
  <c r="N601" i="1"/>
  <c r="O601" i="1"/>
  <c r="P601" i="1"/>
  <c r="Q601" i="1"/>
  <c r="I602" i="1"/>
  <c r="J602" i="1"/>
  <c r="K602" i="1"/>
  <c r="L602" i="1"/>
  <c r="M602" i="1"/>
  <c r="N602" i="1"/>
  <c r="O602" i="1"/>
  <c r="P602" i="1"/>
  <c r="Q602" i="1"/>
  <c r="J598" i="1"/>
  <c r="K598" i="1"/>
  <c r="L598" i="1"/>
  <c r="M598" i="1"/>
  <c r="N598" i="1"/>
  <c r="O598" i="1"/>
  <c r="P598" i="1"/>
  <c r="Q598" i="1"/>
  <c r="I598" i="1"/>
  <c r="H432" i="1"/>
  <c r="H433" i="1" l="1"/>
  <c r="I433" i="1"/>
  <c r="J433" i="1"/>
  <c r="K433" i="1"/>
  <c r="V108" i="22"/>
  <c r="J384" i="1" l="1"/>
  <c r="J442" i="1" s="1"/>
  <c r="J383" i="1"/>
  <c r="J441" i="1" s="1"/>
  <c r="J412" i="1"/>
  <c r="J470" i="1" s="1"/>
  <c r="J411" i="1"/>
  <c r="J469" i="1" s="1"/>
  <c r="J395" i="1"/>
  <c r="J453" i="1" s="1"/>
  <c r="J394" i="1"/>
  <c r="J452" i="1" s="1"/>
  <c r="J389" i="1"/>
  <c r="J447" i="1" s="1"/>
  <c r="J388" i="1"/>
  <c r="J446" i="1" s="1"/>
  <c r="J408" i="1"/>
  <c r="J466" i="1" s="1"/>
  <c r="J407" i="1"/>
  <c r="J465" i="1" s="1"/>
  <c r="J382" i="1"/>
  <c r="J440" i="1" s="1"/>
  <c r="J381" i="1"/>
  <c r="J439" i="1" s="1"/>
  <c r="I381" i="1"/>
  <c r="I439" i="1" s="1"/>
  <c r="H376" i="1"/>
  <c r="H434" i="1" s="1"/>
  <c r="I376" i="1"/>
  <c r="I434" i="1" s="1"/>
  <c r="J376" i="1"/>
  <c r="J434" i="1" s="1"/>
  <c r="K376" i="1"/>
  <c r="K434" i="1" s="1"/>
  <c r="H377" i="1"/>
  <c r="H435" i="1" s="1"/>
  <c r="I377" i="1"/>
  <c r="I435" i="1" s="1"/>
  <c r="J377" i="1"/>
  <c r="J435" i="1" s="1"/>
  <c r="K377" i="1"/>
  <c r="K435" i="1" s="1"/>
  <c r="H378" i="1"/>
  <c r="H436" i="1" s="1"/>
  <c r="I378" i="1"/>
  <c r="I436" i="1" s="1"/>
  <c r="J378" i="1"/>
  <c r="J436" i="1" s="1"/>
  <c r="K378" i="1"/>
  <c r="K436" i="1" s="1"/>
  <c r="H379" i="1"/>
  <c r="H437" i="1" s="1"/>
  <c r="I379" i="1"/>
  <c r="J379" i="1"/>
  <c r="K379" i="1"/>
  <c r="K437" i="1" s="1"/>
  <c r="H380" i="1"/>
  <c r="H438" i="1" s="1"/>
  <c r="I380" i="1"/>
  <c r="I438" i="1" s="1"/>
  <c r="J380" i="1"/>
  <c r="K380" i="1"/>
  <c r="K438" i="1" s="1"/>
  <c r="H381" i="1"/>
  <c r="H439" i="1" s="1"/>
  <c r="K381" i="1"/>
  <c r="K439" i="1" s="1"/>
  <c r="H382" i="1"/>
  <c r="H440" i="1" s="1"/>
  <c r="I382" i="1"/>
  <c r="I440" i="1" s="1"/>
  <c r="K382" i="1"/>
  <c r="K440" i="1" s="1"/>
  <c r="H383" i="1"/>
  <c r="I383" i="1"/>
  <c r="I441" i="1" s="1"/>
  <c r="K383" i="1"/>
  <c r="K441" i="1" s="1"/>
  <c r="H384" i="1"/>
  <c r="H442" i="1" s="1"/>
  <c r="I384" i="1"/>
  <c r="K384" i="1"/>
  <c r="K442" i="1" s="1"/>
  <c r="H385" i="1"/>
  <c r="H443" i="1" s="1"/>
  <c r="I385" i="1"/>
  <c r="I443" i="1" s="1"/>
  <c r="J385" i="1"/>
  <c r="J443" i="1" s="1"/>
  <c r="K385" i="1"/>
  <c r="K443" i="1" s="1"/>
  <c r="H386" i="1"/>
  <c r="H444" i="1" s="1"/>
  <c r="I386" i="1"/>
  <c r="I444" i="1" s="1"/>
  <c r="J386" i="1"/>
  <c r="J444" i="1" s="1"/>
  <c r="K386" i="1"/>
  <c r="K444" i="1" s="1"/>
  <c r="H387" i="1"/>
  <c r="H445" i="1" s="1"/>
  <c r="I387" i="1"/>
  <c r="I445" i="1" s="1"/>
  <c r="J387" i="1"/>
  <c r="J445" i="1" s="1"/>
  <c r="K387" i="1"/>
  <c r="K445" i="1" s="1"/>
  <c r="H388" i="1"/>
  <c r="H446" i="1" s="1"/>
  <c r="I388" i="1"/>
  <c r="I446" i="1" s="1"/>
  <c r="K388" i="1"/>
  <c r="H389" i="1"/>
  <c r="I389" i="1"/>
  <c r="K389" i="1"/>
  <c r="K447" i="1" s="1"/>
  <c r="H390" i="1"/>
  <c r="I390" i="1"/>
  <c r="I448" i="1" s="1"/>
  <c r="J390" i="1"/>
  <c r="J448" i="1" s="1"/>
  <c r="K390" i="1"/>
  <c r="K448" i="1" s="1"/>
  <c r="H391" i="1"/>
  <c r="H449" i="1" s="1"/>
  <c r="I391" i="1"/>
  <c r="I449" i="1" s="1"/>
  <c r="J391" i="1"/>
  <c r="J449" i="1" s="1"/>
  <c r="K391" i="1"/>
  <c r="K449" i="1" s="1"/>
  <c r="H392" i="1"/>
  <c r="H450" i="1" s="1"/>
  <c r="I392" i="1"/>
  <c r="I450" i="1" s="1"/>
  <c r="J392" i="1"/>
  <c r="J450" i="1" s="1"/>
  <c r="K392" i="1"/>
  <c r="K450" i="1" s="1"/>
  <c r="H393" i="1"/>
  <c r="I393" i="1"/>
  <c r="I451" i="1" s="1"/>
  <c r="J393" i="1"/>
  <c r="J451" i="1" s="1"/>
  <c r="K393" i="1"/>
  <c r="H394" i="1"/>
  <c r="I394" i="1"/>
  <c r="I452" i="1" s="1"/>
  <c r="K394" i="1"/>
  <c r="H395" i="1"/>
  <c r="H453" i="1" s="1"/>
  <c r="I395" i="1"/>
  <c r="K395" i="1"/>
  <c r="K453" i="1" s="1"/>
  <c r="H396" i="1"/>
  <c r="H454" i="1" s="1"/>
  <c r="I396" i="1"/>
  <c r="I454" i="1" s="1"/>
  <c r="J396" i="1"/>
  <c r="J454" i="1" s="1"/>
  <c r="K396" i="1"/>
  <c r="K454" i="1" s="1"/>
  <c r="H397" i="1"/>
  <c r="H455" i="1" s="1"/>
  <c r="I397" i="1"/>
  <c r="I455" i="1" s="1"/>
  <c r="J397" i="1"/>
  <c r="J455" i="1" s="1"/>
  <c r="K397" i="1"/>
  <c r="K455" i="1" s="1"/>
  <c r="H398" i="1"/>
  <c r="H456" i="1" s="1"/>
  <c r="I398" i="1"/>
  <c r="J398" i="1"/>
  <c r="J456" i="1" s="1"/>
  <c r="K398" i="1"/>
  <c r="H399" i="1"/>
  <c r="H457" i="1" s="1"/>
  <c r="I399" i="1"/>
  <c r="J399" i="1"/>
  <c r="K399" i="1"/>
  <c r="H400" i="1"/>
  <c r="H458" i="1" s="1"/>
  <c r="I400" i="1"/>
  <c r="I458" i="1" s="1"/>
  <c r="J400" i="1"/>
  <c r="J458" i="1" s="1"/>
  <c r="K400" i="1"/>
  <c r="H401" i="1"/>
  <c r="H459" i="1" s="1"/>
  <c r="I401" i="1"/>
  <c r="I459" i="1" s="1"/>
  <c r="J401" i="1"/>
  <c r="J459" i="1" s="1"/>
  <c r="K401" i="1"/>
  <c r="K459" i="1" s="1"/>
  <c r="H402" i="1"/>
  <c r="H460" i="1" s="1"/>
  <c r="I402" i="1"/>
  <c r="I460" i="1" s="1"/>
  <c r="J402" i="1"/>
  <c r="K402" i="1"/>
  <c r="K460" i="1" s="1"/>
  <c r="H403" i="1"/>
  <c r="H461" i="1" s="1"/>
  <c r="I403" i="1"/>
  <c r="I461" i="1" s="1"/>
  <c r="J403" i="1"/>
  <c r="J461" i="1" s="1"/>
  <c r="K403" i="1"/>
  <c r="H404" i="1"/>
  <c r="I404" i="1"/>
  <c r="I462" i="1" s="1"/>
  <c r="J404" i="1"/>
  <c r="K404" i="1"/>
  <c r="H405" i="1"/>
  <c r="H463" i="1" s="1"/>
  <c r="I405" i="1"/>
  <c r="I463" i="1" s="1"/>
  <c r="J405" i="1"/>
  <c r="K405" i="1"/>
  <c r="H406" i="1"/>
  <c r="H464" i="1" s="1"/>
  <c r="I406" i="1"/>
  <c r="I464" i="1" s="1"/>
  <c r="J406" i="1"/>
  <c r="J464" i="1" s="1"/>
  <c r="K406" i="1"/>
  <c r="K464" i="1" s="1"/>
  <c r="H407" i="1"/>
  <c r="H465" i="1" s="1"/>
  <c r="I407" i="1"/>
  <c r="I465" i="1" s="1"/>
  <c r="K407" i="1"/>
  <c r="K465" i="1" s="1"/>
  <c r="H408" i="1"/>
  <c r="H466" i="1" s="1"/>
  <c r="I408" i="1"/>
  <c r="K408" i="1"/>
  <c r="H409" i="1"/>
  <c r="H467" i="1" s="1"/>
  <c r="I409" i="1"/>
  <c r="I467" i="1" s="1"/>
  <c r="J409" i="1"/>
  <c r="J467" i="1" s="1"/>
  <c r="K409" i="1"/>
  <c r="H410" i="1"/>
  <c r="H468" i="1" s="1"/>
  <c r="I410" i="1"/>
  <c r="I468" i="1" s="1"/>
  <c r="J410" i="1"/>
  <c r="J468" i="1" s="1"/>
  <c r="K410" i="1"/>
  <c r="H411" i="1"/>
  <c r="H469" i="1" s="1"/>
  <c r="I411" i="1"/>
  <c r="I469" i="1" s="1"/>
  <c r="K411" i="1"/>
  <c r="K469" i="1" s="1"/>
  <c r="H412" i="1"/>
  <c r="H470" i="1" s="1"/>
  <c r="I412" i="1"/>
  <c r="I470" i="1" s="1"/>
  <c r="K412" i="1"/>
  <c r="K470" i="1" s="1"/>
  <c r="H413" i="1"/>
  <c r="H471" i="1" s="1"/>
  <c r="I413" i="1"/>
  <c r="J413" i="1"/>
  <c r="J471" i="1" s="1"/>
  <c r="K413" i="1"/>
  <c r="H414" i="1"/>
  <c r="I414" i="1"/>
  <c r="J414" i="1"/>
  <c r="K414" i="1"/>
  <c r="K472" i="1" s="1"/>
  <c r="H415" i="1"/>
  <c r="I415" i="1"/>
  <c r="I473" i="1" s="1"/>
  <c r="J415" i="1"/>
  <c r="K415" i="1"/>
  <c r="K473" i="1" s="1"/>
  <c r="I365" i="1"/>
  <c r="J365" i="1"/>
  <c r="K365" i="1"/>
  <c r="H365" i="1"/>
  <c r="J324" i="1"/>
  <c r="H305" i="1"/>
  <c r="I305" i="1"/>
  <c r="J305" i="1"/>
  <c r="K305" i="1"/>
  <c r="H306" i="1"/>
  <c r="I306" i="1"/>
  <c r="J306" i="1"/>
  <c r="K306" i="1"/>
  <c r="H307" i="1"/>
  <c r="I307" i="1"/>
  <c r="J307" i="1"/>
  <c r="K307" i="1"/>
  <c r="H308" i="1"/>
  <c r="I308" i="1"/>
  <c r="J308" i="1"/>
  <c r="K308" i="1"/>
  <c r="H309" i="1"/>
  <c r="I309" i="1"/>
  <c r="J309" i="1"/>
  <c r="K309" i="1"/>
  <c r="H310" i="1"/>
  <c r="I310" i="1"/>
  <c r="J310" i="1"/>
  <c r="K310" i="1"/>
  <c r="H311" i="1"/>
  <c r="I311" i="1"/>
  <c r="J311" i="1"/>
  <c r="K311" i="1"/>
  <c r="H312" i="1"/>
  <c r="I312" i="1"/>
  <c r="J312" i="1"/>
  <c r="K312" i="1"/>
  <c r="H313" i="1"/>
  <c r="I313" i="1"/>
  <c r="J313" i="1"/>
  <c r="K313" i="1"/>
  <c r="H314" i="1"/>
  <c r="I314" i="1"/>
  <c r="J314" i="1"/>
  <c r="K314" i="1"/>
  <c r="H315" i="1"/>
  <c r="I315" i="1"/>
  <c r="J315" i="1"/>
  <c r="K315" i="1"/>
  <c r="H316" i="1"/>
  <c r="I316" i="1"/>
  <c r="J316" i="1"/>
  <c r="K316" i="1"/>
  <c r="K317" i="1"/>
  <c r="H318" i="1"/>
  <c r="I318" i="1"/>
  <c r="J318" i="1"/>
  <c r="K318" i="1"/>
  <c r="K319" i="1"/>
  <c r="H320" i="1"/>
  <c r="I320" i="1"/>
  <c r="J320" i="1"/>
  <c r="K320" i="1"/>
  <c r="K321" i="1"/>
  <c r="H322" i="1"/>
  <c r="I322" i="1"/>
  <c r="J322" i="1"/>
  <c r="K322" i="1"/>
  <c r="K323" i="1"/>
  <c r="H324" i="1"/>
  <c r="I324" i="1"/>
  <c r="K324" i="1"/>
  <c r="H325" i="1"/>
  <c r="I325" i="1"/>
  <c r="J325" i="1"/>
  <c r="K325" i="1"/>
  <c r="H326" i="1"/>
  <c r="I326" i="1"/>
  <c r="J326" i="1"/>
  <c r="K326" i="1"/>
  <c r="H327" i="1"/>
  <c r="I327" i="1"/>
  <c r="J327" i="1"/>
  <c r="K327" i="1"/>
  <c r="K328" i="1"/>
  <c r="H329" i="1"/>
  <c r="I329" i="1"/>
  <c r="J329" i="1"/>
  <c r="K329" i="1"/>
  <c r="H330" i="1"/>
  <c r="I330" i="1"/>
  <c r="J330" i="1"/>
  <c r="K330" i="1"/>
  <c r="H331" i="1"/>
  <c r="I331" i="1"/>
  <c r="J331" i="1"/>
  <c r="K331" i="1"/>
  <c r="I332" i="1"/>
  <c r="K332" i="1"/>
  <c r="H333" i="1"/>
  <c r="I333" i="1"/>
  <c r="J333" i="1"/>
  <c r="K333" i="1"/>
  <c r="K334" i="1"/>
  <c r="H335" i="1"/>
  <c r="I335" i="1"/>
  <c r="J335" i="1"/>
  <c r="K335" i="1"/>
  <c r="K336" i="1"/>
  <c r="H337" i="1"/>
  <c r="I337" i="1"/>
  <c r="J337" i="1"/>
  <c r="K337" i="1"/>
  <c r="K338" i="1"/>
  <c r="H339" i="1"/>
  <c r="I339" i="1"/>
  <c r="J339" i="1"/>
  <c r="K339" i="1"/>
  <c r="K340" i="1"/>
  <c r="H341" i="1"/>
  <c r="I341" i="1"/>
  <c r="J341" i="1"/>
  <c r="K341" i="1"/>
  <c r="K342" i="1"/>
  <c r="H343" i="1"/>
  <c r="I343" i="1"/>
  <c r="J343" i="1"/>
  <c r="K343" i="1"/>
  <c r="H344" i="1"/>
  <c r="I344" i="1"/>
  <c r="J344" i="1"/>
  <c r="K344" i="1"/>
  <c r="K345" i="1"/>
  <c r="H346" i="1"/>
  <c r="I346" i="1"/>
  <c r="J346" i="1"/>
  <c r="K346" i="1"/>
  <c r="K347" i="1"/>
  <c r="H348" i="1"/>
  <c r="I348" i="1"/>
  <c r="J348" i="1"/>
  <c r="K348" i="1"/>
  <c r="K349" i="1"/>
  <c r="H350" i="1"/>
  <c r="I350" i="1"/>
  <c r="J350" i="1"/>
  <c r="K350" i="1"/>
  <c r="K351" i="1"/>
  <c r="H352" i="1"/>
  <c r="I352" i="1"/>
  <c r="J352" i="1"/>
  <c r="K352" i="1"/>
  <c r="H353" i="1"/>
  <c r="I353" i="1"/>
  <c r="J353" i="1"/>
  <c r="K353" i="1"/>
  <c r="H354" i="1"/>
  <c r="I354" i="1"/>
  <c r="J354" i="1"/>
  <c r="K354" i="1"/>
  <c r="K304" i="1"/>
  <c r="I304" i="1"/>
  <c r="J304" i="1"/>
  <c r="H304"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44" i="1"/>
  <c r="J244" i="1"/>
  <c r="H285" i="1"/>
  <c r="H345" i="1" s="1"/>
  <c r="H280" i="1"/>
  <c r="H340" i="1" s="1"/>
  <c r="H278" i="1"/>
  <c r="H338" i="1" s="1"/>
  <c r="H272" i="1"/>
  <c r="H332" i="1" s="1"/>
  <c r="H274" i="1"/>
  <c r="H334" i="1" s="1"/>
  <c r="H282" i="1"/>
  <c r="J342" i="1" l="1"/>
  <c r="H342" i="1"/>
  <c r="I342" i="1"/>
  <c r="K471" i="1"/>
  <c r="K458" i="1"/>
  <c r="J463" i="1"/>
  <c r="H448" i="1"/>
  <c r="K468" i="1"/>
  <c r="K462" i="1"/>
  <c r="J457" i="1"/>
  <c r="K451" i="1"/>
  <c r="H473" i="1"/>
  <c r="I442" i="1"/>
  <c r="K452" i="1"/>
  <c r="K457" i="1"/>
  <c r="I447" i="1"/>
  <c r="J462" i="1"/>
  <c r="H447" i="1"/>
  <c r="H451" i="1"/>
  <c r="K467" i="1"/>
  <c r="K446" i="1"/>
  <c r="I472" i="1"/>
  <c r="K466" i="1"/>
  <c r="I456" i="1"/>
  <c r="K463" i="1"/>
  <c r="I453" i="1"/>
  <c r="J473" i="1"/>
  <c r="H452" i="1"/>
  <c r="I457" i="1"/>
  <c r="H441" i="1"/>
  <c r="H472" i="1"/>
  <c r="I466" i="1"/>
  <c r="H462" i="1"/>
  <c r="J472" i="1"/>
  <c r="K461" i="1"/>
  <c r="K456" i="1"/>
  <c r="I471" i="1"/>
  <c r="J460" i="1"/>
  <c r="J438" i="1"/>
  <c r="J437" i="1"/>
  <c r="I437" i="1"/>
  <c r="J334" i="1"/>
  <c r="I334" i="1"/>
  <c r="J338" i="1"/>
  <c r="I338" i="1"/>
  <c r="J332" i="1"/>
  <c r="J345" i="1"/>
  <c r="J340" i="1"/>
  <c r="I345" i="1"/>
  <c r="I340" i="1"/>
  <c r="H182" i="1"/>
  <c r="Q232" i="1"/>
  <c r="P232" i="1"/>
  <c r="O232" i="1"/>
  <c r="Q231" i="1"/>
  <c r="P231" i="1"/>
  <c r="J231" i="1"/>
  <c r="N230" i="1"/>
  <c r="M230" i="1"/>
  <c r="Q229" i="1"/>
  <c r="O228" i="1"/>
  <c r="N228" i="1"/>
  <c r="J227" i="1"/>
  <c r="Q226" i="1"/>
  <c r="P226" i="1"/>
  <c r="O226" i="1"/>
  <c r="N226" i="1"/>
  <c r="M226" i="1"/>
  <c r="Q225" i="1"/>
  <c r="P225" i="1"/>
  <c r="O225" i="1"/>
  <c r="J223" i="1"/>
  <c r="I223" i="1"/>
  <c r="N222" i="1"/>
  <c r="M222" i="1"/>
  <c r="Q221" i="1"/>
  <c r="P221" i="1"/>
  <c r="O221" i="1"/>
  <c r="L221" i="1"/>
  <c r="K221" i="1"/>
  <c r="J221" i="1"/>
  <c r="I221" i="1"/>
  <c r="N218" i="1"/>
  <c r="M218" i="1"/>
  <c r="Q217" i="1"/>
  <c r="P217" i="1"/>
  <c r="O217" i="1"/>
  <c r="N217" i="1"/>
  <c r="I217" i="1"/>
  <c r="H217" i="1"/>
  <c r="Q216" i="1"/>
  <c r="P216" i="1"/>
  <c r="N215" i="1"/>
  <c r="O213" i="1"/>
  <c r="L213" i="1"/>
  <c r="K213" i="1"/>
  <c r="J213" i="1"/>
  <c r="I213" i="1"/>
  <c r="H213" i="1"/>
  <c r="N211" i="1"/>
  <c r="M211" i="1"/>
  <c r="L211" i="1"/>
  <c r="K211" i="1"/>
  <c r="J211" i="1"/>
  <c r="I209" i="1"/>
  <c r="H209" i="1"/>
  <c r="P207" i="1"/>
  <c r="O207" i="1"/>
  <c r="N207" i="1"/>
  <c r="M207" i="1"/>
  <c r="L207" i="1"/>
  <c r="K207" i="1"/>
  <c r="J207" i="1"/>
  <c r="I207" i="1"/>
  <c r="N206" i="1"/>
  <c r="N203" i="1"/>
  <c r="M203" i="1"/>
  <c r="L203" i="1"/>
  <c r="K203" i="1"/>
  <c r="J203" i="1"/>
  <c r="Q202" i="1"/>
  <c r="P202" i="1"/>
  <c r="O202" i="1"/>
  <c r="N202" i="1"/>
  <c r="M202" i="1"/>
  <c r="Q201" i="1"/>
  <c r="L199" i="1"/>
  <c r="K199" i="1"/>
  <c r="J199" i="1"/>
  <c r="I199" i="1"/>
  <c r="N198" i="1"/>
  <c r="M198" i="1"/>
  <c r="Q197" i="1"/>
  <c r="P197" i="1"/>
  <c r="O197" i="1"/>
  <c r="L197" i="1"/>
  <c r="Q196" i="1"/>
  <c r="Q194" i="1"/>
  <c r="P194" i="1"/>
  <c r="O194" i="1"/>
  <c r="N194" i="1"/>
  <c r="M194" i="1"/>
  <c r="Q193" i="1"/>
  <c r="P193" i="1"/>
  <c r="Q192" i="1"/>
  <c r="P192" i="1"/>
  <c r="O192" i="1"/>
  <c r="Q191" i="1"/>
  <c r="P191" i="1"/>
  <c r="Q189" i="1"/>
  <c r="P189" i="1"/>
  <c r="I189" i="1"/>
  <c r="H189" i="1"/>
  <c r="Q188" i="1"/>
  <c r="P188" i="1"/>
  <c r="O188" i="1"/>
  <c r="N188" i="1"/>
  <c r="N187" i="1"/>
  <c r="M187" i="1"/>
  <c r="L187" i="1"/>
  <c r="Q184" i="1"/>
  <c r="P184" i="1"/>
  <c r="O184" i="1"/>
  <c r="Q183" i="1"/>
  <c r="P183" i="1"/>
  <c r="O183" i="1"/>
  <c r="N183" i="1"/>
  <c r="M183" i="1"/>
  <c r="L183" i="1"/>
  <c r="K183" i="1"/>
  <c r="J183" i="1"/>
  <c r="AC126" i="1" a="1"/>
  <c r="AC126" i="1" s="1"/>
  <c r="N231" i="1" s="1"/>
  <c r="Z162" i="1"/>
  <c r="Z163" i="1" s="1"/>
  <c r="Z164" i="1" s="1"/>
  <c r="Z158" i="1"/>
  <c r="Z156" i="1"/>
  <c r="H185" i="1" l="1"/>
  <c r="N209" i="1"/>
  <c r="P228" i="1"/>
  <c r="J195" i="1"/>
  <c r="N199" i="1"/>
  <c r="O204" i="1"/>
  <c r="O209" i="1"/>
  <c r="Q213" i="1"/>
  <c r="P218" i="1"/>
  <c r="L223" i="1"/>
  <c r="Q228" i="1"/>
  <c r="J205" i="1"/>
  <c r="P209" i="1"/>
  <c r="M214" i="1"/>
  <c r="Q218" i="1"/>
  <c r="Q223" i="1"/>
  <c r="H229" i="1"/>
  <c r="P199" i="1"/>
  <c r="Q209" i="1"/>
  <c r="N214" i="1"/>
  <c r="J219" i="1"/>
  <c r="O224" i="1"/>
  <c r="I229" i="1"/>
  <c r="O218" i="1"/>
  <c r="K195" i="1"/>
  <c r="M195" i="1"/>
  <c r="I215" i="1"/>
  <c r="K219" i="1"/>
  <c r="P224" i="1"/>
  <c r="J229" i="1"/>
  <c r="P186" i="1"/>
  <c r="L191" i="1"/>
  <c r="N195" i="1"/>
  <c r="O200" i="1"/>
  <c r="O205" i="1"/>
  <c r="N210" i="1"/>
  <c r="J215" i="1"/>
  <c r="L219" i="1"/>
  <c r="Q224" i="1"/>
  <c r="K229" i="1"/>
  <c r="M190" i="1"/>
  <c r="K223" i="1"/>
  <c r="I185" i="1"/>
  <c r="O199" i="1"/>
  <c r="J191" i="1"/>
  <c r="M210" i="1"/>
  <c r="M182" i="1"/>
  <c r="Q186" i="1"/>
  <c r="M191" i="1"/>
  <c r="N196" i="1"/>
  <c r="N201" i="1"/>
  <c r="P205" i="1"/>
  <c r="O210" i="1"/>
  <c r="K215" i="1"/>
  <c r="P220" i="1"/>
  <c r="H225" i="1"/>
  <c r="L229" i="1"/>
  <c r="M199" i="1"/>
  <c r="P213" i="1"/>
  <c r="N190" i="1"/>
  <c r="M186" i="1"/>
  <c r="N186" i="1"/>
  <c r="K205" i="1"/>
  <c r="K191" i="1"/>
  <c r="L205" i="1"/>
  <c r="L182" i="1"/>
  <c r="J187" i="1"/>
  <c r="N191" i="1"/>
  <c r="O196" i="1"/>
  <c r="O201" i="1"/>
  <c r="Q205" i="1"/>
  <c r="P210" i="1"/>
  <c r="L215" i="1"/>
  <c r="Q220" i="1"/>
  <c r="I225" i="1"/>
  <c r="O229" i="1"/>
  <c r="N204" i="1"/>
  <c r="I191" i="1"/>
  <c r="L195" i="1"/>
  <c r="O186" i="1"/>
  <c r="Q199" i="1"/>
  <c r="I183" i="1"/>
  <c r="K187" i="1"/>
  <c r="O191" i="1"/>
  <c r="P196" i="1"/>
  <c r="P201" i="1"/>
  <c r="M206" i="1"/>
  <c r="Q210" i="1"/>
  <c r="M215" i="1"/>
  <c r="H221" i="1"/>
  <c r="N225" i="1"/>
  <c r="P229" i="1"/>
  <c r="K231" i="1"/>
  <c r="N185" i="1"/>
  <c r="H197" i="1"/>
  <c r="P200" i="1"/>
  <c r="P204" i="1"/>
  <c r="Q207" i="1"/>
  <c r="N212" i="1"/>
  <c r="O215" i="1"/>
  <c r="M219" i="1"/>
  <c r="M223" i="1"/>
  <c r="K227" i="1"/>
  <c r="L231" i="1"/>
  <c r="J189" i="1"/>
  <c r="O185" i="1"/>
  <c r="K189" i="1"/>
  <c r="I193" i="1"/>
  <c r="I197" i="1"/>
  <c r="Q200" i="1"/>
  <c r="Q204" i="1"/>
  <c r="O208" i="1"/>
  <c r="O212" i="1"/>
  <c r="P215" i="1"/>
  <c r="N219" i="1"/>
  <c r="N223" i="1"/>
  <c r="L227" i="1"/>
  <c r="M231" i="1"/>
  <c r="H193" i="1"/>
  <c r="P185" i="1"/>
  <c r="L189" i="1"/>
  <c r="N193" i="1"/>
  <c r="J197" i="1"/>
  <c r="H201" i="1"/>
  <c r="H205" i="1"/>
  <c r="P208" i="1"/>
  <c r="P212" i="1"/>
  <c r="Q215" i="1"/>
  <c r="N220" i="1"/>
  <c r="O223" i="1"/>
  <c r="M227" i="1"/>
  <c r="L232" i="1"/>
  <c r="I231" i="1"/>
  <c r="H231" i="1"/>
  <c r="M228" i="1"/>
  <c r="M225" i="1"/>
  <c r="H223" i="1"/>
  <c r="M220" i="1"/>
  <c r="M217" i="1"/>
  <c r="H215" i="1"/>
  <c r="M212" i="1"/>
  <c r="M209" i="1"/>
  <c r="H207" i="1"/>
  <c r="M204" i="1"/>
  <c r="M201" i="1"/>
  <c r="H199" i="1"/>
  <c r="M196" i="1"/>
  <c r="M193" i="1"/>
  <c r="H191" i="1"/>
  <c r="M188" i="1"/>
  <c r="M185" i="1"/>
  <c r="H183" i="1"/>
  <c r="Q227" i="1"/>
  <c r="L225" i="1"/>
  <c r="Q222" i="1"/>
  <c r="Q219" i="1"/>
  <c r="L217" i="1"/>
  <c r="Q214" i="1"/>
  <c r="Q211" i="1"/>
  <c r="L209" i="1"/>
  <c r="Q206" i="1"/>
  <c r="Q203" i="1"/>
  <c r="L201" i="1"/>
  <c r="Q198" i="1"/>
  <c r="Q195" i="1"/>
  <c r="L193" i="1"/>
  <c r="Q190" i="1"/>
  <c r="Q187" i="1"/>
  <c r="L185" i="1"/>
  <c r="I182" i="1"/>
  <c r="J225" i="1"/>
  <c r="O219" i="1"/>
  <c r="O214" i="1"/>
  <c r="J209" i="1"/>
  <c r="O203" i="1"/>
  <c r="O198" i="1"/>
  <c r="J193" i="1"/>
  <c r="J185" i="1"/>
  <c r="Q230" i="1"/>
  <c r="P230" i="1"/>
  <c r="P227" i="1"/>
  <c r="K225" i="1"/>
  <c r="P222" i="1"/>
  <c r="P219" i="1"/>
  <c r="K217" i="1"/>
  <c r="P214" i="1"/>
  <c r="P211" i="1"/>
  <c r="K209" i="1"/>
  <c r="P206" i="1"/>
  <c r="P203" i="1"/>
  <c r="K201" i="1"/>
  <c r="P198" i="1"/>
  <c r="P195" i="1"/>
  <c r="K193" i="1"/>
  <c r="P190" i="1"/>
  <c r="P187" i="1"/>
  <c r="K185" i="1"/>
  <c r="J182" i="1"/>
  <c r="O230" i="1"/>
  <c r="O227" i="1"/>
  <c r="O222" i="1"/>
  <c r="J217" i="1"/>
  <c r="O211" i="1"/>
  <c r="O206" i="1"/>
  <c r="J201" i="1"/>
  <c r="O195" i="1"/>
  <c r="O190" i="1"/>
  <c r="O187" i="1"/>
  <c r="K182" i="1"/>
  <c r="N232" i="1"/>
  <c r="N229" i="1"/>
  <c r="I227" i="1"/>
  <c r="N224" i="1"/>
  <c r="N221" i="1"/>
  <c r="I219" i="1"/>
  <c r="N216" i="1"/>
  <c r="N213" i="1"/>
  <c r="I211" i="1"/>
  <c r="N208" i="1"/>
  <c r="N205" i="1"/>
  <c r="I203" i="1"/>
  <c r="N200" i="1"/>
  <c r="N197" i="1"/>
  <c r="I195" i="1"/>
  <c r="N192" i="1"/>
  <c r="N189" i="1"/>
  <c r="I187" i="1"/>
  <c r="N184" i="1"/>
  <c r="H187" i="1"/>
  <c r="M232" i="1"/>
  <c r="M229" i="1"/>
  <c r="H227" i="1"/>
  <c r="M224" i="1"/>
  <c r="M221" i="1"/>
  <c r="H219" i="1"/>
  <c r="M216" i="1"/>
  <c r="M213" i="1"/>
  <c r="H211" i="1"/>
  <c r="M208" i="1"/>
  <c r="M205" i="1"/>
  <c r="H203" i="1"/>
  <c r="M200" i="1"/>
  <c r="M197" i="1"/>
  <c r="H195" i="1"/>
  <c r="M192" i="1"/>
  <c r="M189" i="1"/>
  <c r="M184" i="1"/>
  <c r="Q185" i="1"/>
  <c r="O189" i="1"/>
  <c r="O193" i="1"/>
  <c r="K197" i="1"/>
  <c r="I201" i="1"/>
  <c r="I205" i="1"/>
  <c r="Q208" i="1"/>
  <c r="Q212" i="1"/>
  <c r="O216" i="1"/>
  <c r="O220" i="1"/>
  <c r="P223" i="1"/>
  <c r="N227" i="1"/>
  <c r="O231" i="1"/>
  <c r="H224" i="1"/>
  <c r="H230" i="1"/>
  <c r="I184" i="1"/>
  <c r="I188" i="1"/>
  <c r="I192" i="1"/>
  <c r="I196" i="1"/>
  <c r="I200" i="1"/>
  <c r="I204" i="1"/>
  <c r="I208" i="1"/>
  <c r="I214" i="1"/>
  <c r="I218" i="1"/>
  <c r="I222" i="1"/>
  <c r="I226" i="1"/>
  <c r="I230" i="1"/>
  <c r="J184" i="1"/>
  <c r="J188" i="1"/>
  <c r="J192" i="1"/>
  <c r="J196" i="1"/>
  <c r="J200" i="1"/>
  <c r="J202" i="1"/>
  <c r="J208" i="1"/>
  <c r="J212" i="1"/>
  <c r="J216" i="1"/>
  <c r="J218" i="1"/>
  <c r="J222" i="1"/>
  <c r="J226" i="1"/>
  <c r="J230" i="1"/>
  <c r="J232" i="1"/>
  <c r="O182" i="1"/>
  <c r="K184" i="1"/>
  <c r="K186" i="1"/>
  <c r="K188" i="1"/>
  <c r="K190" i="1"/>
  <c r="K192" i="1"/>
  <c r="K194" i="1"/>
  <c r="K196" i="1"/>
  <c r="K198" i="1"/>
  <c r="K200" i="1"/>
  <c r="K202" i="1"/>
  <c r="K204" i="1"/>
  <c r="K206" i="1"/>
  <c r="K208" i="1"/>
  <c r="K210" i="1"/>
  <c r="K212" i="1"/>
  <c r="K214" i="1"/>
  <c r="K216" i="1"/>
  <c r="K218" i="1"/>
  <c r="K220" i="1"/>
  <c r="K222" i="1"/>
  <c r="K224" i="1"/>
  <c r="K226" i="1"/>
  <c r="K228" i="1"/>
  <c r="K230" i="1"/>
  <c r="K232" i="1"/>
  <c r="H184" i="1"/>
  <c r="H186" i="1"/>
  <c r="H188" i="1"/>
  <c r="H190" i="1"/>
  <c r="H192" i="1"/>
  <c r="H194" i="1"/>
  <c r="H196" i="1"/>
  <c r="H198" i="1"/>
  <c r="H200" i="1"/>
  <c r="H202" i="1"/>
  <c r="H204" i="1"/>
  <c r="H206" i="1"/>
  <c r="H208" i="1"/>
  <c r="H210" i="1"/>
  <c r="H212" i="1"/>
  <c r="H214" i="1"/>
  <c r="H216" i="1"/>
  <c r="H218" i="1"/>
  <c r="H220" i="1"/>
  <c r="H222" i="1"/>
  <c r="H226" i="1"/>
  <c r="H228" i="1"/>
  <c r="H232" i="1"/>
  <c r="Q182" i="1"/>
  <c r="I186" i="1"/>
  <c r="I190" i="1"/>
  <c r="I194" i="1"/>
  <c r="I198" i="1"/>
  <c r="I202" i="1"/>
  <c r="I206" i="1"/>
  <c r="I210" i="1"/>
  <c r="I212" i="1"/>
  <c r="I216" i="1"/>
  <c r="I220" i="1"/>
  <c r="I224" i="1"/>
  <c r="I228" i="1"/>
  <c r="I232" i="1"/>
  <c r="P182" i="1"/>
  <c r="J186" i="1"/>
  <c r="J190" i="1"/>
  <c r="J194" i="1"/>
  <c r="J198" i="1"/>
  <c r="J204" i="1"/>
  <c r="J206" i="1"/>
  <c r="J210" i="1"/>
  <c r="J214" i="1"/>
  <c r="J220" i="1"/>
  <c r="J224" i="1"/>
  <c r="J228" i="1"/>
  <c r="N182" i="1"/>
  <c r="L184" i="1"/>
  <c r="L186" i="1"/>
  <c r="L188" i="1"/>
  <c r="L190" i="1"/>
  <c r="L192" i="1"/>
  <c r="L194" i="1"/>
  <c r="L196" i="1"/>
  <c r="L198" i="1"/>
  <c r="L200" i="1"/>
  <c r="L202" i="1"/>
  <c r="L204" i="1"/>
  <c r="L206" i="1"/>
  <c r="L208" i="1"/>
  <c r="L210" i="1"/>
  <c r="L212" i="1"/>
  <c r="L214" i="1"/>
  <c r="L216" i="1"/>
  <c r="L218" i="1"/>
  <c r="L220" i="1"/>
  <c r="L222" i="1"/>
  <c r="L224" i="1"/>
  <c r="L226" i="1"/>
  <c r="L228" i="1"/>
  <c r="L230" i="1"/>
  <c r="G448" i="1" l="1"/>
  <c r="G449" i="1"/>
  <c r="G450" i="1"/>
  <c r="G451" i="1"/>
  <c r="G452" i="1"/>
  <c r="G453" i="1"/>
  <c r="G454" i="1"/>
  <c r="G455" i="1"/>
  <c r="G456" i="1"/>
  <c r="G457" i="1"/>
  <c r="G458" i="1"/>
  <c r="G390" i="1"/>
  <c r="G391" i="1"/>
  <c r="G392" i="1"/>
  <c r="G393" i="1"/>
  <c r="G394" i="1"/>
  <c r="G395" i="1"/>
  <c r="G396" i="1"/>
  <c r="G397" i="1"/>
  <c r="G398" i="1"/>
  <c r="G399" i="1"/>
  <c r="G328" i="1"/>
  <c r="G329" i="1"/>
  <c r="G330" i="1"/>
  <c r="G331" i="1"/>
  <c r="G332" i="1"/>
  <c r="G333" i="1"/>
  <c r="G334" i="1"/>
  <c r="G335" i="1"/>
  <c r="G336" i="1"/>
  <c r="G337" i="1"/>
  <c r="G276" i="1"/>
  <c r="G214" i="1"/>
  <c r="G220" i="1"/>
  <c r="G219" i="1"/>
  <c r="G218" i="1"/>
  <c r="G217" i="1"/>
  <c r="G216" i="1"/>
  <c r="G215" i="1"/>
  <c r="Z282" i="1"/>
  <c r="X282" i="1"/>
  <c r="V282" i="1"/>
  <c r="T282" i="1"/>
  <c r="R282" i="1"/>
  <c r="P282" i="1"/>
  <c r="N282" i="1"/>
  <c r="L282" i="1"/>
  <c r="J282" i="1"/>
  <c r="G282" i="1"/>
  <c r="Z281" i="1"/>
  <c r="G281" i="1"/>
  <c r="Z280" i="1"/>
  <c r="X280" i="1"/>
  <c r="V280" i="1"/>
  <c r="T280" i="1"/>
  <c r="R280" i="1"/>
  <c r="P280" i="1"/>
  <c r="N280" i="1"/>
  <c r="L280" i="1"/>
  <c r="J280" i="1"/>
  <c r="G280" i="1"/>
  <c r="T279" i="1"/>
  <c r="G279" i="1"/>
  <c r="Z278" i="1"/>
  <c r="X278" i="1"/>
  <c r="V278" i="1"/>
  <c r="T278" i="1"/>
  <c r="R278" i="1"/>
  <c r="P278" i="1"/>
  <c r="N278" i="1"/>
  <c r="L278" i="1"/>
  <c r="J278" i="1"/>
  <c r="G278" i="1"/>
  <c r="Z277" i="1"/>
  <c r="X277" i="1"/>
  <c r="V277" i="1"/>
  <c r="T277" i="1"/>
  <c r="R277" i="1"/>
  <c r="P277" i="1"/>
  <c r="N277" i="1"/>
  <c r="L277" i="1"/>
  <c r="J277" i="1"/>
  <c r="G277" i="1"/>
  <c r="G342" i="1"/>
  <c r="G341" i="1"/>
  <c r="G340" i="1"/>
  <c r="G339" i="1"/>
  <c r="G338" i="1"/>
  <c r="G403" i="1"/>
  <c r="G402" i="1"/>
  <c r="G401" i="1"/>
  <c r="G400" i="1"/>
  <c r="G461" i="1"/>
  <c r="G460" i="1"/>
  <c r="G459" i="1"/>
  <c r="G269" i="1"/>
  <c r="T159" i="1"/>
  <c r="V159" i="1" s="1"/>
  <c r="G159" i="1"/>
  <c r="T163" i="1"/>
  <c r="V163" i="1" s="1"/>
  <c r="G163" i="1"/>
  <c r="T162" i="1"/>
  <c r="V162" i="1" s="1"/>
  <c r="G162" i="1"/>
  <c r="T161" i="1"/>
  <c r="V161" i="1" s="1"/>
  <c r="G161" i="1"/>
  <c r="T160" i="1"/>
  <c r="V160" i="1" s="1"/>
  <c r="G160" i="1"/>
  <c r="T158" i="1"/>
  <c r="V158" i="1" s="1"/>
  <c r="G158" i="1"/>
  <c r="R274" i="1"/>
  <c r="G274" i="1"/>
  <c r="Z273" i="1"/>
  <c r="X273" i="1"/>
  <c r="V273" i="1"/>
  <c r="T273" i="1"/>
  <c r="R273" i="1"/>
  <c r="P273" i="1"/>
  <c r="N273" i="1"/>
  <c r="L273" i="1"/>
  <c r="J273" i="1"/>
  <c r="G273" i="1"/>
  <c r="Z272" i="1"/>
  <c r="X272" i="1"/>
  <c r="V272" i="1"/>
  <c r="T272" i="1"/>
  <c r="R272" i="1"/>
  <c r="P272" i="1"/>
  <c r="N272" i="1"/>
  <c r="L272" i="1"/>
  <c r="J272" i="1"/>
  <c r="G272" i="1"/>
  <c r="X271" i="1"/>
  <c r="G271" i="1"/>
  <c r="Z270" i="1"/>
  <c r="X270" i="1"/>
  <c r="V270" i="1"/>
  <c r="T270" i="1"/>
  <c r="R270" i="1"/>
  <c r="P270" i="1"/>
  <c r="N270" i="1"/>
  <c r="L270" i="1"/>
  <c r="J270" i="1"/>
  <c r="G270" i="1"/>
  <c r="G212" i="1"/>
  <c r="G211" i="1"/>
  <c r="G210" i="1"/>
  <c r="G209" i="1"/>
  <c r="G208" i="1"/>
  <c r="T155" i="1"/>
  <c r="V155" i="1" s="1"/>
  <c r="G155" i="1"/>
  <c r="T154" i="1"/>
  <c r="V154" i="1" s="1"/>
  <c r="G154" i="1"/>
  <c r="T153" i="1"/>
  <c r="V153" i="1" s="1"/>
  <c r="G153" i="1"/>
  <c r="T152" i="1"/>
  <c r="V152" i="1" s="1"/>
  <c r="G152" i="1"/>
  <c r="T151" i="1"/>
  <c r="V151" i="1" s="1"/>
  <c r="G151"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M621" i="27"/>
  <c r="N621" i="27"/>
  <c r="O621" i="27"/>
  <c r="P621" i="27"/>
  <c r="Q621" i="27"/>
  <c r="R621" i="27"/>
  <c r="S621" i="27"/>
  <c r="T621" i="27"/>
  <c r="U621" i="27"/>
  <c r="V621"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K21" i="9" a="1"/>
  <c r="K21" i="9" s="1"/>
  <c r="K24" i="9" s="1"/>
  <c r="K20" i="27" s="1"/>
  <c r="P279" i="1" l="1"/>
  <c r="Z279" i="1"/>
  <c r="J281" i="1"/>
  <c r="J279" i="1"/>
  <c r="L281" i="1"/>
  <c r="L279" i="1"/>
  <c r="N281" i="1"/>
  <c r="N279" i="1"/>
  <c r="P281" i="1"/>
  <c r="X281" i="1"/>
  <c r="R281" i="1"/>
  <c r="T281" i="1"/>
  <c r="V281" i="1"/>
  <c r="V279" i="1"/>
  <c r="X279" i="1"/>
  <c r="R279" i="1"/>
  <c r="Z271" i="1"/>
  <c r="L274" i="1"/>
  <c r="N274" i="1"/>
  <c r="R271" i="1"/>
  <c r="T274" i="1"/>
  <c r="N271" i="1"/>
  <c r="T271" i="1"/>
  <c r="V274" i="1"/>
  <c r="P271" i="1"/>
  <c r="L271" i="1"/>
  <c r="V271" i="1"/>
  <c r="X274" i="1"/>
  <c r="J271" i="1"/>
  <c r="Z274" i="1"/>
  <c r="J274" i="1"/>
  <c r="P274" i="1"/>
  <c r="G22" i="23"/>
  <c r="G23" i="23"/>
  <c r="G24" i="23"/>
  <c r="G25" i="23"/>
  <c r="G26" i="23"/>
  <c r="G27" i="23"/>
  <c r="G28" i="23"/>
  <c r="G29" i="23"/>
  <c r="G30" i="23"/>
  <c r="G31" i="23"/>
  <c r="G32" i="23"/>
  <c r="G33" i="23"/>
  <c r="G34" i="23"/>
  <c r="G35" i="23"/>
  <c r="G36" i="23"/>
  <c r="G37" i="23"/>
  <c r="G21" i="23"/>
  <c r="AJ347" i="9"/>
  <c r="AJ348" i="9"/>
  <c r="AJ352" i="9"/>
  <c r="AJ353" i="9"/>
  <c r="AJ354" i="9"/>
  <c r="AJ355" i="9"/>
  <c r="AJ346"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L673" i="9"/>
  <c r="J674" i="9"/>
  <c r="K674" i="9"/>
  <c r="L680" i="9"/>
  <c r="L663" i="9"/>
  <c r="L650" i="27" s="1"/>
  <c r="K663" i="9"/>
  <c r="J663" i="9"/>
  <c r="V530" i="9"/>
  <c r="V517" i="27" s="1"/>
  <c r="I494" i="9"/>
  <c r="I481" i="27" s="1"/>
  <c r="J673" i="9" l="1"/>
  <c r="J650" i="27"/>
  <c r="K680" i="9"/>
  <c r="K657" i="27"/>
  <c r="K673" i="9"/>
  <c r="K650" i="27"/>
  <c r="J680" i="9"/>
  <c r="J657" i="27"/>
  <c r="L679" i="9"/>
  <c r="L689" i="9" s="1"/>
  <c r="L656" i="27"/>
  <c r="K678" i="9"/>
  <c r="K688" i="9" s="1"/>
  <c r="K677" i="9"/>
  <c r="K654" i="27"/>
  <c r="J677" i="9"/>
  <c r="J687" i="9" s="1"/>
  <c r="J654" i="27"/>
  <c r="K682" i="9"/>
  <c r="K669" i="27" s="1"/>
  <c r="K659" i="27"/>
  <c r="L681" i="9"/>
  <c r="L668" i="27" s="1"/>
  <c r="L658" i="27"/>
  <c r="J675" i="9"/>
  <c r="J685" i="9" s="1"/>
  <c r="J652" i="27"/>
  <c r="J678" i="9"/>
  <c r="K681" i="9"/>
  <c r="K658" i="27"/>
  <c r="L674" i="9"/>
  <c r="L651" i="27"/>
  <c r="K679" i="9"/>
  <c r="L675" i="9"/>
  <c r="L652" i="27"/>
  <c r="J682" i="9"/>
  <c r="J659" i="27"/>
  <c r="J679" i="9"/>
  <c r="J689" i="9" s="1"/>
  <c r="L678" i="9"/>
  <c r="L688" i="9" s="1"/>
  <c r="L677" i="9"/>
  <c r="L664" i="27" s="1"/>
  <c r="L676" i="9"/>
  <c r="L653" i="27"/>
  <c r="K676" i="9"/>
  <c r="K663" i="27" s="1"/>
  <c r="K653" i="27"/>
  <c r="L682" i="9"/>
  <c r="L692" i="9" s="1"/>
  <c r="L659" i="27"/>
  <c r="J676" i="9"/>
  <c r="J653" i="27"/>
  <c r="K675" i="9"/>
  <c r="K652" i="27"/>
  <c r="J681" i="9"/>
  <c r="J658" i="27"/>
  <c r="J686" i="9"/>
  <c r="J663" i="27"/>
  <c r="J683" i="9"/>
  <c r="J660" i="27"/>
  <c r="K690" i="9"/>
  <c r="K667" i="27"/>
  <c r="K683" i="9"/>
  <c r="K660" i="27"/>
  <c r="J690" i="9"/>
  <c r="J667" i="27"/>
  <c r="J688" i="9"/>
  <c r="J665" i="27"/>
  <c r="K687" i="9"/>
  <c r="K664" i="27"/>
  <c r="J664" i="27"/>
  <c r="K689" i="9"/>
  <c r="K666" i="27"/>
  <c r="K684" i="9"/>
  <c r="K661" i="27"/>
  <c r="L686" i="9"/>
  <c r="L663" i="27"/>
  <c r="J684" i="9"/>
  <c r="J661" i="27"/>
  <c r="L683" i="9"/>
  <c r="L660" i="27"/>
  <c r="L685" i="9"/>
  <c r="L662" i="27"/>
  <c r="K685" i="9"/>
  <c r="K662" i="27"/>
  <c r="J692" i="9"/>
  <c r="J669" i="27"/>
  <c r="L684" i="9"/>
  <c r="L661" i="27"/>
  <c r="J691" i="9"/>
  <c r="J668" i="27"/>
  <c r="L690" i="9"/>
  <c r="L667" i="27"/>
  <c r="K691" i="9"/>
  <c r="K668" i="27"/>
  <c r="R154" i="9"/>
  <c r="Q154" i="9"/>
  <c r="N154" i="9"/>
  <c r="M154" i="9"/>
  <c r="G103" i="17"/>
  <c r="H103" i="17"/>
  <c r="I103" i="17"/>
  <c r="J103" i="17"/>
  <c r="K103" i="17"/>
  <c r="L103" i="17"/>
  <c r="M103" i="17"/>
  <c r="N103" i="17"/>
  <c r="O103" i="17"/>
  <c r="F103" i="17"/>
  <c r="F101" i="17"/>
  <c r="G101" i="17"/>
  <c r="H101" i="17"/>
  <c r="I101" i="17"/>
  <c r="J101" i="17"/>
  <c r="K101" i="17"/>
  <c r="L101" i="17"/>
  <c r="M101" i="17"/>
  <c r="N101" i="17"/>
  <c r="O101" i="17"/>
  <c r="J662" i="27" l="1"/>
  <c r="L669" i="27"/>
  <c r="K665" i="27"/>
  <c r="K686" i="9"/>
  <c r="K696" i="9" s="1"/>
  <c r="J666" i="27"/>
  <c r="L691" i="9"/>
  <c r="L687" i="9"/>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674" i="27"/>
  <c r="L702" i="9"/>
  <c r="L679" i="27"/>
  <c r="K701" i="9"/>
  <c r="K678" i="27"/>
  <c r="L701" i="9"/>
  <c r="L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F102" i="17"/>
  <c r="F100" i="17"/>
  <c r="G99" i="17"/>
  <c r="G100" i="17" s="1"/>
  <c r="G102" i="17" s="1"/>
  <c r="K99" i="17"/>
  <c r="K100" i="17" s="1"/>
  <c r="F99" i="17"/>
  <c r="I38" i="1"/>
  <c r="K702" i="9" l="1"/>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Z108" i="22"/>
  <c r="R113" i="22"/>
  <c r="R109" i="22"/>
  <c r="R110" i="22" s="1"/>
  <c r="R111" i="22" s="1"/>
  <c r="R112" i="22" s="1"/>
  <c r="R108" i="22"/>
  <c r="P108" i="22"/>
  <c r="P109" i="22" s="1"/>
  <c r="P110" i="22" s="1"/>
  <c r="P111" i="22" s="1"/>
  <c r="P112" i="22" s="1"/>
  <c r="P113" i="22" s="1"/>
  <c r="P114" i="22" s="1"/>
  <c r="P115" i="22" s="1"/>
  <c r="P116" i="22" s="1"/>
  <c r="P117" i="22" s="1"/>
  <c r="T113" i="22"/>
  <c r="T109" i="22"/>
  <c r="T108" i="22"/>
  <c r="K713" i="9" l="1"/>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I27" i="17"/>
  <c r="J27" i="17"/>
  <c r="K27" i="17"/>
  <c r="L27" i="17"/>
  <c r="M27" i="17"/>
  <c r="N27" i="17"/>
  <c r="O27" i="17"/>
  <c r="I28" i="17"/>
  <c r="J28" i="17"/>
  <c r="K28" i="17"/>
  <c r="L28" i="17"/>
  <c r="M28" i="17"/>
  <c r="N28" i="17"/>
  <c r="O28" i="17"/>
  <c r="I29" i="17"/>
  <c r="J29" i="17"/>
  <c r="K29" i="17"/>
  <c r="L29" i="17"/>
  <c r="M29" i="17"/>
  <c r="N29" i="17"/>
  <c r="O29" i="17" s="1"/>
  <c r="I30" i="17"/>
  <c r="J30" i="17"/>
  <c r="K30" i="17"/>
  <c r="L30" i="17"/>
  <c r="M30" i="17"/>
  <c r="N30" i="17"/>
  <c r="O30" i="17"/>
  <c r="H27" i="17"/>
  <c r="H28" i="17"/>
  <c r="H29" i="17"/>
  <c r="H30" i="17"/>
  <c r="K728" i="9" l="1"/>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739" i="9" l="1"/>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J751" i="9" l="1"/>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24" i="1"/>
  <c r="I424" i="1"/>
  <c r="J424" i="1"/>
  <c r="K424" i="1"/>
  <c r="H425" i="1"/>
  <c r="I425" i="1"/>
  <c r="J425" i="1"/>
  <c r="K425" i="1"/>
  <c r="H426" i="1"/>
  <c r="I426" i="1"/>
  <c r="J426" i="1"/>
  <c r="K426" i="1"/>
  <c r="H427" i="1"/>
  <c r="I427" i="1"/>
  <c r="J427" i="1"/>
  <c r="K427" i="1"/>
  <c r="H428" i="1"/>
  <c r="I428" i="1"/>
  <c r="J428" i="1"/>
  <c r="K428" i="1"/>
  <c r="H429" i="1"/>
  <c r="I429" i="1"/>
  <c r="J429" i="1"/>
  <c r="K429" i="1"/>
  <c r="H430" i="1"/>
  <c r="I430" i="1"/>
  <c r="J430" i="1"/>
  <c r="K430" i="1"/>
  <c r="H431" i="1"/>
  <c r="I431" i="1"/>
  <c r="J431" i="1"/>
  <c r="K431" i="1"/>
  <c r="I432" i="1"/>
  <c r="J432" i="1"/>
  <c r="K432" i="1"/>
  <c r="J423" i="1"/>
  <c r="K423" i="1"/>
  <c r="H423" i="1"/>
  <c r="I423"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6" i="1"/>
  <c r="V156" i="1" s="1"/>
  <c r="T157" i="1"/>
  <c r="V157"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46" i="9" l="1" a="1"/>
  <c r="AL346" i="9" s="1"/>
  <c r="G49" i="28" l="1"/>
  <c r="H28" i="28"/>
  <c r="S61" i="28" l="1"/>
  <c r="H72" i="28" s="1"/>
  <c r="S62" i="28"/>
  <c r="H66" i="28" s="1"/>
  <c r="S63" i="28"/>
  <c r="H62" i="28"/>
  <c r="R58" i="28"/>
  <c r="G94" i="28"/>
  <c r="G21" i="28"/>
  <c r="G10" i="28"/>
  <c r="I66" i="28" l="1"/>
  <c r="T61" i="28"/>
  <c r="I72" i="28" s="1"/>
  <c r="I58" i="28"/>
  <c r="I57" i="28"/>
  <c r="I78" i="28"/>
  <c r="I76" i="28"/>
  <c r="I75" i="28"/>
  <c r="H67" i="28"/>
  <c r="I67" i="28" s="1"/>
  <c r="I64" i="28"/>
  <c r="H85" i="28"/>
  <c r="H86" i="28"/>
  <c r="H80" i="28"/>
  <c r="I80" i="28" s="1"/>
  <c r="I79" i="28"/>
  <c r="I77" i="28"/>
  <c r="I65" i="28"/>
  <c r="H73" i="28"/>
  <c r="H59" i="28"/>
  <c r="H60" i="28"/>
  <c r="H61" i="28"/>
  <c r="I61" i="28" s="1"/>
  <c r="H69" i="28"/>
  <c r="H63" i="28"/>
  <c r="I63" i="28" s="1"/>
  <c r="H70" i="28"/>
  <c r="H71" i="28"/>
  <c r="H81" i="28"/>
  <c r="H82" i="28"/>
  <c r="I74" i="28"/>
  <c r="I68" i="28"/>
  <c r="I84" i="28"/>
  <c r="I83" i="28"/>
  <c r="T60" i="28"/>
  <c r="I73" i="28" l="1"/>
  <c r="I86" i="28"/>
  <c r="I85" i="28"/>
  <c r="I81" i="28"/>
  <c r="I60" i="28"/>
  <c r="I62" i="28"/>
  <c r="I59" i="28"/>
  <c r="I82" i="28"/>
  <c r="I71" i="28"/>
  <c r="I69" i="28"/>
  <c r="I70" i="28"/>
  <c r="L582" i="1"/>
  <c r="L581" i="1"/>
  <c r="L580" i="1"/>
  <c r="L579" i="1"/>
  <c r="L578" i="1"/>
  <c r="G70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291" i="1" l="1"/>
  <c r="H289" i="1"/>
  <c r="H287" i="1"/>
  <c r="R285" i="1"/>
  <c r="H276" i="1"/>
  <c r="H268" i="1"/>
  <c r="H263" i="1"/>
  <c r="H261" i="1"/>
  <c r="H259" i="1"/>
  <c r="H257" i="1"/>
  <c r="G469" i="1"/>
  <c r="G467" i="1"/>
  <c r="G465" i="1"/>
  <c r="G463" i="1"/>
  <c r="G464" i="1"/>
  <c r="G446" i="1"/>
  <c r="G441" i="1"/>
  <c r="G439" i="1"/>
  <c r="G437" i="1"/>
  <c r="G435" i="1"/>
  <c r="G411" i="1"/>
  <c r="G409" i="1"/>
  <c r="G407" i="1"/>
  <c r="G405" i="1"/>
  <c r="G406" i="1"/>
  <c r="G388" i="1"/>
  <c r="G383" i="1"/>
  <c r="G381" i="1"/>
  <c r="G379" i="1"/>
  <c r="G377" i="1"/>
  <c r="G404" i="1"/>
  <c r="G350" i="1"/>
  <c r="G348" i="1"/>
  <c r="G346" i="1"/>
  <c r="G347" i="1"/>
  <c r="G343" i="1"/>
  <c r="G344" i="1"/>
  <c r="G345" i="1"/>
  <c r="G327" i="1"/>
  <c r="G322" i="1"/>
  <c r="G320" i="1"/>
  <c r="G318" i="1"/>
  <c r="G316" i="1"/>
  <c r="Z290" i="1"/>
  <c r="X290" i="1"/>
  <c r="V290" i="1"/>
  <c r="T290" i="1"/>
  <c r="R290" i="1"/>
  <c r="P290" i="1"/>
  <c r="N290" i="1"/>
  <c r="L290" i="1"/>
  <c r="J290" i="1"/>
  <c r="G290" i="1"/>
  <c r="Z288" i="1"/>
  <c r="X288" i="1"/>
  <c r="V288" i="1"/>
  <c r="T288" i="1"/>
  <c r="R288" i="1"/>
  <c r="P288" i="1"/>
  <c r="N288" i="1"/>
  <c r="L288" i="1"/>
  <c r="J288" i="1"/>
  <c r="G288" i="1"/>
  <c r="Z286" i="1"/>
  <c r="X286" i="1"/>
  <c r="V286" i="1"/>
  <c r="T286" i="1"/>
  <c r="R286" i="1"/>
  <c r="P286" i="1"/>
  <c r="N286" i="1"/>
  <c r="L286" i="1"/>
  <c r="J286" i="1"/>
  <c r="G286" i="1"/>
  <c r="Z284" i="1"/>
  <c r="X284" i="1"/>
  <c r="V284" i="1"/>
  <c r="T284" i="1"/>
  <c r="R284" i="1"/>
  <c r="P284" i="1"/>
  <c r="N284" i="1"/>
  <c r="L284" i="1"/>
  <c r="J284" i="1"/>
  <c r="G284" i="1"/>
  <c r="Z275" i="1"/>
  <c r="X275" i="1"/>
  <c r="V275" i="1"/>
  <c r="T275" i="1"/>
  <c r="R275" i="1"/>
  <c r="P275" i="1"/>
  <c r="N275" i="1"/>
  <c r="L275" i="1"/>
  <c r="J275" i="1"/>
  <c r="G275" i="1"/>
  <c r="Z267" i="1"/>
  <c r="X267" i="1"/>
  <c r="V267" i="1"/>
  <c r="T267" i="1"/>
  <c r="R267" i="1"/>
  <c r="P267" i="1"/>
  <c r="N267" i="1"/>
  <c r="L267" i="1"/>
  <c r="J267" i="1"/>
  <c r="G267" i="1"/>
  <c r="Z262" i="1"/>
  <c r="X262" i="1"/>
  <c r="V262" i="1"/>
  <c r="T262" i="1"/>
  <c r="R262" i="1"/>
  <c r="P262" i="1"/>
  <c r="N262" i="1"/>
  <c r="L262" i="1"/>
  <c r="J262" i="1"/>
  <c r="G262" i="1"/>
  <c r="Z260" i="1"/>
  <c r="X260" i="1"/>
  <c r="V260" i="1"/>
  <c r="T260" i="1"/>
  <c r="R260" i="1"/>
  <c r="P260" i="1"/>
  <c r="N260" i="1"/>
  <c r="L260" i="1"/>
  <c r="J260" i="1"/>
  <c r="G260" i="1"/>
  <c r="Z258" i="1"/>
  <c r="X258" i="1"/>
  <c r="V258" i="1"/>
  <c r="T258" i="1"/>
  <c r="R258" i="1"/>
  <c r="P258" i="1"/>
  <c r="N258" i="1"/>
  <c r="L258" i="1"/>
  <c r="J258" i="1"/>
  <c r="G258" i="1"/>
  <c r="Z256" i="1"/>
  <c r="X256" i="1"/>
  <c r="V256" i="1"/>
  <c r="T256" i="1"/>
  <c r="R256" i="1"/>
  <c r="P256" i="1"/>
  <c r="N256" i="1"/>
  <c r="L256" i="1"/>
  <c r="J256" i="1"/>
  <c r="G256" i="1"/>
  <c r="G222" i="1"/>
  <c r="G223" i="1"/>
  <c r="G165" i="1"/>
  <c r="G285" i="1"/>
  <c r="G228" i="1"/>
  <c r="G226" i="1"/>
  <c r="G224" i="1"/>
  <c r="G167" i="1"/>
  <c r="G213" i="1"/>
  <c r="G205" i="1"/>
  <c r="G148" i="1"/>
  <c r="G156" i="1"/>
  <c r="G157" i="1"/>
  <c r="G166" i="1"/>
  <c r="G200" i="1"/>
  <c r="G198" i="1"/>
  <c r="G196" i="1"/>
  <c r="G194" i="1"/>
  <c r="G139" i="1"/>
  <c r="G143" i="1"/>
  <c r="G141" i="1"/>
  <c r="G137" i="1"/>
  <c r="G171" i="1"/>
  <c r="G169" i="1"/>
  <c r="G466" i="1"/>
  <c r="G462" i="1"/>
  <c r="G447" i="1"/>
  <c r="G408" i="1"/>
  <c r="G389" i="1"/>
  <c r="G287" i="1"/>
  <c r="Z283" i="1"/>
  <c r="X283" i="1"/>
  <c r="V283" i="1"/>
  <c r="T283" i="1"/>
  <c r="R283" i="1"/>
  <c r="P283" i="1"/>
  <c r="N283" i="1"/>
  <c r="L283" i="1"/>
  <c r="J283" i="1"/>
  <c r="G283" i="1"/>
  <c r="Z269" i="1"/>
  <c r="X269" i="1"/>
  <c r="V269" i="1"/>
  <c r="T269" i="1"/>
  <c r="R269" i="1"/>
  <c r="P269" i="1"/>
  <c r="N269" i="1"/>
  <c r="L269" i="1"/>
  <c r="J269" i="1"/>
  <c r="G268" i="1"/>
  <c r="G225" i="1"/>
  <c r="G221" i="1"/>
  <c r="G207" i="1"/>
  <c r="G206" i="1"/>
  <c r="G168" i="1"/>
  <c r="G164" i="1"/>
  <c r="G150" i="1"/>
  <c r="G149" i="1"/>
  <c r="H317" i="1" l="1"/>
  <c r="I317" i="1"/>
  <c r="J317" i="1"/>
  <c r="J319" i="1"/>
  <c r="H319" i="1"/>
  <c r="I319" i="1"/>
  <c r="H321" i="1"/>
  <c r="I321" i="1"/>
  <c r="J321" i="1"/>
  <c r="H323" i="1"/>
  <c r="I323" i="1"/>
  <c r="J323" i="1"/>
  <c r="L268" i="1"/>
  <c r="H328" i="1"/>
  <c r="I328" i="1"/>
  <c r="J328" i="1"/>
  <c r="P276" i="1"/>
  <c r="I336" i="1"/>
  <c r="J336" i="1"/>
  <c r="H336" i="1"/>
  <c r="T287" i="1"/>
  <c r="H347" i="1"/>
  <c r="I347" i="1"/>
  <c r="J347" i="1"/>
  <c r="J349" i="1"/>
  <c r="H349" i="1"/>
  <c r="I349" i="1"/>
  <c r="I351" i="1"/>
  <c r="J351" i="1"/>
  <c r="H351" i="1"/>
  <c r="N268" i="1"/>
  <c r="X287" i="1"/>
  <c r="Z287" i="1"/>
  <c r="V287" i="1"/>
  <c r="T285" i="1"/>
  <c r="V285" i="1"/>
  <c r="Z285" i="1"/>
  <c r="R276" i="1"/>
  <c r="R268" i="1"/>
  <c r="X285" i="1"/>
  <c r="J287" i="1"/>
  <c r="T276" i="1"/>
  <c r="P268" i="1"/>
  <c r="V276" i="1"/>
  <c r="T268" i="1"/>
  <c r="X276" i="1"/>
  <c r="X268" i="1"/>
  <c r="L287" i="1"/>
  <c r="L285" i="1"/>
  <c r="Z268" i="1"/>
  <c r="J276" i="1"/>
  <c r="N287" i="1"/>
  <c r="N285" i="1"/>
  <c r="L276" i="1"/>
  <c r="P287" i="1"/>
  <c r="P285" i="1"/>
  <c r="V268" i="1"/>
  <c r="Z276" i="1"/>
  <c r="J285" i="1"/>
  <c r="J268" i="1"/>
  <c r="N276" i="1"/>
  <c r="R28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25" i="1" l="1"/>
  <c r="G367" i="1"/>
  <c r="G306" i="1"/>
  <c r="Z246" i="1"/>
  <c r="X246" i="1"/>
  <c r="V246" i="1"/>
  <c r="T246" i="1"/>
  <c r="R246" i="1"/>
  <c r="P246" i="1"/>
  <c r="N246" i="1"/>
  <c r="L246" i="1"/>
  <c r="J246" i="1"/>
  <c r="G246" i="1"/>
  <c r="G184" i="1"/>
  <c r="G127"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191" i="1"/>
  <c r="G190" i="1"/>
  <c r="G189" i="1"/>
  <c r="G188" i="1"/>
  <c r="G187" i="1"/>
  <c r="G186" i="1"/>
  <c r="G185" i="1"/>
  <c r="G183" i="1"/>
  <c r="Z253" i="1"/>
  <c r="X253" i="1"/>
  <c r="V253" i="1"/>
  <c r="T253" i="1"/>
  <c r="R253" i="1"/>
  <c r="P253" i="1"/>
  <c r="N253" i="1"/>
  <c r="L253" i="1"/>
  <c r="J253" i="1"/>
  <c r="G253" i="1"/>
  <c r="Z252" i="1"/>
  <c r="X252" i="1"/>
  <c r="V252" i="1"/>
  <c r="T252" i="1"/>
  <c r="R252" i="1"/>
  <c r="P252" i="1"/>
  <c r="N252" i="1"/>
  <c r="L252" i="1"/>
  <c r="J252" i="1"/>
  <c r="G252" i="1"/>
  <c r="Z251" i="1"/>
  <c r="X251" i="1"/>
  <c r="V251" i="1"/>
  <c r="T251" i="1"/>
  <c r="R251" i="1"/>
  <c r="P251" i="1"/>
  <c r="N251" i="1"/>
  <c r="L251" i="1"/>
  <c r="J251" i="1"/>
  <c r="G251" i="1"/>
  <c r="Z250" i="1"/>
  <c r="X250" i="1"/>
  <c r="V250" i="1"/>
  <c r="T250" i="1"/>
  <c r="R250" i="1"/>
  <c r="P250" i="1"/>
  <c r="N250" i="1"/>
  <c r="L250" i="1"/>
  <c r="J250" i="1"/>
  <c r="G250" i="1"/>
  <c r="Z249" i="1"/>
  <c r="X249" i="1"/>
  <c r="V249" i="1"/>
  <c r="T249" i="1"/>
  <c r="R249" i="1"/>
  <c r="P249" i="1"/>
  <c r="N249" i="1"/>
  <c r="L249" i="1"/>
  <c r="J249" i="1"/>
  <c r="G249" i="1"/>
  <c r="Z248" i="1"/>
  <c r="X248" i="1"/>
  <c r="V248" i="1"/>
  <c r="T248" i="1"/>
  <c r="R248" i="1"/>
  <c r="P248" i="1"/>
  <c r="N248" i="1"/>
  <c r="L248" i="1"/>
  <c r="J248" i="1"/>
  <c r="G248" i="1"/>
  <c r="Z247" i="1"/>
  <c r="X247" i="1"/>
  <c r="V247" i="1"/>
  <c r="T247" i="1"/>
  <c r="R247" i="1"/>
  <c r="P247" i="1"/>
  <c r="N247" i="1"/>
  <c r="L247" i="1"/>
  <c r="J247" i="1"/>
  <c r="G247" i="1"/>
  <c r="Z245" i="1"/>
  <c r="X245" i="1"/>
  <c r="V245" i="1"/>
  <c r="T245" i="1"/>
  <c r="R245" i="1"/>
  <c r="P245" i="1"/>
  <c r="N245" i="1"/>
  <c r="L245" i="1"/>
  <c r="J245" i="1"/>
  <c r="G245" i="1"/>
  <c r="G313" i="1"/>
  <c r="G312" i="1"/>
  <c r="G311" i="1"/>
  <c r="G310" i="1"/>
  <c r="G309" i="1"/>
  <c r="G308" i="1"/>
  <c r="G307" i="1"/>
  <c r="G305" i="1"/>
  <c r="G374" i="1"/>
  <c r="G373" i="1"/>
  <c r="G372" i="1"/>
  <c r="G371" i="1"/>
  <c r="G370" i="1"/>
  <c r="G369" i="1"/>
  <c r="G368" i="1"/>
  <c r="G366" i="1"/>
  <c r="G432" i="1"/>
  <c r="G431" i="1"/>
  <c r="G430" i="1"/>
  <c r="G429" i="1"/>
  <c r="G428" i="1"/>
  <c r="G427" i="1"/>
  <c r="G426" i="1"/>
  <c r="G424" i="1"/>
  <c r="G134" i="1"/>
  <c r="G133" i="1"/>
  <c r="G132" i="1"/>
  <c r="G131" i="1"/>
  <c r="G130" i="1"/>
  <c r="G129" i="1"/>
  <c r="G128" i="1"/>
  <c r="G126" i="1"/>
  <c r="G700" i="1"/>
  <c r="I655"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33" i="1"/>
  <c r="G375" i="1"/>
  <c r="G314" i="1"/>
  <c r="Z254" i="1"/>
  <c r="X254" i="1"/>
  <c r="V254" i="1"/>
  <c r="T254" i="1"/>
  <c r="R254" i="1"/>
  <c r="P254" i="1"/>
  <c r="N254" i="1"/>
  <c r="L254" i="1"/>
  <c r="J254" i="1"/>
  <c r="G254" i="1"/>
  <c r="G192" i="1"/>
  <c r="G135" i="1"/>
  <c r="G717" i="1"/>
  <c r="I672"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38" i="1"/>
  <c r="J637" i="1"/>
  <c r="J636" i="1"/>
  <c r="J635" i="1"/>
  <c r="V536" i="9"/>
  <c r="V535" i="9"/>
  <c r="V534" i="9"/>
  <c r="V533" i="9"/>
  <c r="V532" i="9"/>
  <c r="V531" i="9"/>
  <c r="V540" i="9"/>
  <c r="V529" i="9"/>
  <c r="V528" i="9"/>
  <c r="V527" i="9"/>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AJ351" i="9" s="1"/>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L22" i="17"/>
  <c r="L99" i="17" s="1"/>
  <c r="L100"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AJ350" i="9" l="1"/>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AM346" i="9"/>
  <c r="AK347" i="9" s="1"/>
  <c r="K153" i="27"/>
  <c r="K85" i="18"/>
  <c r="K105" i="18"/>
  <c r="K96" i="18"/>
  <c r="K126" i="18"/>
  <c r="N22" i="17"/>
  <c r="N99" i="17" s="1"/>
  <c r="N100" i="17" s="1"/>
  <c r="K136" i="18"/>
  <c r="O24" i="17"/>
  <c r="K158" i="18" s="1"/>
  <c r="K148" i="18"/>
  <c r="K108" i="18"/>
  <c r="K26" i="9"/>
  <c r="K22" i="27" s="1"/>
  <c r="L26" i="9"/>
  <c r="L22" i="27"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L347" i="9" a="1"/>
  <c r="AL347" i="9" s="1"/>
  <c r="AM347" i="9" s="1"/>
  <c r="AK348" i="9" s="1"/>
  <c r="AL348" i="9" s="1" a="1"/>
  <c r="AL348" i="9" s="1"/>
  <c r="AM348" i="9" s="1"/>
  <c r="AK349" i="9" s="1"/>
  <c r="AL349" i="9" s="1" a="1"/>
  <c r="AL349" i="9" s="1"/>
  <c r="AM349" i="9" s="1"/>
  <c r="AK350" i="9" s="1"/>
  <c r="AL350" i="9" s="1" a="1"/>
  <c r="AL350" i="9" s="1"/>
  <c r="AM350" i="9" s="1"/>
  <c r="AK351" i="9" s="1"/>
  <c r="AL351" i="9" s="1" a="1"/>
  <c r="AL351" i="9" s="1"/>
  <c r="AM351" i="9" s="1"/>
  <c r="AK352" i="9" s="1"/>
  <c r="AL352" i="9" s="1" a="1"/>
  <c r="AL352" i="9" s="1"/>
  <c r="AM352" i="9" s="1"/>
  <c r="AK353" i="9" s="1"/>
  <c r="N102" i="17"/>
  <c r="H112" i="17"/>
  <c r="W112" i="17" s="1"/>
  <c r="O32" i="9"/>
  <c r="O28" i="27" s="1"/>
  <c r="K100" i="18"/>
  <c r="AP103" i="18"/>
  <c r="AP96" i="18"/>
  <c r="AP101" i="18"/>
  <c r="AP102" i="18"/>
  <c r="AP97" i="18"/>
  <c r="AP95" i="18"/>
  <c r="AP99" i="18"/>
  <c r="AP98" i="18"/>
  <c r="AP100" i="18"/>
  <c r="AP104" i="18"/>
  <c r="J23" i="17"/>
  <c r="K97" i="18"/>
  <c r="J25" i="17"/>
  <c r="J105" i="17" s="1"/>
  <c r="Y105" i="17" s="1"/>
  <c r="K99" i="18"/>
  <c r="M28" i="9"/>
  <c r="M24" i="27" s="1"/>
  <c r="O153" i="27"/>
  <c r="L153" i="27"/>
  <c r="O31" i="9"/>
  <c r="O27" i="27" s="1"/>
  <c r="V102" i="17"/>
  <c r="Z24" i="17"/>
  <c r="X21" i="17"/>
  <c r="N31" i="9" s="1"/>
  <c r="N27" i="27" s="1"/>
  <c r="Z25" i="17"/>
  <c r="M32" i="9"/>
  <c r="M28" i="27" s="1"/>
  <c r="M24" i="9"/>
  <c r="M20" i="27" s="1"/>
  <c r="K31" i="17"/>
  <c r="Z31" i="17" s="1"/>
  <c r="X24" i="17"/>
  <c r="Z22" i="17"/>
  <c r="L33" i="9"/>
  <c r="L29" i="27" s="1"/>
  <c r="L14" i="6"/>
  <c r="Z30" i="17"/>
  <c r="K115" i="18"/>
  <c r="Z27" i="17"/>
  <c r="Z29" i="17"/>
  <c r="L32" i="9"/>
  <c r="L28" i="27" s="1"/>
  <c r="K95" i="18"/>
  <c r="X22" i="17"/>
  <c r="X29" i="17"/>
  <c r="W105" i="17"/>
  <c r="K76" i="18"/>
  <c r="K14" i="6"/>
  <c r="K135" i="18"/>
  <c r="Z21" i="17"/>
  <c r="Z28" i="17"/>
  <c r="W110" i="17"/>
  <c r="X25" i="17"/>
  <c r="W98" i="17"/>
  <c r="L29" i="9"/>
  <c r="L25" i="27" s="1"/>
  <c r="O33" i="9"/>
  <c r="O29" i="27" s="1"/>
  <c r="K27" i="9"/>
  <c r="K23" i="27" s="1"/>
  <c r="W106" i="17"/>
  <c r="K32" i="9"/>
  <c r="K28" i="27" s="1"/>
  <c r="O22" i="17"/>
  <c r="O99" i="17" s="1"/>
  <c r="O100" i="17" s="1"/>
  <c r="K146" i="18"/>
  <c r="K28" i="9"/>
  <c r="K24" i="27" s="1"/>
  <c r="Y100" i="17"/>
  <c r="K106" i="18"/>
  <c r="W111" i="17"/>
  <c r="K29" i="9"/>
  <c r="K25" i="27" s="1"/>
  <c r="L31" i="9"/>
  <c r="L27" i="27" s="1"/>
  <c r="K25" i="9"/>
  <c r="K21" i="27" s="1"/>
  <c r="L27" i="9"/>
  <c r="L23" i="27" s="1"/>
  <c r="W100" i="17"/>
  <c r="K86" i="18"/>
  <c r="M29" i="9"/>
  <c r="M25" i="27" s="1"/>
  <c r="M25" i="9"/>
  <c r="M21" i="27" s="1"/>
  <c r="M33" i="9"/>
  <c r="M29" i="27" s="1"/>
  <c r="K30" i="9"/>
  <c r="K26" i="27" s="1"/>
  <c r="M30" i="9"/>
  <c r="M26" i="27" s="1"/>
  <c r="M31" i="9"/>
  <c r="M27" i="27" s="1"/>
  <c r="L21" i="17"/>
  <c r="L30" i="9"/>
  <c r="L26" i="27" s="1"/>
  <c r="M31" i="17"/>
  <c r="AB31" i="17" s="1"/>
  <c r="O30" i="9"/>
  <c r="O26" i="27" s="1"/>
  <c r="O24" i="9"/>
  <c r="O20" i="27" s="1"/>
  <c r="M27" i="9"/>
  <c r="M23" i="27" s="1"/>
  <c r="M26" i="9"/>
  <c r="M22" i="27" s="1"/>
  <c r="L28" i="9"/>
  <c r="L24" i="27" s="1"/>
  <c r="K31" i="9"/>
  <c r="K27" i="2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N32" i="9" s="1"/>
  <c r="N28" i="27" s="1"/>
  <c r="I31" i="17"/>
  <c r="X31" i="17" s="1"/>
  <c r="X23" i="17"/>
  <c r="X27" i="17"/>
  <c r="N21" i="17"/>
  <c r="AB30" i="17"/>
  <c r="AB21" i="17"/>
  <c r="AB29" i="17"/>
  <c r="AB28" i="17"/>
  <c r="AB24" i="17"/>
  <c r="AB27" i="17"/>
  <c r="M303" i="1"/>
  <c r="N303" i="1"/>
  <c r="O303" i="1"/>
  <c r="L303" i="1"/>
  <c r="Z294" i="1"/>
  <c r="Z293" i="1"/>
  <c r="Z292" i="1"/>
  <c r="Z291" i="1"/>
  <c r="Z289" i="1"/>
  <c r="Z266" i="1"/>
  <c r="Z265" i="1"/>
  <c r="Z264" i="1"/>
  <c r="Z263" i="1"/>
  <c r="Z261" i="1"/>
  <c r="Z259" i="1"/>
  <c r="Z257" i="1"/>
  <c r="Z255" i="1"/>
  <c r="Z244" i="1"/>
  <c r="X294" i="1"/>
  <c r="X293" i="1"/>
  <c r="X292" i="1"/>
  <c r="X291" i="1"/>
  <c r="X289" i="1"/>
  <c r="X266" i="1"/>
  <c r="X265" i="1"/>
  <c r="X264" i="1"/>
  <c r="X263" i="1"/>
  <c r="X261" i="1"/>
  <c r="X259" i="1"/>
  <c r="X257" i="1"/>
  <c r="X255" i="1"/>
  <c r="X244" i="1"/>
  <c r="V294" i="1"/>
  <c r="V293" i="1"/>
  <c r="V292" i="1"/>
  <c r="V291" i="1"/>
  <c r="V289" i="1"/>
  <c r="V266" i="1"/>
  <c r="V265" i="1"/>
  <c r="V264" i="1"/>
  <c r="V263" i="1"/>
  <c r="V261" i="1"/>
  <c r="V259" i="1"/>
  <c r="V257" i="1"/>
  <c r="V255" i="1"/>
  <c r="V244" i="1"/>
  <c r="T294" i="1"/>
  <c r="T293" i="1"/>
  <c r="T292" i="1"/>
  <c r="T291" i="1"/>
  <c r="T289" i="1"/>
  <c r="T266" i="1"/>
  <c r="T265" i="1"/>
  <c r="T264" i="1"/>
  <c r="T263" i="1"/>
  <c r="T261" i="1"/>
  <c r="T259" i="1"/>
  <c r="T257" i="1"/>
  <c r="T255" i="1"/>
  <c r="T244" i="1"/>
  <c r="R294" i="1"/>
  <c r="R293" i="1"/>
  <c r="R292" i="1"/>
  <c r="R291" i="1"/>
  <c r="R289" i="1"/>
  <c r="R266" i="1"/>
  <c r="R265" i="1"/>
  <c r="R264" i="1"/>
  <c r="R263" i="1"/>
  <c r="R261" i="1"/>
  <c r="R259" i="1"/>
  <c r="R257" i="1"/>
  <c r="R255" i="1"/>
  <c r="R244" i="1"/>
  <c r="P294" i="1"/>
  <c r="P293" i="1"/>
  <c r="P292" i="1"/>
  <c r="P291" i="1"/>
  <c r="P289" i="1"/>
  <c r="P266" i="1"/>
  <c r="P265" i="1"/>
  <c r="P264" i="1"/>
  <c r="P263" i="1"/>
  <c r="P261" i="1"/>
  <c r="P259" i="1"/>
  <c r="P257" i="1"/>
  <c r="P255" i="1"/>
  <c r="P244" i="1"/>
  <c r="N294" i="1"/>
  <c r="N293" i="1"/>
  <c r="N292" i="1"/>
  <c r="N291" i="1"/>
  <c r="N289" i="1"/>
  <c r="N266" i="1"/>
  <c r="N265" i="1"/>
  <c r="N264" i="1"/>
  <c r="N263" i="1"/>
  <c r="N261" i="1"/>
  <c r="N259" i="1"/>
  <c r="N257" i="1"/>
  <c r="N255" i="1"/>
  <c r="N244" i="1"/>
  <c r="L294" i="1"/>
  <c r="L293" i="1"/>
  <c r="L292" i="1"/>
  <c r="L291" i="1"/>
  <c r="L289" i="1"/>
  <c r="L266" i="1"/>
  <c r="L265" i="1"/>
  <c r="L264" i="1"/>
  <c r="L263" i="1"/>
  <c r="L261" i="1"/>
  <c r="L259" i="1"/>
  <c r="L257" i="1"/>
  <c r="L255" i="1"/>
  <c r="L244" i="1"/>
  <c r="J255" i="1"/>
  <c r="J257" i="1"/>
  <c r="J259" i="1"/>
  <c r="J261" i="1"/>
  <c r="J263" i="1"/>
  <c r="J264" i="1"/>
  <c r="J265" i="1"/>
  <c r="J266" i="1"/>
  <c r="J289" i="1"/>
  <c r="J291" i="1"/>
  <c r="J292" i="1"/>
  <c r="J293" i="1"/>
  <c r="J294" i="1"/>
  <c r="O315" i="1" l="1" a="1"/>
  <c r="O315" i="1" s="1"/>
  <c r="O311" i="1" a="1"/>
  <c r="O311" i="1" s="1"/>
  <c r="O322" i="1" a="1"/>
  <c r="O322" i="1" s="1"/>
  <c r="O331" i="1" a="1"/>
  <c r="O331" i="1" s="1"/>
  <c r="O336" i="1" a="1"/>
  <c r="O336" i="1" s="1"/>
  <c r="O304" i="1" a="1"/>
  <c r="O304" i="1" s="1"/>
  <c r="O308" i="1" a="1"/>
  <c r="O308" i="1" s="1"/>
  <c r="O313" i="1" a="1"/>
  <c r="O313" i="1" s="1"/>
  <c r="O327" i="1" a="1"/>
  <c r="O327" i="1" s="1"/>
  <c r="O320" i="1" a="1"/>
  <c r="O320" i="1" s="1"/>
  <c r="O348" i="1" a="1"/>
  <c r="O348" i="1" s="1"/>
  <c r="O317" i="1" a="1"/>
  <c r="O317" i="1" s="1"/>
  <c r="O325" i="1" a="1"/>
  <c r="O325" i="1" s="1"/>
  <c r="O306" i="1" a="1"/>
  <c r="O306" i="1" s="1"/>
  <c r="O324" i="1" a="1"/>
  <c r="O324" i="1" s="1"/>
  <c r="O310" i="1" a="1"/>
  <c r="O310" i="1" s="1"/>
  <c r="O333" i="1" a="1"/>
  <c r="O333" i="1" s="1"/>
  <c r="O316" i="1" a="1"/>
  <c r="O316" i="1" s="1"/>
  <c r="O332" i="1" a="1"/>
  <c r="O332" i="1" s="1"/>
  <c r="O305" i="1" a="1"/>
  <c r="O305" i="1" s="1"/>
  <c r="O307" i="1" a="1"/>
  <c r="O307" i="1" s="1"/>
  <c r="O323" i="1" a="1"/>
  <c r="O323" i="1" s="1"/>
  <c r="O338" i="1" a="1"/>
  <c r="O338" i="1" s="1"/>
  <c r="O344" i="1" a="1"/>
  <c r="O344" i="1" s="1"/>
  <c r="O346" i="1" a="1"/>
  <c r="O346" i="1" s="1"/>
  <c r="O309" i="1" a="1"/>
  <c r="O309" i="1" s="1"/>
  <c r="O353" i="1" a="1"/>
  <c r="O353" i="1" s="1"/>
  <c r="O318" i="1" a="1"/>
  <c r="O318" i="1" s="1"/>
  <c r="O319" i="1" a="1"/>
  <c r="O319" i="1" s="1"/>
  <c r="O328" i="1" a="1"/>
  <c r="O328" i="1" s="1"/>
  <c r="O330" i="1" a="1"/>
  <c r="O330" i="1" s="1"/>
  <c r="O335" i="1" a="1"/>
  <c r="O335" i="1" s="1"/>
  <c r="O351" i="1" a="1"/>
  <c r="O351" i="1" s="1"/>
  <c r="O352" i="1" a="1"/>
  <c r="O352" i="1" s="1"/>
  <c r="O314" i="1" a="1"/>
  <c r="O314" i="1" s="1"/>
  <c r="O339" i="1" a="1"/>
  <c r="O339" i="1" s="1"/>
  <c r="O345" i="1" a="1"/>
  <c r="O345" i="1" s="1"/>
  <c r="O343" i="1" a="1"/>
  <c r="O343" i="1" s="1"/>
  <c r="O350" i="1" a="1"/>
  <c r="O350" i="1" s="1"/>
  <c r="O321" i="1" a="1"/>
  <c r="O321" i="1" s="1"/>
  <c r="O337" i="1" a="1"/>
  <c r="O337" i="1" s="1"/>
  <c r="O354" i="1" a="1"/>
  <c r="O354" i="1" s="1"/>
  <c r="O312" i="1" a="1"/>
  <c r="O312" i="1" s="1"/>
  <c r="O326" i="1" a="1"/>
  <c r="O326" i="1" s="1"/>
  <c r="O334" i="1" a="1"/>
  <c r="O334" i="1" s="1"/>
  <c r="O349" i="1" a="1"/>
  <c r="O349" i="1" s="1"/>
  <c r="O347" i="1" a="1"/>
  <c r="O347" i="1" s="1"/>
  <c r="O341" i="1" a="1"/>
  <c r="O341" i="1" s="1"/>
  <c r="O329" i="1" a="1"/>
  <c r="O329" i="1" s="1"/>
  <c r="O342" i="1" a="1"/>
  <c r="O342" i="1" s="1"/>
  <c r="O340" i="1" a="1"/>
  <c r="O340" i="1" s="1"/>
  <c r="L316" i="1" a="1"/>
  <c r="L316" i="1" s="1"/>
  <c r="L326" i="1" a="1"/>
  <c r="L326" i="1" s="1"/>
  <c r="L336" i="1" a="1"/>
  <c r="L336" i="1" s="1"/>
  <c r="L346" i="1" a="1"/>
  <c r="L346" i="1" s="1"/>
  <c r="L338" i="1" a="1"/>
  <c r="L338" i="1" s="1"/>
  <c r="L306" i="1" a="1"/>
  <c r="L306" i="1" s="1"/>
  <c r="L318" i="1" a="1"/>
  <c r="L318" i="1" s="1"/>
  <c r="L317" i="1" a="1"/>
  <c r="L317" i="1" s="1"/>
  <c r="L327" i="1" a="1"/>
  <c r="L327" i="1" s="1"/>
  <c r="L337" i="1" a="1"/>
  <c r="L337" i="1" s="1"/>
  <c r="L347" i="1" a="1"/>
  <c r="L347" i="1" s="1"/>
  <c r="L328" i="1" a="1"/>
  <c r="L328" i="1" s="1"/>
  <c r="L348" i="1" a="1"/>
  <c r="L348" i="1" s="1"/>
  <c r="L307" i="1" a="1"/>
  <c r="L307" i="1" s="1"/>
  <c r="L313" i="1" a="1"/>
  <c r="L313" i="1" s="1"/>
  <c r="L341" i="1" a="1"/>
  <c r="L341" i="1" s="1"/>
  <c r="L354" i="1" a="1"/>
  <c r="L354" i="1" s="1"/>
  <c r="L342" i="1" a="1"/>
  <c r="L342" i="1" s="1"/>
  <c r="L329" i="1" a="1"/>
  <c r="L329" i="1" s="1"/>
  <c r="L314" i="1" a="1"/>
  <c r="L314" i="1" s="1"/>
  <c r="L308" i="1" a="1"/>
  <c r="L308" i="1" s="1"/>
  <c r="L321" i="1" a="1"/>
  <c r="L321" i="1" s="1"/>
  <c r="L312" i="1" a="1"/>
  <c r="L312" i="1" s="1"/>
  <c r="L331" i="1" a="1"/>
  <c r="L331" i="1" s="1"/>
  <c r="L351" i="1" a="1"/>
  <c r="L351" i="1" s="1"/>
  <c r="L352" i="1" a="1"/>
  <c r="L352" i="1" s="1"/>
  <c r="L349" i="1" a="1"/>
  <c r="L349" i="1" s="1"/>
  <c r="L319" i="1" a="1"/>
  <c r="L319" i="1" s="1"/>
  <c r="L315" i="1" a="1"/>
  <c r="L315" i="1" s="1"/>
  <c r="L332" i="1" a="1"/>
  <c r="L332" i="1" s="1"/>
  <c r="L334" i="1" a="1"/>
  <c r="L334" i="1" s="1"/>
  <c r="L320" i="1" a="1"/>
  <c r="L320" i="1" s="1"/>
  <c r="L350" i="1" a="1"/>
  <c r="L350" i="1" s="1"/>
  <c r="L333" i="1" a="1"/>
  <c r="L333" i="1" s="1"/>
  <c r="L335" i="1" a="1"/>
  <c r="L335" i="1" s="1"/>
  <c r="L353" i="1" a="1"/>
  <c r="L353" i="1" s="1"/>
  <c r="L345" i="1" a="1"/>
  <c r="L345" i="1" s="1"/>
  <c r="L304" i="1" a="1"/>
  <c r="L304" i="1" s="1"/>
  <c r="L339" i="1" a="1"/>
  <c r="L339" i="1" s="1"/>
  <c r="L309" i="1" a="1"/>
  <c r="L309" i="1" s="1"/>
  <c r="L311" i="1" a="1"/>
  <c r="L311" i="1" s="1"/>
  <c r="L322" i="1" a="1"/>
  <c r="L322" i="1" s="1"/>
  <c r="L323" i="1" a="1"/>
  <c r="L323" i="1" s="1"/>
  <c r="L343" i="1" a="1"/>
  <c r="L343" i="1" s="1"/>
  <c r="L310" i="1" a="1"/>
  <c r="L310" i="1" s="1"/>
  <c r="L344" i="1" a="1"/>
  <c r="L344" i="1" s="1"/>
  <c r="L340" i="1" a="1"/>
  <c r="L340" i="1" s="1"/>
  <c r="L324" i="1" a="1"/>
  <c r="L324" i="1" s="1"/>
  <c r="L325" i="1" a="1"/>
  <c r="L325" i="1" s="1"/>
  <c r="L330" i="1" a="1"/>
  <c r="L330" i="1" s="1"/>
  <c r="L305" i="1" a="1"/>
  <c r="L305" i="1" s="1"/>
  <c r="N322" i="1" a="1"/>
  <c r="N322" i="1" s="1"/>
  <c r="N331" i="1" a="1"/>
  <c r="N331" i="1" s="1"/>
  <c r="N304" i="1" a="1"/>
  <c r="N304" i="1" s="1"/>
  <c r="N308" i="1" a="1"/>
  <c r="N308" i="1" s="1"/>
  <c r="N313" i="1" a="1"/>
  <c r="N313" i="1" s="1"/>
  <c r="N327" i="1" a="1"/>
  <c r="N327" i="1" s="1"/>
  <c r="N330" i="1" a="1"/>
  <c r="N330" i="1" s="1"/>
  <c r="N320" i="1" a="1"/>
  <c r="N320" i="1" s="1"/>
  <c r="N333" i="1" a="1"/>
  <c r="N333" i="1" s="1"/>
  <c r="N306" i="1" a="1"/>
  <c r="N306" i="1" s="1"/>
  <c r="N324" i="1" a="1"/>
  <c r="N324" i="1" s="1"/>
  <c r="N319" i="1" a="1"/>
  <c r="N319" i="1" s="1"/>
  <c r="N316" i="1" a="1"/>
  <c r="N316" i="1" s="1"/>
  <c r="N344" i="1" a="1"/>
  <c r="N344" i="1" s="1"/>
  <c r="N346" i="1" a="1"/>
  <c r="N346" i="1" s="1"/>
  <c r="N326" i="1" a="1"/>
  <c r="N326" i="1" s="1"/>
  <c r="N312" i="1" a="1"/>
  <c r="N312" i="1" s="1"/>
  <c r="N305" i="1" a="1"/>
  <c r="N305" i="1" s="1"/>
  <c r="N307" i="1" a="1"/>
  <c r="N307" i="1" s="1"/>
  <c r="N323" i="1" a="1"/>
  <c r="N323" i="1" s="1"/>
  <c r="N338" i="1" a="1"/>
  <c r="N338" i="1" s="1"/>
  <c r="N353" i="1" a="1"/>
  <c r="N353" i="1" s="1"/>
  <c r="N309" i="1" a="1"/>
  <c r="N309" i="1" s="1"/>
  <c r="N310" i="1" a="1"/>
  <c r="N310" i="1" s="1"/>
  <c r="N317" i="1" a="1"/>
  <c r="N317" i="1" s="1"/>
  <c r="N332" i="1" a="1"/>
  <c r="N332" i="1" s="1"/>
  <c r="N318" i="1" a="1"/>
  <c r="N318" i="1" s="1"/>
  <c r="N325" i="1" a="1"/>
  <c r="N325" i="1" s="1"/>
  <c r="N351" i="1" a="1"/>
  <c r="N351" i="1" s="1"/>
  <c r="N335" i="1" a="1"/>
  <c r="N335" i="1" s="1"/>
  <c r="N314" i="1" a="1"/>
  <c r="N314" i="1" s="1"/>
  <c r="N339" i="1" a="1"/>
  <c r="N339" i="1" s="1"/>
  <c r="N345" i="1" a="1"/>
  <c r="N345" i="1" s="1"/>
  <c r="N337" i="1" a="1"/>
  <c r="N337" i="1" s="1"/>
  <c r="N343" i="1" a="1"/>
  <c r="N343" i="1" s="1"/>
  <c r="N350" i="1" a="1"/>
  <c r="N350" i="1" s="1"/>
  <c r="N348" i="1" a="1"/>
  <c r="N348" i="1" s="1"/>
  <c r="N342" i="1" a="1"/>
  <c r="N342" i="1" s="1"/>
  <c r="N352" i="1" a="1"/>
  <c r="N352" i="1" s="1"/>
  <c r="N311" i="1" a="1"/>
  <c r="N311" i="1" s="1"/>
  <c r="N321" i="1" a="1"/>
  <c r="N321" i="1" s="1"/>
  <c r="N354" i="1" a="1"/>
  <c r="N354" i="1" s="1"/>
  <c r="N334" i="1" a="1"/>
  <c r="N334" i="1" s="1"/>
  <c r="N340" i="1" a="1"/>
  <c r="N340" i="1" s="1"/>
  <c r="N328" i="1" a="1"/>
  <c r="N328" i="1" s="1"/>
  <c r="N336" i="1" a="1"/>
  <c r="N336" i="1" s="1"/>
  <c r="N329" i="1" a="1"/>
  <c r="N329" i="1" s="1"/>
  <c r="N315" i="1" a="1"/>
  <c r="N315" i="1" s="1"/>
  <c r="N347" i="1" a="1"/>
  <c r="N347" i="1" s="1"/>
  <c r="N349" i="1" a="1"/>
  <c r="N349" i="1" s="1"/>
  <c r="N341" i="1" a="1"/>
  <c r="N341" i="1" s="1"/>
  <c r="M304" i="1" a="1"/>
  <c r="M304" i="1" s="1"/>
  <c r="M308" i="1" a="1"/>
  <c r="M308" i="1" s="1"/>
  <c r="M327" i="1" a="1"/>
  <c r="M327" i="1" s="1"/>
  <c r="M330" i="1" a="1"/>
  <c r="M330" i="1" s="1"/>
  <c r="M333" i="1" a="1"/>
  <c r="M333" i="1" s="1"/>
  <c r="M320" i="1" a="1"/>
  <c r="M320" i="1" s="1"/>
  <c r="M306" i="1" a="1"/>
  <c r="M306" i="1" s="1"/>
  <c r="M324" i="1" a="1"/>
  <c r="M324" i="1" s="1"/>
  <c r="M305" i="1" a="1"/>
  <c r="M305" i="1" s="1"/>
  <c r="M307" i="1" a="1"/>
  <c r="M307" i="1" s="1"/>
  <c r="M316" i="1" a="1"/>
  <c r="M316" i="1" s="1"/>
  <c r="M323" i="1" a="1"/>
  <c r="M323" i="1" s="1"/>
  <c r="M344" i="1" a="1"/>
  <c r="M344" i="1" s="1"/>
  <c r="M353" i="1" a="1"/>
  <c r="M353" i="1" s="1"/>
  <c r="M315" i="1" a="1"/>
  <c r="M315" i="1" s="1"/>
  <c r="M309" i="1" a="1"/>
  <c r="M309" i="1" s="1"/>
  <c r="M317" i="1" a="1"/>
  <c r="M317" i="1" s="1"/>
  <c r="M338" i="1" a="1"/>
  <c r="M338" i="1" s="1"/>
  <c r="M319" i="1" a="1"/>
  <c r="M319" i="1" s="1"/>
  <c r="M310" i="1" a="1"/>
  <c r="M310" i="1" s="1"/>
  <c r="M325" i="1" a="1"/>
  <c r="M325" i="1" s="1"/>
  <c r="M331" i="1" a="1"/>
  <c r="M331" i="1" s="1"/>
  <c r="M332" i="1" a="1"/>
  <c r="M332" i="1" s="1"/>
  <c r="M342" i="1" a="1"/>
  <c r="M342" i="1" s="1"/>
  <c r="M311" i="1" a="1"/>
  <c r="M311" i="1" s="1"/>
  <c r="M318" i="1" a="1"/>
  <c r="M318" i="1" s="1"/>
  <c r="M326" i="1" a="1"/>
  <c r="M326" i="1" s="1"/>
  <c r="M340" i="1" a="1"/>
  <c r="M340" i="1" s="1"/>
  <c r="M351" i="1" a="1"/>
  <c r="M351" i="1" s="1"/>
  <c r="M312" i="1" a="1"/>
  <c r="M312" i="1" s="1"/>
  <c r="M314" i="1" a="1"/>
  <c r="M314" i="1" s="1"/>
  <c r="M341" i="1" a="1"/>
  <c r="M341" i="1" s="1"/>
  <c r="M352" i="1" a="1"/>
  <c r="M352" i="1" s="1"/>
  <c r="M321" i="1" a="1"/>
  <c r="M321" i="1" s="1"/>
  <c r="M339" i="1" a="1"/>
  <c r="M339" i="1" s="1"/>
  <c r="M354" i="1" a="1"/>
  <c r="M354" i="1" s="1"/>
  <c r="M348" i="1" a="1"/>
  <c r="M348" i="1" s="1"/>
  <c r="M346" i="1" a="1"/>
  <c r="M346" i="1" s="1"/>
  <c r="M350" i="1" a="1"/>
  <c r="M350" i="1" s="1"/>
  <c r="M334" i="1" a="1"/>
  <c r="M334" i="1" s="1"/>
  <c r="M335" i="1" a="1"/>
  <c r="M335" i="1" s="1"/>
  <c r="M322" i="1" a="1"/>
  <c r="M322" i="1" s="1"/>
  <c r="M329" i="1" a="1"/>
  <c r="M329" i="1" s="1"/>
  <c r="M349" i="1" a="1"/>
  <c r="M349" i="1" s="1"/>
  <c r="M347" i="1" a="1"/>
  <c r="M347" i="1" s="1"/>
  <c r="M337" i="1" a="1"/>
  <c r="M337" i="1" s="1"/>
  <c r="M313" i="1" a="1"/>
  <c r="M313" i="1" s="1"/>
  <c r="M345" i="1" a="1"/>
  <c r="M345" i="1" s="1"/>
  <c r="M328" i="1" a="1"/>
  <c r="M328" i="1" s="1"/>
  <c r="M343" i="1" a="1"/>
  <c r="M343" i="1" s="1"/>
  <c r="M336" i="1" a="1"/>
  <c r="M336"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N27" i="9"/>
  <c r="N23" i="27" s="1"/>
  <c r="V103" i="17"/>
  <c r="N33" i="9"/>
  <c r="N29" i="27" s="1"/>
  <c r="K110" i="18"/>
  <c r="AP113" i="18"/>
  <c r="AP107" i="18"/>
  <c r="AP111" i="18"/>
  <c r="AP114" i="18"/>
  <c r="AP106" i="18"/>
  <c r="AP112" i="18"/>
  <c r="AP109" i="18"/>
  <c r="AP105" i="18"/>
  <c r="AP108" i="18"/>
  <c r="Y26" i="17"/>
  <c r="O29" i="9" s="1"/>
  <c r="O25" i="27" s="1"/>
  <c r="AP110" i="18"/>
  <c r="K23" i="17"/>
  <c r="K107" i="18"/>
  <c r="Y23" i="17"/>
  <c r="N29" i="9"/>
  <c r="N25" i="27" s="1"/>
  <c r="L25" i="17"/>
  <c r="K109" i="18"/>
  <c r="N14" i="6"/>
  <c r="Y25" i="17"/>
  <c r="AL353" i="9" a="1"/>
  <c r="AL353" i="9" s="1"/>
  <c r="AM353" i="9" s="1"/>
  <c r="AK354" i="9" s="1"/>
  <c r="P153" i="27"/>
  <c r="N25" i="9"/>
  <c r="N21" i="27" s="1"/>
  <c r="P32" i="9"/>
  <c r="P28" i="27" s="1"/>
  <c r="M14" i="6"/>
  <c r="M153" i="27"/>
  <c r="N28" i="9"/>
  <c r="N24" i="27" s="1"/>
  <c r="N24" i="9"/>
  <c r="N20" i="27" s="1"/>
  <c r="K145" i="18"/>
  <c r="K125" i="18"/>
  <c r="K156" i="18"/>
  <c r="P24" i="9"/>
  <c r="P20" i="27" s="1"/>
  <c r="P27" i="9"/>
  <c r="P23" i="27" s="1"/>
  <c r="P33" i="9"/>
  <c r="P29" i="27" s="1"/>
  <c r="N26" i="9"/>
  <c r="N22" i="27" s="1"/>
  <c r="AA30" i="17"/>
  <c r="AA24" i="17"/>
  <c r="AA27" i="17"/>
  <c r="AA22" i="17"/>
  <c r="AA29" i="17"/>
  <c r="L31" i="17"/>
  <c r="AA31" i="17" s="1"/>
  <c r="AA28" i="17"/>
  <c r="AA21" i="17"/>
  <c r="L98" i="17"/>
  <c r="AA101" i="17" s="1"/>
  <c r="L24" i="9"/>
  <c r="L20" i="27" s="1"/>
  <c r="L25" i="9"/>
  <c r="L21" i="27" s="1"/>
  <c r="N98" i="17"/>
  <c r="N30" i="9"/>
  <c r="N26" i="27" s="1"/>
  <c r="P31" i="9"/>
  <c r="P27" i="27" s="1"/>
  <c r="P30" i="9"/>
  <c r="P26" i="27" s="1"/>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03" i="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03" i="1"/>
  <c r="Q303" i="1"/>
  <c r="S303" i="1"/>
  <c r="P319" i="1" l="1" a="1"/>
  <c r="P319" i="1" s="1"/>
  <c r="P328" i="1" a="1"/>
  <c r="P328" i="1" s="1"/>
  <c r="P334" i="1" a="1"/>
  <c r="P334" i="1" s="1"/>
  <c r="P311" i="1" a="1"/>
  <c r="P311" i="1" s="1"/>
  <c r="P315" i="1" a="1"/>
  <c r="P315" i="1" s="1"/>
  <c r="P322" i="1" a="1"/>
  <c r="P322" i="1" s="1"/>
  <c r="P331" i="1" a="1"/>
  <c r="P331" i="1" s="1"/>
  <c r="P304" i="1" a="1"/>
  <c r="P304" i="1" s="1"/>
  <c r="P308" i="1" a="1"/>
  <c r="P308" i="1" s="1"/>
  <c r="P336" i="1" a="1"/>
  <c r="P336" i="1" s="1"/>
  <c r="P344" i="1" a="1"/>
  <c r="P344" i="1" s="1"/>
  <c r="P310" i="1" a="1"/>
  <c r="P310" i="1" s="1"/>
  <c r="P323" i="1" a="1"/>
  <c r="P323" i="1" s="1"/>
  <c r="P320" i="1" a="1"/>
  <c r="P320" i="1" s="1"/>
  <c r="P348" i="1" a="1"/>
  <c r="P348" i="1" s="1"/>
  <c r="P307" i="1" a="1"/>
  <c r="P307" i="1" s="1"/>
  <c r="P306" i="1" a="1"/>
  <c r="P306" i="1" s="1"/>
  <c r="P324" i="1" a="1"/>
  <c r="P324" i="1" s="1"/>
  <c r="P305" i="1" a="1"/>
  <c r="P305" i="1" s="1"/>
  <c r="P316" i="1" a="1"/>
  <c r="P316" i="1" s="1"/>
  <c r="P338" i="1" a="1"/>
  <c r="P338" i="1" s="1"/>
  <c r="P346" i="1" a="1"/>
  <c r="P346" i="1" s="1"/>
  <c r="P309" i="1" a="1"/>
  <c r="P309" i="1" s="1"/>
  <c r="P335" i="1" a="1"/>
  <c r="P335" i="1" s="1"/>
  <c r="P351" i="1" a="1"/>
  <c r="P351" i="1" s="1"/>
  <c r="P352" i="1" a="1"/>
  <c r="P352" i="1" s="1"/>
  <c r="P329" i="1" a="1"/>
  <c r="P329" i="1" s="1"/>
  <c r="P349" i="1" a="1"/>
  <c r="P349" i="1" s="1"/>
  <c r="P327" i="1" a="1"/>
  <c r="P327" i="1" s="1"/>
  <c r="P341" i="1" a="1"/>
  <c r="P341" i="1" s="1"/>
  <c r="P318" i="1" a="1"/>
  <c r="P318" i="1" s="1"/>
  <c r="P330" i="1" a="1"/>
  <c r="P330" i="1" s="1"/>
  <c r="P337" i="1" a="1"/>
  <c r="P337" i="1" s="1"/>
  <c r="P339" i="1" a="1"/>
  <c r="P339" i="1" s="1"/>
  <c r="P343" i="1" a="1"/>
  <c r="P343" i="1" s="1"/>
  <c r="P350" i="1" a="1"/>
  <c r="P350" i="1" s="1"/>
  <c r="P326" i="1" a="1"/>
  <c r="P326" i="1" s="1"/>
  <c r="P354" i="1" a="1"/>
  <c r="P354" i="1" s="1"/>
  <c r="P312" i="1" a="1"/>
  <c r="P312" i="1" s="1"/>
  <c r="P321" i="1" a="1"/>
  <c r="P321" i="1" s="1"/>
  <c r="P317" i="1" a="1"/>
  <c r="P317" i="1" s="1"/>
  <c r="P314" i="1" a="1"/>
  <c r="P314" i="1" s="1"/>
  <c r="P333" i="1" a="1"/>
  <c r="P333" i="1" s="1"/>
  <c r="P353" i="1" a="1"/>
  <c r="P353" i="1" s="1"/>
  <c r="P325" i="1" a="1"/>
  <c r="P325" i="1" s="1"/>
  <c r="P332" i="1" a="1"/>
  <c r="P332" i="1" s="1"/>
  <c r="P342" i="1" a="1"/>
  <c r="P342" i="1" s="1"/>
  <c r="P345" i="1" a="1"/>
  <c r="P345" i="1" s="1"/>
  <c r="P340" i="1" a="1"/>
  <c r="P340" i="1" s="1"/>
  <c r="P347" i="1" a="1"/>
  <c r="P347" i="1" s="1"/>
  <c r="P313" i="1" a="1"/>
  <c r="P313" i="1" s="1"/>
  <c r="Q309" i="1" a="1"/>
  <c r="Q309" i="1" s="1"/>
  <c r="Q317" i="1" a="1"/>
  <c r="Q317" i="1" s="1"/>
  <c r="Q325" i="1" a="1"/>
  <c r="Q325" i="1" s="1"/>
  <c r="Q319" i="1" a="1"/>
  <c r="Q319" i="1" s="1"/>
  <c r="Q328" i="1" a="1"/>
  <c r="Q328" i="1" s="1"/>
  <c r="Q315" i="1" a="1"/>
  <c r="Q315" i="1" s="1"/>
  <c r="Q334" i="1" a="1"/>
  <c r="Q334" i="1" s="1"/>
  <c r="Q321" i="1" a="1"/>
  <c r="Q321" i="1" s="1"/>
  <c r="Q322" i="1" a="1"/>
  <c r="Q322" i="1" s="1"/>
  <c r="Q339" i="1" a="1"/>
  <c r="Q339" i="1" s="1"/>
  <c r="Q304" i="1" a="1"/>
  <c r="Q304" i="1" s="1"/>
  <c r="Q308" i="1" a="1"/>
  <c r="Q308" i="1" s="1"/>
  <c r="Q320" i="1" a="1"/>
  <c r="Q320" i="1" s="1"/>
  <c r="Q348" i="1" a="1"/>
  <c r="Q348" i="1" s="1"/>
  <c r="Q331" i="1" a="1"/>
  <c r="Q331" i="1" s="1"/>
  <c r="Q306" i="1" a="1"/>
  <c r="Q306" i="1" s="1"/>
  <c r="Q316" i="1" a="1"/>
  <c r="Q316" i="1" s="1"/>
  <c r="Q324" i="1" a="1"/>
  <c r="Q324" i="1" s="1"/>
  <c r="Q326" i="1" a="1"/>
  <c r="Q326" i="1" s="1"/>
  <c r="Q346" i="1" a="1"/>
  <c r="Q346" i="1" s="1"/>
  <c r="Q338" i="1" a="1"/>
  <c r="Q338" i="1" s="1"/>
  <c r="Q307" i="1" a="1"/>
  <c r="Q307" i="1" s="1"/>
  <c r="Q333" i="1" a="1"/>
  <c r="Q333" i="1" s="1"/>
  <c r="Q347" i="1" a="1"/>
  <c r="Q347" i="1" s="1"/>
  <c r="Q352" i="1" a="1"/>
  <c r="Q352" i="1" s="1"/>
  <c r="Q311" i="1" a="1"/>
  <c r="Q311" i="1" s="1"/>
  <c r="Q344" i="1" a="1"/>
  <c r="Q344" i="1" s="1"/>
  <c r="Q345" i="1" a="1"/>
  <c r="Q345" i="1" s="1"/>
  <c r="Q310" i="1" a="1"/>
  <c r="Q310" i="1" s="1"/>
  <c r="Q343" i="1" a="1"/>
  <c r="Q343" i="1" s="1"/>
  <c r="Q354" i="1" a="1"/>
  <c r="Q354" i="1" s="1"/>
  <c r="Q327" i="1" a="1"/>
  <c r="Q327" i="1" s="1"/>
  <c r="Q350" i="1" a="1"/>
  <c r="Q350" i="1" s="1"/>
  <c r="Q312" i="1" a="1"/>
  <c r="Q312" i="1" s="1"/>
  <c r="Q330" i="1" a="1"/>
  <c r="Q330" i="1" s="1"/>
  <c r="Q337" i="1" a="1"/>
  <c r="Q337" i="1" s="1"/>
  <c r="Q341" i="1" a="1"/>
  <c r="Q341" i="1" s="1"/>
  <c r="Q318" i="1" a="1"/>
  <c r="Q318" i="1" s="1"/>
  <c r="Q340" i="1" a="1"/>
  <c r="Q340" i="1" s="1"/>
  <c r="Q335" i="1" a="1"/>
  <c r="Q335" i="1" s="1"/>
  <c r="Q342" i="1" a="1"/>
  <c r="Q342" i="1" s="1"/>
  <c r="Q349" i="1" a="1"/>
  <c r="Q349" i="1" s="1"/>
  <c r="Q305" i="1" a="1"/>
  <c r="Q305" i="1" s="1"/>
  <c r="Q313" i="1" a="1"/>
  <c r="Q313" i="1" s="1"/>
  <c r="Q332" i="1" a="1"/>
  <c r="Q332" i="1" s="1"/>
  <c r="Q329" i="1" a="1"/>
  <c r="Q329" i="1" s="1"/>
  <c r="Q323" i="1" a="1"/>
  <c r="Q323" i="1" s="1"/>
  <c r="Q336" i="1" a="1"/>
  <c r="Q336" i="1" s="1"/>
  <c r="Q351" i="1" a="1"/>
  <c r="Q351" i="1" s="1"/>
  <c r="Q314" i="1" a="1"/>
  <c r="Q314" i="1" s="1"/>
  <c r="Q353" i="1" a="1"/>
  <c r="Q353" i="1" s="1"/>
  <c r="R305" i="1" a="1"/>
  <c r="R305" i="1" s="1"/>
  <c r="R323" i="1" a="1"/>
  <c r="R323" i="1" s="1"/>
  <c r="R309" i="1" a="1"/>
  <c r="R309" i="1" s="1"/>
  <c r="R317" i="1" a="1"/>
  <c r="R317" i="1" s="1"/>
  <c r="R319" i="1" a="1"/>
  <c r="R319" i="1" s="1"/>
  <c r="R325" i="1" a="1"/>
  <c r="R325" i="1" s="1"/>
  <c r="R328" i="1" a="1"/>
  <c r="R328" i="1" s="1"/>
  <c r="R330" i="1" a="1"/>
  <c r="R330" i="1" s="1"/>
  <c r="R343" i="1" a="1"/>
  <c r="R343" i="1" s="1"/>
  <c r="R350" i="1" a="1"/>
  <c r="R350" i="1" s="1"/>
  <c r="R352" i="1" a="1"/>
  <c r="R352" i="1" s="1"/>
  <c r="R321" i="1" a="1"/>
  <c r="R321" i="1" s="1"/>
  <c r="R306" i="1" a="1"/>
  <c r="R306" i="1" s="1"/>
  <c r="R304" i="1" a="1"/>
  <c r="R304" i="1" s="1"/>
  <c r="R308" i="1" a="1"/>
  <c r="R308" i="1" s="1"/>
  <c r="R322" i="1" a="1"/>
  <c r="R322" i="1" s="1"/>
  <c r="R339" i="1" a="1"/>
  <c r="R339" i="1" s="1"/>
  <c r="R320" i="1" a="1"/>
  <c r="R320" i="1" s="1"/>
  <c r="R348" i="1" a="1"/>
  <c r="R348" i="1" s="1"/>
  <c r="R316" i="1" a="1"/>
  <c r="R316" i="1" s="1"/>
  <c r="R324" i="1" a="1"/>
  <c r="R324" i="1" s="1"/>
  <c r="R333" i="1" a="1"/>
  <c r="R333" i="1" s="1"/>
  <c r="R340" i="1" a="1"/>
  <c r="R340" i="1" s="1"/>
  <c r="R347" i="1" a="1"/>
  <c r="R347" i="1" s="1"/>
  <c r="R326" i="1" a="1"/>
  <c r="R326" i="1" s="1"/>
  <c r="R346" i="1" a="1"/>
  <c r="R346" i="1" s="1"/>
  <c r="R338" i="1" a="1"/>
  <c r="R338" i="1" s="1"/>
  <c r="R310" i="1" a="1"/>
  <c r="R310" i="1" s="1"/>
  <c r="R327" i="1" a="1"/>
  <c r="R327" i="1" s="1"/>
  <c r="R329" i="1" a="1"/>
  <c r="R329" i="1" s="1"/>
  <c r="R334" i="1" a="1"/>
  <c r="R334" i="1" s="1"/>
  <c r="R354" i="1" a="1"/>
  <c r="R354" i="1" s="1"/>
  <c r="R307" i="1" a="1"/>
  <c r="R307" i="1" s="1"/>
  <c r="R311" i="1" a="1"/>
  <c r="R311" i="1" s="1"/>
  <c r="R331" i="1" a="1"/>
  <c r="R331" i="1" s="1"/>
  <c r="R345" i="1" a="1"/>
  <c r="R345" i="1" s="1"/>
  <c r="R337" i="1" a="1"/>
  <c r="R337" i="1" s="1"/>
  <c r="R341" i="1" a="1"/>
  <c r="R341" i="1" s="1"/>
  <c r="R318" i="1" a="1"/>
  <c r="R318" i="1" s="1"/>
  <c r="R314" i="1" a="1"/>
  <c r="R314" i="1" s="1"/>
  <c r="R335" i="1" a="1"/>
  <c r="R335" i="1" s="1"/>
  <c r="R313" i="1" a="1"/>
  <c r="R313" i="1" s="1"/>
  <c r="R351" i="1" a="1"/>
  <c r="R351" i="1" s="1"/>
  <c r="R353" i="1" a="1"/>
  <c r="R353" i="1" s="1"/>
  <c r="R315" i="1" a="1"/>
  <c r="R315" i="1" s="1"/>
  <c r="R349" i="1" a="1"/>
  <c r="R349" i="1" s="1"/>
  <c r="R344" i="1" a="1"/>
  <c r="R344" i="1" s="1"/>
  <c r="R312" i="1" a="1"/>
  <c r="R312" i="1" s="1"/>
  <c r="R336" i="1" a="1"/>
  <c r="R336" i="1" s="1"/>
  <c r="R332" i="1" a="1"/>
  <c r="R332" i="1" s="1"/>
  <c r="R342" i="1" a="1"/>
  <c r="R342" i="1" s="1"/>
  <c r="S307" i="1" a="1"/>
  <c r="S307" i="1" s="1"/>
  <c r="S305" i="1" a="1"/>
  <c r="S305" i="1" s="1"/>
  <c r="S323" i="1" a="1"/>
  <c r="S323" i="1" s="1"/>
  <c r="S309" i="1" a="1"/>
  <c r="S309" i="1" s="1"/>
  <c r="S317" i="1" a="1"/>
  <c r="S317" i="1" s="1"/>
  <c r="S319" i="1" a="1"/>
  <c r="S319" i="1" s="1"/>
  <c r="S325" i="1" a="1"/>
  <c r="S325" i="1" s="1"/>
  <c r="S329" i="1" a="1"/>
  <c r="S329" i="1" s="1"/>
  <c r="S320" i="1" a="1"/>
  <c r="S320" i="1" s="1"/>
  <c r="S337" i="1" a="1"/>
  <c r="S337" i="1" s="1"/>
  <c r="S343" i="1" a="1"/>
  <c r="S343" i="1" s="1"/>
  <c r="S352" i="1" a="1"/>
  <c r="S352" i="1" s="1"/>
  <c r="S339" i="1" a="1"/>
  <c r="S339" i="1" s="1"/>
  <c r="S348" i="1" a="1"/>
  <c r="S348" i="1" s="1"/>
  <c r="S321" i="1" a="1"/>
  <c r="S321" i="1" s="1"/>
  <c r="S330" i="1" a="1"/>
  <c r="S330" i="1" s="1"/>
  <c r="S350" i="1" a="1"/>
  <c r="S350" i="1" s="1"/>
  <c r="S322" i="1" a="1"/>
  <c r="S322" i="1" s="1"/>
  <c r="S304" i="1" a="1"/>
  <c r="S304" i="1" s="1"/>
  <c r="S308" i="1" a="1"/>
  <c r="S308" i="1" s="1"/>
  <c r="S311" i="1" a="1"/>
  <c r="S311" i="1" s="1"/>
  <c r="S353" i="1" a="1"/>
  <c r="S353" i="1" s="1"/>
  <c r="S347" i="1" a="1"/>
  <c r="S347" i="1" s="1"/>
  <c r="S324" i="1" a="1"/>
  <c r="S324" i="1" s="1"/>
  <c r="S328" i="1" a="1"/>
  <c r="S328" i="1" s="1"/>
  <c r="S333" i="1" a="1"/>
  <c r="S333" i="1" s="1"/>
  <c r="S340" i="1" a="1"/>
  <c r="S340" i="1" s="1"/>
  <c r="S346" i="1" a="1"/>
  <c r="S346" i="1" s="1"/>
  <c r="S314" i="1" a="1"/>
  <c r="S314" i="1" s="1"/>
  <c r="S349" i="1" a="1"/>
  <c r="S349" i="1" s="1"/>
  <c r="S318" i="1" a="1"/>
  <c r="S318" i="1" s="1"/>
  <c r="S327" i="1" a="1"/>
  <c r="S327" i="1" s="1"/>
  <c r="S354" i="1" a="1"/>
  <c r="S354" i="1" s="1"/>
  <c r="S306" i="1" a="1"/>
  <c r="S306" i="1" s="1"/>
  <c r="S326" i="1" a="1"/>
  <c r="S326" i="1" s="1"/>
  <c r="S310" i="1" a="1"/>
  <c r="S310" i="1" s="1"/>
  <c r="S334" i="1" a="1"/>
  <c r="S334" i="1" s="1"/>
  <c r="S345" i="1" a="1"/>
  <c r="S345" i="1" s="1"/>
  <c r="S341" i="1" a="1"/>
  <c r="S341" i="1" s="1"/>
  <c r="S316" i="1" a="1"/>
  <c r="S316" i="1" s="1"/>
  <c r="S335" i="1" a="1"/>
  <c r="S335" i="1" s="1"/>
  <c r="S342" i="1" a="1"/>
  <c r="S342" i="1" s="1"/>
  <c r="S344" i="1" a="1"/>
  <c r="S344" i="1" s="1"/>
  <c r="S351" i="1" a="1"/>
  <c r="S351" i="1" s="1"/>
  <c r="S331" i="1" a="1"/>
  <c r="S331" i="1" s="1"/>
  <c r="S338" i="1" a="1"/>
  <c r="S338" i="1" s="1"/>
  <c r="S315" i="1" a="1"/>
  <c r="S315" i="1" s="1"/>
  <c r="S336" i="1" a="1"/>
  <c r="S336" i="1" s="1"/>
  <c r="S313" i="1" a="1"/>
  <c r="S313" i="1" s="1"/>
  <c r="S332" i="1" a="1"/>
  <c r="S332" i="1" s="1"/>
  <c r="S312" i="1" a="1"/>
  <c r="S312"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O26" i="9"/>
  <c r="O22" i="27" s="1"/>
  <c r="O25" i="9"/>
  <c r="O21" i="27" s="1"/>
  <c r="L23" i="17"/>
  <c r="K117" i="18"/>
  <c r="Z23" i="17"/>
  <c r="O14" i="6"/>
  <c r="M25" i="17"/>
  <c r="M105" i="17" s="1"/>
  <c r="AB105" i="17" s="1"/>
  <c r="K129" i="18"/>
  <c r="O27" i="9"/>
  <c r="O23" i="27" s="1"/>
  <c r="O28" i="9"/>
  <c r="O24" i="27" s="1"/>
  <c r="AL354" i="9" a="1"/>
  <c r="AL354" i="9" s="1"/>
  <c r="AM354" i="9" s="1"/>
  <c r="AK355" i="9" s="1"/>
  <c r="AA102" i="17"/>
  <c r="K155" i="18"/>
  <c r="AA103" i="17"/>
  <c r="T303" i="1"/>
  <c r="Q30" i="9"/>
  <c r="Q26" i="27" s="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03" i="1"/>
  <c r="U303" i="1"/>
  <c r="V303" i="1"/>
  <c r="G713" i="1"/>
  <c r="U318" i="1" l="1" a="1"/>
  <c r="U318" i="1" s="1"/>
  <c r="U326" i="1" a="1"/>
  <c r="U326" i="1" s="1"/>
  <c r="U335" i="1" a="1"/>
  <c r="U335" i="1" s="1"/>
  <c r="U307" i="1" a="1"/>
  <c r="U307" i="1" s="1"/>
  <c r="U314" i="1" a="1"/>
  <c r="U314" i="1" s="1"/>
  <c r="U332" i="1" a="1"/>
  <c r="U332" i="1" s="1"/>
  <c r="U305" i="1" a="1"/>
  <c r="U305" i="1" s="1"/>
  <c r="U345" i="1" a="1"/>
  <c r="U345" i="1" s="1"/>
  <c r="U337" i="1" a="1"/>
  <c r="U337" i="1" s="1"/>
  <c r="U352" i="1" a="1"/>
  <c r="U352" i="1" s="1"/>
  <c r="U329" i="1" a="1"/>
  <c r="U329" i="1" s="1"/>
  <c r="U341" i="1" a="1"/>
  <c r="U341" i="1" s="1"/>
  <c r="U354" i="1" a="1"/>
  <c r="U354" i="1" s="1"/>
  <c r="U343" i="1" a="1"/>
  <c r="U343" i="1" s="1"/>
  <c r="U321" i="1" a="1"/>
  <c r="U321" i="1" s="1"/>
  <c r="U306" i="1" a="1"/>
  <c r="U306" i="1" s="1"/>
  <c r="U331" i="1" a="1"/>
  <c r="U331" i="1" s="1"/>
  <c r="U313" i="1" a="1"/>
  <c r="U313" i="1" s="1"/>
  <c r="U342" i="1" a="1"/>
  <c r="U342" i="1" s="1"/>
  <c r="U309" i="1" a="1"/>
  <c r="U309" i="1" s="1"/>
  <c r="U304" i="1" a="1"/>
  <c r="U304" i="1" s="1"/>
  <c r="U311" i="1" a="1"/>
  <c r="U311" i="1" s="1"/>
  <c r="U353" i="1" a="1"/>
  <c r="U353" i="1" s="1"/>
  <c r="U351" i="1" a="1"/>
  <c r="U351" i="1" s="1"/>
  <c r="U315" i="1" a="1"/>
  <c r="U315" i="1" s="1"/>
  <c r="U324" i="1" a="1"/>
  <c r="U324" i="1" s="1"/>
  <c r="U339" i="1" a="1"/>
  <c r="U339" i="1" s="1"/>
  <c r="U350" i="1" a="1"/>
  <c r="U350" i="1" s="1"/>
  <c r="U316" i="1" a="1"/>
  <c r="U316" i="1" s="1"/>
  <c r="U336" i="1" a="1"/>
  <c r="U336" i="1" s="1"/>
  <c r="U319" i="1" a="1"/>
  <c r="U319" i="1" s="1"/>
  <c r="U317" i="1" a="1"/>
  <c r="U317" i="1" s="1"/>
  <c r="U325" i="1" a="1"/>
  <c r="U325" i="1" s="1"/>
  <c r="U347" i="1" a="1"/>
  <c r="U347" i="1" s="1"/>
  <c r="U330" i="1" a="1"/>
  <c r="U330" i="1" s="1"/>
  <c r="U349" i="1" a="1"/>
  <c r="U349" i="1" s="1"/>
  <c r="U308" i="1" a="1"/>
  <c r="U308" i="1" s="1"/>
  <c r="U333" i="1" a="1"/>
  <c r="U333" i="1" s="1"/>
  <c r="U320" i="1" a="1"/>
  <c r="U320" i="1" s="1"/>
  <c r="U312" i="1" a="1"/>
  <c r="U312" i="1" s="1"/>
  <c r="U344" i="1" a="1"/>
  <c r="U344" i="1" s="1"/>
  <c r="U338" i="1" a="1"/>
  <c r="U338" i="1" s="1"/>
  <c r="U310" i="1" a="1"/>
  <c r="U310" i="1" s="1"/>
  <c r="U334" i="1" a="1"/>
  <c r="U334" i="1" s="1"/>
  <c r="U328" i="1" a="1"/>
  <c r="U328" i="1" s="1"/>
  <c r="U340" i="1" a="1"/>
  <c r="U340" i="1" s="1"/>
  <c r="U327" i="1" a="1"/>
  <c r="U327" i="1" s="1"/>
  <c r="U323" i="1" a="1"/>
  <c r="U323" i="1" s="1"/>
  <c r="U322" i="1" a="1"/>
  <c r="U322" i="1" s="1"/>
  <c r="U346" i="1" a="1"/>
  <c r="U346" i="1" s="1"/>
  <c r="U348" i="1" a="1"/>
  <c r="U348" i="1" s="1"/>
  <c r="V312" i="1" a="1"/>
  <c r="V312" i="1" s="1"/>
  <c r="V329" i="1" a="1"/>
  <c r="V329" i="1" s="1"/>
  <c r="V318" i="1" a="1"/>
  <c r="V318" i="1" s="1"/>
  <c r="V326" i="1" a="1"/>
  <c r="V326" i="1" s="1"/>
  <c r="V335" i="1" a="1"/>
  <c r="V335" i="1" s="1"/>
  <c r="V307" i="1" a="1"/>
  <c r="V307" i="1" s="1"/>
  <c r="V314" i="1" a="1"/>
  <c r="V314" i="1" s="1"/>
  <c r="V328" i="1" a="1"/>
  <c r="V328" i="1" s="1"/>
  <c r="V321" i="1" a="1"/>
  <c r="V321" i="1" s="1"/>
  <c r="V336" i="1" a="1"/>
  <c r="V336" i="1" s="1"/>
  <c r="V345" i="1" a="1"/>
  <c r="V345" i="1" s="1"/>
  <c r="V341" i="1" a="1"/>
  <c r="V341" i="1" s="1"/>
  <c r="V354" i="1" a="1"/>
  <c r="V354" i="1" s="1"/>
  <c r="V306" i="1" a="1"/>
  <c r="V306" i="1" s="1"/>
  <c r="V316" i="1" a="1"/>
  <c r="V316" i="1" s="1"/>
  <c r="V331" i="1" a="1"/>
  <c r="V331" i="1" s="1"/>
  <c r="V342" i="1" a="1"/>
  <c r="V342" i="1" s="1"/>
  <c r="V305" i="1" a="1"/>
  <c r="V305" i="1" s="1"/>
  <c r="V339" i="1" a="1"/>
  <c r="V339" i="1" s="1"/>
  <c r="V304" i="1" a="1"/>
  <c r="V304" i="1" s="1"/>
  <c r="V349" i="1" a="1"/>
  <c r="V349" i="1" s="1"/>
  <c r="V330" i="1" a="1"/>
  <c r="V330" i="1" s="1"/>
  <c r="V320" i="1" a="1"/>
  <c r="V320" i="1" s="1"/>
  <c r="V315" i="1" a="1"/>
  <c r="V315" i="1" s="1"/>
  <c r="V324" i="1" a="1"/>
  <c r="V324" i="1" s="1"/>
  <c r="V351" i="1" a="1"/>
  <c r="V351" i="1" s="1"/>
  <c r="V319" i="1" a="1"/>
  <c r="V319" i="1" s="1"/>
  <c r="V308" i="1" a="1"/>
  <c r="V308" i="1" s="1"/>
  <c r="V337" i="1" a="1"/>
  <c r="V337" i="1" s="1"/>
  <c r="V343" i="1" a="1"/>
  <c r="V343" i="1" s="1"/>
  <c r="V317" i="1" a="1"/>
  <c r="V317" i="1" s="1"/>
  <c r="V347" i="1" a="1"/>
  <c r="V347" i="1" s="1"/>
  <c r="V325" i="1" a="1"/>
  <c r="V325" i="1" s="1"/>
  <c r="V309" i="1" a="1"/>
  <c r="V309" i="1" s="1"/>
  <c r="V333" i="1" a="1"/>
  <c r="V333" i="1" s="1"/>
  <c r="V352" i="1" a="1"/>
  <c r="V352" i="1" s="1"/>
  <c r="V348" i="1" a="1"/>
  <c r="V348" i="1" s="1"/>
  <c r="V311" i="1" a="1"/>
  <c r="V311" i="1" s="1"/>
  <c r="V327" i="1" a="1"/>
  <c r="V327" i="1" s="1"/>
  <c r="V313" i="1" a="1"/>
  <c r="V313" i="1" s="1"/>
  <c r="V310" i="1" a="1"/>
  <c r="V310" i="1" s="1"/>
  <c r="V340" i="1" a="1"/>
  <c r="V340" i="1" s="1"/>
  <c r="V353" i="1" a="1"/>
  <c r="V353" i="1" s="1"/>
  <c r="V344" i="1" a="1"/>
  <c r="V344" i="1" s="1"/>
  <c r="V350" i="1" a="1"/>
  <c r="V350" i="1" s="1"/>
  <c r="V346" i="1" a="1"/>
  <c r="V346" i="1" s="1"/>
  <c r="V338" i="1" a="1"/>
  <c r="V338" i="1" s="1"/>
  <c r="V323" i="1" a="1"/>
  <c r="V323" i="1" s="1"/>
  <c r="V322" i="1" a="1"/>
  <c r="V322" i="1" s="1"/>
  <c r="V332" i="1" a="1"/>
  <c r="V332" i="1" s="1"/>
  <c r="V334" i="1" a="1"/>
  <c r="V334" i="1" s="1"/>
  <c r="W310" i="1" a="1"/>
  <c r="W310" i="1" s="1"/>
  <c r="W329" i="1" a="1"/>
  <c r="W329" i="1" s="1"/>
  <c r="W312" i="1" a="1"/>
  <c r="W312" i="1" s="1"/>
  <c r="W318" i="1" a="1"/>
  <c r="W318" i="1" s="1"/>
  <c r="W326" i="1" a="1"/>
  <c r="W326" i="1" s="1"/>
  <c r="W335" i="1" a="1"/>
  <c r="W335" i="1" s="1"/>
  <c r="W347" i="1" a="1"/>
  <c r="W347" i="1" s="1"/>
  <c r="W349" i="1" a="1"/>
  <c r="W349" i="1" s="1"/>
  <c r="W327" i="1" a="1"/>
  <c r="W327" i="1" s="1"/>
  <c r="W328" i="1" a="1"/>
  <c r="W328" i="1" s="1"/>
  <c r="W341" i="1" a="1"/>
  <c r="W341" i="1" s="1"/>
  <c r="W336" i="1" a="1"/>
  <c r="W336" i="1" s="1"/>
  <c r="W345" i="1" a="1"/>
  <c r="W345" i="1" s="1"/>
  <c r="W354" i="1" a="1"/>
  <c r="W354" i="1" s="1"/>
  <c r="W348" i="1" a="1"/>
  <c r="W348" i="1" s="1"/>
  <c r="W306" i="1" a="1"/>
  <c r="W306" i="1" s="1"/>
  <c r="W331" i="1" a="1"/>
  <c r="W331" i="1" s="1"/>
  <c r="W317" i="1" a="1"/>
  <c r="W317" i="1" s="1"/>
  <c r="W338" i="1" a="1"/>
  <c r="W338" i="1" s="1"/>
  <c r="W323" i="1" a="1"/>
  <c r="W323" i="1" s="1"/>
  <c r="W353" i="1" a="1"/>
  <c r="W353" i="1" s="1"/>
  <c r="W337" i="1" a="1"/>
  <c r="W337" i="1" s="1"/>
  <c r="W339" i="1" a="1"/>
  <c r="W339" i="1" s="1"/>
  <c r="W352" i="1" a="1"/>
  <c r="W352" i="1" s="1"/>
  <c r="W314" i="1" a="1"/>
  <c r="W314" i="1" s="1"/>
  <c r="W325" i="1" a="1"/>
  <c r="W325" i="1" s="1"/>
  <c r="W304" i="1" a="1"/>
  <c r="W304" i="1" s="1"/>
  <c r="W305" i="1" a="1"/>
  <c r="W305" i="1" s="1"/>
  <c r="W315" i="1" a="1"/>
  <c r="W315" i="1" s="1"/>
  <c r="W316" i="1" a="1"/>
  <c r="W316" i="1" s="1"/>
  <c r="W343" i="1" a="1"/>
  <c r="W343" i="1" s="1"/>
  <c r="W308" i="1" a="1"/>
  <c r="W308" i="1" s="1"/>
  <c r="W330" i="1" a="1"/>
  <c r="W330" i="1" s="1"/>
  <c r="W319" i="1" a="1"/>
  <c r="W319" i="1" s="1"/>
  <c r="W307" i="1" a="1"/>
  <c r="W307" i="1" s="1"/>
  <c r="W324" i="1" a="1"/>
  <c r="W324" i="1" s="1"/>
  <c r="W351" i="1" a="1"/>
  <c r="W351" i="1" s="1"/>
  <c r="W333" i="1" a="1"/>
  <c r="W333" i="1" s="1"/>
  <c r="W309" i="1" a="1"/>
  <c r="W309" i="1" s="1"/>
  <c r="W344" i="1" a="1"/>
  <c r="W344" i="1" s="1"/>
  <c r="W320" i="1" a="1"/>
  <c r="W320" i="1" s="1"/>
  <c r="W311" i="1" a="1"/>
  <c r="W311" i="1" s="1"/>
  <c r="W322" i="1" a="1"/>
  <c r="W322" i="1" s="1"/>
  <c r="W321" i="1" a="1"/>
  <c r="W321" i="1" s="1"/>
  <c r="W340" i="1" a="1"/>
  <c r="W340" i="1" s="1"/>
  <c r="W350" i="1" a="1"/>
  <c r="W350" i="1" s="1"/>
  <c r="W346" i="1" a="1"/>
  <c r="W346" i="1" s="1"/>
  <c r="W342" i="1" a="1"/>
  <c r="W342" i="1" s="1"/>
  <c r="W334" i="1" a="1"/>
  <c r="W334" i="1" s="1"/>
  <c r="W313" i="1" a="1"/>
  <c r="W313" i="1" s="1"/>
  <c r="W332" i="1" a="1"/>
  <c r="W332" i="1" s="1"/>
  <c r="T332" i="1" a="1"/>
  <c r="T332" i="1" s="1"/>
  <c r="T307" i="1" a="1"/>
  <c r="T307" i="1" s="1"/>
  <c r="T314" i="1" a="1"/>
  <c r="T314" i="1" s="1"/>
  <c r="T305" i="1" a="1"/>
  <c r="T305" i="1" s="1"/>
  <c r="T323" i="1" a="1"/>
  <c r="T323" i="1" s="1"/>
  <c r="T345" i="1" a="1"/>
  <c r="T345" i="1" s="1"/>
  <c r="T354" i="1" a="1"/>
  <c r="T354" i="1" s="1"/>
  <c r="T329" i="1" a="1"/>
  <c r="T329" i="1" s="1"/>
  <c r="T341" i="1" a="1"/>
  <c r="T341" i="1" s="1"/>
  <c r="T350" i="1" a="1"/>
  <c r="T350" i="1" s="1"/>
  <c r="T337" i="1" a="1"/>
  <c r="T337" i="1" s="1"/>
  <c r="T343" i="1" a="1"/>
  <c r="T343" i="1" s="1"/>
  <c r="T352" i="1" a="1"/>
  <c r="T352" i="1" s="1"/>
  <c r="T321" i="1" a="1"/>
  <c r="T321" i="1" s="1"/>
  <c r="T330" i="1" a="1"/>
  <c r="T330" i="1" s="1"/>
  <c r="T322" i="1" a="1"/>
  <c r="T322" i="1" s="1"/>
  <c r="T304" i="1" a="1"/>
  <c r="T304" i="1" s="1"/>
  <c r="T313" i="1" a="1"/>
  <c r="T313" i="1" s="1"/>
  <c r="T318" i="1" a="1"/>
  <c r="T318" i="1" s="1"/>
  <c r="T342" i="1" a="1"/>
  <c r="T342" i="1" s="1"/>
  <c r="T311" i="1" a="1"/>
  <c r="T311" i="1" s="1"/>
  <c r="T353" i="1" a="1"/>
  <c r="T353" i="1" s="1"/>
  <c r="T309" i="1" a="1"/>
  <c r="T309" i="1" s="1"/>
  <c r="T319" i="1" a="1"/>
  <c r="T319" i="1" s="1"/>
  <c r="T347" i="1" a="1"/>
  <c r="T347" i="1" s="1"/>
  <c r="T312" i="1" a="1"/>
  <c r="T312" i="1" s="1"/>
  <c r="T325" i="1" a="1"/>
  <c r="T325" i="1" s="1"/>
  <c r="T316" i="1" a="1"/>
  <c r="T316" i="1" s="1"/>
  <c r="T351" i="1" a="1"/>
  <c r="T351" i="1" s="1"/>
  <c r="T326" i="1" a="1"/>
  <c r="T326" i="1" s="1"/>
  <c r="T317" i="1" a="1"/>
  <c r="T317" i="1" s="1"/>
  <c r="T320" i="1" a="1"/>
  <c r="T320" i="1" s="1"/>
  <c r="T308" i="1" a="1"/>
  <c r="T308" i="1" s="1"/>
  <c r="T349" i="1" a="1"/>
  <c r="T349" i="1" s="1"/>
  <c r="T339" i="1" a="1"/>
  <c r="T339" i="1" s="1"/>
  <c r="T334" i="1" a="1"/>
  <c r="T334" i="1" s="1"/>
  <c r="T306" i="1" a="1"/>
  <c r="T306" i="1" s="1"/>
  <c r="T333" i="1" a="1"/>
  <c r="T333" i="1" s="1"/>
  <c r="T310" i="1" a="1"/>
  <c r="T310" i="1" s="1"/>
  <c r="T331" i="1" a="1"/>
  <c r="T331" i="1" s="1"/>
  <c r="T344" i="1" a="1"/>
  <c r="T344" i="1" s="1"/>
  <c r="T336" i="1" a="1"/>
  <c r="T336" i="1" s="1"/>
  <c r="T346" i="1" a="1"/>
  <c r="T346" i="1" s="1"/>
  <c r="T335" i="1" a="1"/>
  <c r="T335" i="1" s="1"/>
  <c r="T324" i="1" a="1"/>
  <c r="T324" i="1" s="1"/>
  <c r="T348" i="1" a="1"/>
  <c r="T348" i="1" s="1"/>
  <c r="T328" i="1" a="1"/>
  <c r="T328" i="1" s="1"/>
  <c r="T340" i="1" a="1"/>
  <c r="T340" i="1" s="1"/>
  <c r="T327" i="1" a="1"/>
  <c r="T327" i="1" s="1"/>
  <c r="T315" i="1" a="1"/>
  <c r="T315" i="1" s="1"/>
  <c r="T338" i="1" a="1"/>
  <c r="T338" i="1" s="1"/>
  <c r="X303" i="1"/>
  <c r="V595" i="9"/>
  <c r="V572" i="27"/>
  <c r="V591" i="9"/>
  <c r="V568" i="27"/>
  <c r="V600" i="9"/>
  <c r="V577" i="27"/>
  <c r="V597" i="9"/>
  <c r="V574" i="27"/>
  <c r="V589" i="9"/>
  <c r="V566" i="27"/>
  <c r="V592" i="9"/>
  <c r="V569" i="27"/>
  <c r="V596" i="9"/>
  <c r="V573" i="27"/>
  <c r="V594" i="9"/>
  <c r="V571" i="27"/>
  <c r="V588" i="9"/>
  <c r="V565" i="27"/>
  <c r="V593" i="9"/>
  <c r="V570" i="27"/>
  <c r="P29" i="9"/>
  <c r="P25" i="27" s="1"/>
  <c r="P28" i="9"/>
  <c r="P24" i="27" s="1"/>
  <c r="K130" i="18"/>
  <c r="AP133" i="18"/>
  <c r="AP134" i="18"/>
  <c r="AP128" i="18"/>
  <c r="AP130" i="18"/>
  <c r="AP126" i="18"/>
  <c r="AP129" i="18"/>
  <c r="AP127" i="18"/>
  <c r="AP132" i="18"/>
  <c r="AP131" i="18"/>
  <c r="AP125" i="18"/>
  <c r="AA26" i="17"/>
  <c r="Q28" i="9" s="1"/>
  <c r="Q24" i="27" s="1"/>
  <c r="P26" i="9"/>
  <c r="P22" i="27" s="1"/>
  <c r="P25" i="9"/>
  <c r="P21" i="27" s="1"/>
  <c r="M23" i="17"/>
  <c r="K127" i="18"/>
  <c r="AA23" i="17"/>
  <c r="Q25" i="9" s="1"/>
  <c r="Q21" i="27" s="1"/>
  <c r="P14" i="6"/>
  <c r="N25" i="17"/>
  <c r="N105" i="17" s="1"/>
  <c r="AC105" i="17" s="1"/>
  <c r="K139" i="18"/>
  <c r="AB25" i="17"/>
  <c r="AL355" i="9" a="1"/>
  <c r="AL355" i="9" s="1"/>
  <c r="AD111" i="17"/>
  <c r="AD104" i="17"/>
  <c r="AD110" i="17"/>
  <c r="AD99" i="17"/>
  <c r="O112" i="17"/>
  <c r="AD112" i="17" s="1"/>
  <c r="Q33" i="9"/>
  <c r="Q29" i="27" s="1"/>
  <c r="AD98" i="17"/>
  <c r="AD106" i="17"/>
  <c r="Q32" i="9"/>
  <c r="Q28" i="27" s="1"/>
  <c r="Q31" i="9"/>
  <c r="Q27" i="27" s="1"/>
  <c r="Q27" i="9"/>
  <c r="Q23" i="27" s="1"/>
  <c r="Q24" i="9"/>
  <c r="Q20" i="27" s="1"/>
  <c r="AO106" i="18"/>
  <c r="X102" i="17"/>
  <c r="X103" i="17"/>
  <c r="Z303" i="1"/>
  <c r="Y303" i="1"/>
  <c r="AA303" i="1"/>
  <c r="H600" i="1"/>
  <c r="H601" i="1"/>
  <c r="H602" i="1"/>
  <c r="H598" i="1"/>
  <c r="H599" i="1"/>
  <c r="O422" i="1"/>
  <c r="N422" i="1"/>
  <c r="M422" i="1"/>
  <c r="L422" i="1"/>
  <c r="M364" i="1"/>
  <c r="N364" i="1"/>
  <c r="O364" i="1"/>
  <c r="L364" i="1"/>
  <c r="N411" i="1" l="1" a="1"/>
  <c r="N411" i="1" s="1"/>
  <c r="N367" i="1" a="1"/>
  <c r="N367" i="1" s="1"/>
  <c r="N376" i="1" a="1"/>
  <c r="N376" i="1" s="1"/>
  <c r="N388" i="1" a="1"/>
  <c r="N388" i="1" s="1"/>
  <c r="N394" i="1" a="1"/>
  <c r="N394" i="1" s="1"/>
  <c r="N391" i="1" a="1"/>
  <c r="N391" i="1" s="1"/>
  <c r="N365" i="1" a="1"/>
  <c r="N365" i="1" s="1"/>
  <c r="N386" i="1" a="1"/>
  <c r="N386" i="1" s="1"/>
  <c r="N398" i="1" a="1"/>
  <c r="N398" i="1" s="1"/>
  <c r="N409" i="1" a="1"/>
  <c r="N409" i="1" s="1"/>
  <c r="N413" i="1" a="1"/>
  <c r="N413" i="1" s="1"/>
  <c r="N393" i="1" a="1"/>
  <c r="N393" i="1" s="1"/>
  <c r="N401" i="1" a="1"/>
  <c r="N401" i="1" s="1"/>
  <c r="N378" i="1" a="1"/>
  <c r="N378" i="1" s="1"/>
  <c r="N373" i="1" a="1"/>
  <c r="N373" i="1" s="1"/>
  <c r="N408" i="1" a="1"/>
  <c r="N408" i="1" s="1"/>
  <c r="N407" i="1" a="1"/>
  <c r="N407" i="1" s="1"/>
  <c r="N396" i="1" a="1"/>
  <c r="N396" i="1" s="1"/>
  <c r="N403" i="1" a="1"/>
  <c r="N403" i="1" s="1"/>
  <c r="N368" i="1" a="1"/>
  <c r="N368" i="1" s="1"/>
  <c r="N406" i="1" a="1"/>
  <c r="N406" i="1" s="1"/>
  <c r="N371" i="1" a="1"/>
  <c r="N371" i="1" s="1"/>
  <c r="N381" i="1" a="1"/>
  <c r="N381" i="1" s="1"/>
  <c r="N383" i="1" a="1"/>
  <c r="N383" i="1" s="1"/>
  <c r="N400" i="1" a="1"/>
  <c r="N400" i="1" s="1"/>
  <c r="N412" i="1" a="1"/>
  <c r="N412" i="1" s="1"/>
  <c r="N392" i="1" a="1"/>
  <c r="N392" i="1" s="1"/>
  <c r="N387" i="1" a="1"/>
  <c r="N387" i="1" s="1"/>
  <c r="N379" i="1" a="1"/>
  <c r="N379" i="1" s="1"/>
  <c r="N415" i="1" a="1"/>
  <c r="N415" i="1" s="1"/>
  <c r="N399" i="1" a="1"/>
  <c r="N399" i="1" s="1"/>
  <c r="N382" i="1" a="1"/>
  <c r="N382" i="1" s="1"/>
  <c r="N374" i="1" a="1"/>
  <c r="N374" i="1" s="1"/>
  <c r="N395" i="1" a="1"/>
  <c r="N395" i="1" s="1"/>
  <c r="N390" i="1" a="1"/>
  <c r="N390" i="1" s="1"/>
  <c r="N385" i="1" a="1"/>
  <c r="N385" i="1" s="1"/>
  <c r="N370" i="1" a="1"/>
  <c r="N370" i="1" s="1"/>
  <c r="N402" i="1" a="1"/>
  <c r="N402" i="1" s="1"/>
  <c r="N377" i="1" a="1"/>
  <c r="N377" i="1" s="1"/>
  <c r="N380" i="1" a="1"/>
  <c r="N380" i="1" s="1"/>
  <c r="N404" i="1" a="1"/>
  <c r="N404" i="1" s="1"/>
  <c r="N375" i="1" a="1"/>
  <c r="N375" i="1" s="1"/>
  <c r="N369" i="1" a="1"/>
  <c r="N369" i="1" s="1"/>
  <c r="N384" i="1" a="1"/>
  <c r="N384" i="1" s="1"/>
  <c r="N389" i="1" a="1"/>
  <c r="N389" i="1" s="1"/>
  <c r="N372" i="1" a="1"/>
  <c r="N372" i="1" s="1"/>
  <c r="N366" i="1" a="1"/>
  <c r="N366" i="1" s="1"/>
  <c r="N410" i="1" a="1"/>
  <c r="N410" i="1" s="1"/>
  <c r="N405" i="1" a="1"/>
  <c r="N405" i="1" s="1"/>
  <c r="N414" i="1" a="1"/>
  <c r="N414" i="1" s="1"/>
  <c r="N397" i="1" a="1"/>
  <c r="N397" i="1" s="1"/>
  <c r="O397" i="1" a="1"/>
  <c r="O397" i="1" s="1"/>
  <c r="O411" i="1" a="1"/>
  <c r="O411" i="1" s="1"/>
  <c r="O367" i="1" a="1"/>
  <c r="O367" i="1" s="1"/>
  <c r="O402" i="1" a="1"/>
  <c r="O402" i="1" s="1"/>
  <c r="O366" i="1" a="1"/>
  <c r="O366" i="1" s="1"/>
  <c r="O372" i="1" a="1"/>
  <c r="O372" i="1" s="1"/>
  <c r="O376" i="1" a="1"/>
  <c r="O376" i="1" s="1"/>
  <c r="O365" i="1" a="1"/>
  <c r="O365" i="1" s="1"/>
  <c r="O386" i="1" a="1"/>
  <c r="O386" i="1" s="1"/>
  <c r="O377" i="1" a="1"/>
  <c r="O377" i="1" s="1"/>
  <c r="O412" i="1" a="1"/>
  <c r="O412" i="1" s="1"/>
  <c r="O382" i="1" a="1"/>
  <c r="O382" i="1" s="1"/>
  <c r="O406" i="1" a="1"/>
  <c r="O406" i="1" s="1"/>
  <c r="O387" i="1" a="1"/>
  <c r="O387" i="1" s="1"/>
  <c r="O392" i="1" a="1"/>
  <c r="O392" i="1" s="1"/>
  <c r="O401" i="1" a="1"/>
  <c r="O401" i="1" s="1"/>
  <c r="O381" i="1" a="1"/>
  <c r="O381" i="1" s="1"/>
  <c r="O413" i="1" a="1"/>
  <c r="O413" i="1" s="1"/>
  <c r="O407" i="1" a="1"/>
  <c r="O407" i="1" s="1"/>
  <c r="O371" i="1" a="1"/>
  <c r="O371" i="1" s="1"/>
  <c r="O391" i="1" a="1"/>
  <c r="O391" i="1" s="1"/>
  <c r="O409" i="1" a="1"/>
  <c r="O409" i="1" s="1"/>
  <c r="O396" i="1" a="1"/>
  <c r="O396" i="1" s="1"/>
  <c r="O399" i="1" a="1"/>
  <c r="O399" i="1" s="1"/>
  <c r="O405" i="1" a="1"/>
  <c r="O405" i="1" s="1"/>
  <c r="O394" i="1" a="1"/>
  <c r="O394" i="1" s="1"/>
  <c r="O415" i="1" a="1"/>
  <c r="O415" i="1" s="1"/>
  <c r="O383" i="1" a="1"/>
  <c r="O383" i="1" s="1"/>
  <c r="O379" i="1" a="1"/>
  <c r="O379" i="1" s="1"/>
  <c r="O389" i="1" a="1"/>
  <c r="O389" i="1" s="1"/>
  <c r="O380" i="1" a="1"/>
  <c r="O380" i="1" s="1"/>
  <c r="O375" i="1" a="1"/>
  <c r="O375" i="1" s="1"/>
  <c r="O378" i="1" a="1"/>
  <c r="O378" i="1" s="1"/>
  <c r="O390" i="1" a="1"/>
  <c r="O390" i="1" s="1"/>
  <c r="O388" i="1" a="1"/>
  <c r="O388" i="1" s="1"/>
  <c r="O408" i="1" a="1"/>
  <c r="O408" i="1" s="1"/>
  <c r="O373" i="1" a="1"/>
  <c r="O373" i="1" s="1"/>
  <c r="O384" i="1" a="1"/>
  <c r="O384" i="1" s="1"/>
  <c r="O368" i="1" a="1"/>
  <c r="O368" i="1" s="1"/>
  <c r="O398" i="1" a="1"/>
  <c r="O398" i="1" s="1"/>
  <c r="O374" i="1" a="1"/>
  <c r="O374" i="1" s="1"/>
  <c r="O385" i="1" a="1"/>
  <c r="O385" i="1" s="1"/>
  <c r="O369" i="1" a="1"/>
  <c r="O369" i="1" s="1"/>
  <c r="O400" i="1" a="1"/>
  <c r="O400" i="1" s="1"/>
  <c r="O370" i="1" a="1"/>
  <c r="O370" i="1" s="1"/>
  <c r="O404" i="1" a="1"/>
  <c r="O404" i="1" s="1"/>
  <c r="O410" i="1" a="1"/>
  <c r="O410" i="1" s="1"/>
  <c r="O403" i="1" a="1"/>
  <c r="O403" i="1" s="1"/>
  <c r="O393" i="1" a="1"/>
  <c r="O393" i="1" s="1"/>
  <c r="O395" i="1" a="1"/>
  <c r="O395" i="1" s="1"/>
  <c r="O414" i="1" a="1"/>
  <c r="O414" i="1" s="1"/>
  <c r="M366" i="1" a="1"/>
  <c r="M366" i="1" s="1"/>
  <c r="M376" i="1" a="1"/>
  <c r="M376" i="1" s="1"/>
  <c r="M385" i="1" a="1"/>
  <c r="M385" i="1" s="1"/>
  <c r="M388" i="1" a="1"/>
  <c r="M388" i="1" s="1"/>
  <c r="M394" i="1" a="1"/>
  <c r="M394" i="1" s="1"/>
  <c r="M365" i="1" a="1"/>
  <c r="M365" i="1" s="1"/>
  <c r="M396" i="1" a="1"/>
  <c r="M396" i="1" s="1"/>
  <c r="M372" i="1" a="1"/>
  <c r="M372" i="1" s="1"/>
  <c r="M386" i="1" a="1"/>
  <c r="M386" i="1" s="1"/>
  <c r="M398" i="1" a="1"/>
  <c r="M398" i="1" s="1"/>
  <c r="M409" i="1" a="1"/>
  <c r="M409" i="1" s="1"/>
  <c r="M374" i="1" a="1"/>
  <c r="M374" i="1" s="1"/>
  <c r="M401" i="1" a="1"/>
  <c r="M401" i="1" s="1"/>
  <c r="M407" i="1" a="1"/>
  <c r="M407" i="1" s="1"/>
  <c r="M391" i="1" a="1"/>
  <c r="M391" i="1" s="1"/>
  <c r="M402" i="1" a="1"/>
  <c r="M402" i="1" s="1"/>
  <c r="M371" i="1" a="1"/>
  <c r="M371" i="1" s="1"/>
  <c r="M382" i="1" a="1"/>
  <c r="M382" i="1" s="1"/>
  <c r="M368" i="1" a="1"/>
  <c r="M368" i="1" s="1"/>
  <c r="M406" i="1" a="1"/>
  <c r="M406" i="1" s="1"/>
  <c r="M387" i="1" a="1"/>
  <c r="M387" i="1" s="1"/>
  <c r="M381" i="1" a="1"/>
  <c r="M381" i="1" s="1"/>
  <c r="M378" i="1" a="1"/>
  <c r="M378" i="1" s="1"/>
  <c r="M412" i="1" a="1"/>
  <c r="M412" i="1" s="1"/>
  <c r="M367" i="1" a="1"/>
  <c r="M367" i="1" s="1"/>
  <c r="M377" i="1" a="1"/>
  <c r="M377" i="1" s="1"/>
  <c r="M408" i="1" a="1"/>
  <c r="M408" i="1" s="1"/>
  <c r="M397" i="1" a="1"/>
  <c r="M397" i="1" s="1"/>
  <c r="M411" i="1" a="1"/>
  <c r="M411" i="1" s="1"/>
  <c r="M392" i="1" a="1"/>
  <c r="M392" i="1" s="1"/>
  <c r="M393" i="1" a="1"/>
  <c r="M393" i="1" s="1"/>
  <c r="M403" i="1" a="1"/>
  <c r="M403" i="1" s="1"/>
  <c r="M373" i="1" a="1"/>
  <c r="M373" i="1" s="1"/>
  <c r="M415" i="1" a="1"/>
  <c r="M415" i="1" s="1"/>
  <c r="M390" i="1" a="1"/>
  <c r="M390" i="1" s="1"/>
  <c r="M379" i="1" a="1"/>
  <c r="M379" i="1" s="1"/>
  <c r="M399" i="1" a="1"/>
  <c r="M399" i="1" s="1"/>
  <c r="M370" i="1" a="1"/>
  <c r="M370" i="1" s="1"/>
  <c r="M410" i="1" a="1"/>
  <c r="M410" i="1" s="1"/>
  <c r="M405" i="1" a="1"/>
  <c r="M405" i="1" s="1"/>
  <c r="M414" i="1" a="1"/>
  <c r="M414" i="1" s="1"/>
  <c r="M383" i="1" a="1"/>
  <c r="M383" i="1" s="1"/>
  <c r="M380" i="1" a="1"/>
  <c r="M380" i="1" s="1"/>
  <c r="M395" i="1" a="1"/>
  <c r="M395" i="1" s="1"/>
  <c r="M413" i="1" a="1"/>
  <c r="M413" i="1" s="1"/>
  <c r="M369" i="1" a="1"/>
  <c r="M369" i="1" s="1"/>
  <c r="M384" i="1" a="1"/>
  <c r="M384" i="1" s="1"/>
  <c r="M389" i="1" a="1"/>
  <c r="M389" i="1" s="1"/>
  <c r="M400" i="1" a="1"/>
  <c r="M400" i="1" s="1"/>
  <c r="M404" i="1" a="1"/>
  <c r="M404" i="1" s="1"/>
  <c r="M375" i="1" a="1"/>
  <c r="M375" i="1" s="1"/>
  <c r="Y324" i="1" a="1"/>
  <c r="Y324" i="1" s="1"/>
  <c r="Y327" i="1" a="1"/>
  <c r="Y327" i="1" s="1"/>
  <c r="Y330" i="1" a="1"/>
  <c r="Y330" i="1" s="1"/>
  <c r="Y333" i="1" a="1"/>
  <c r="Y333" i="1" s="1"/>
  <c r="Y310" i="1" a="1"/>
  <c r="Y310" i="1" s="1"/>
  <c r="Y321" i="1" a="1"/>
  <c r="Y321" i="1" s="1"/>
  <c r="Y340" i="1" a="1"/>
  <c r="Y340" i="1" s="1"/>
  <c r="Y351" i="1" a="1"/>
  <c r="Y351" i="1" s="1"/>
  <c r="Y328" i="1" a="1"/>
  <c r="Y328" i="1" s="1"/>
  <c r="Y334" i="1" a="1"/>
  <c r="Y334" i="1" s="1"/>
  <c r="Y335" i="1" a="1"/>
  <c r="Y335" i="1" s="1"/>
  <c r="Y342" i="1" a="1"/>
  <c r="Y342" i="1" s="1"/>
  <c r="Y329" i="1" a="1"/>
  <c r="Y329" i="1" s="1"/>
  <c r="Y313" i="1" a="1"/>
  <c r="Y313" i="1" s="1"/>
  <c r="Y349" i="1" a="1"/>
  <c r="Y349" i="1" s="1"/>
  <c r="Y347" i="1" a="1"/>
  <c r="Y347" i="1" s="1"/>
  <c r="Y315" i="1" a="1"/>
  <c r="Y315" i="1" s="1"/>
  <c r="Y323" i="1" a="1"/>
  <c r="Y323" i="1" s="1"/>
  <c r="Y336" i="1" a="1"/>
  <c r="Y336" i="1" s="1"/>
  <c r="Y318" i="1" a="1"/>
  <c r="Y318" i="1" s="1"/>
  <c r="Y341" i="1" a="1"/>
  <c r="Y341" i="1" s="1"/>
  <c r="Y307" i="1" a="1"/>
  <c r="Y307" i="1" s="1"/>
  <c r="Y309" i="1" a="1"/>
  <c r="Y309" i="1" s="1"/>
  <c r="Y322" i="1" a="1"/>
  <c r="Y322" i="1" s="1"/>
  <c r="Y338" i="1" a="1"/>
  <c r="Y338" i="1" s="1"/>
  <c r="Y345" i="1" a="1"/>
  <c r="Y345" i="1" s="1"/>
  <c r="Y332" i="1" a="1"/>
  <c r="Y332" i="1" s="1"/>
  <c r="Y306" i="1" a="1"/>
  <c r="Y306" i="1" s="1"/>
  <c r="Y305" i="1" a="1"/>
  <c r="Y305" i="1" s="1"/>
  <c r="Y304" i="1" a="1"/>
  <c r="Y304" i="1" s="1"/>
  <c r="Y317" i="1" a="1"/>
  <c r="Y317" i="1" s="1"/>
  <c r="Y308" i="1" a="1"/>
  <c r="Y308" i="1" s="1"/>
  <c r="Y326" i="1" a="1"/>
  <c r="Y326" i="1" s="1"/>
  <c r="Y314" i="1" a="1"/>
  <c r="Y314" i="1" s="1"/>
  <c r="Y353" i="1" a="1"/>
  <c r="Y353" i="1" s="1"/>
  <c r="Y316" i="1" a="1"/>
  <c r="Y316" i="1" s="1"/>
  <c r="Y325" i="1" a="1"/>
  <c r="Y325" i="1" s="1"/>
  <c r="Y337" i="1" a="1"/>
  <c r="Y337" i="1" s="1"/>
  <c r="Y343" i="1" a="1"/>
  <c r="Y343" i="1" s="1"/>
  <c r="Y350" i="1" a="1"/>
  <c r="Y350" i="1" s="1"/>
  <c r="Y344" i="1" a="1"/>
  <c r="Y344" i="1" s="1"/>
  <c r="Y320" i="1" a="1"/>
  <c r="Y320" i="1" s="1"/>
  <c r="Y346" i="1" a="1"/>
  <c r="Y346" i="1" s="1"/>
  <c r="Y352" i="1" a="1"/>
  <c r="Y352" i="1" s="1"/>
  <c r="Y348" i="1" a="1"/>
  <c r="Y348" i="1" s="1"/>
  <c r="Y354" i="1" a="1"/>
  <c r="Y354" i="1" s="1"/>
  <c r="Y339" i="1" a="1"/>
  <c r="Y339" i="1" s="1"/>
  <c r="Y312" i="1" a="1"/>
  <c r="Y312" i="1" s="1"/>
  <c r="Y331" i="1" a="1"/>
  <c r="Y331" i="1" s="1"/>
  <c r="Y311" i="1" a="1"/>
  <c r="Y311" i="1" s="1"/>
  <c r="Y319" i="1" a="1"/>
  <c r="Y319" i="1" s="1"/>
  <c r="Z313" i="1" a="1"/>
  <c r="Z313" i="1" s="1"/>
  <c r="Z316" i="1" a="1"/>
  <c r="Z316" i="1" s="1"/>
  <c r="Z336" i="1" a="1"/>
  <c r="Z336" i="1" s="1"/>
  <c r="Z324" i="1" a="1"/>
  <c r="Z324" i="1" s="1"/>
  <c r="Z327" i="1" a="1"/>
  <c r="Z327" i="1" s="1"/>
  <c r="Z330" i="1" a="1"/>
  <c r="Z330" i="1" s="1"/>
  <c r="Z333" i="1" a="1"/>
  <c r="Z333" i="1" s="1"/>
  <c r="Z314" i="1" a="1"/>
  <c r="Z314" i="1" s="1"/>
  <c r="Z338" i="1" a="1"/>
  <c r="Z338" i="1" s="1"/>
  <c r="Z353" i="1" a="1"/>
  <c r="Z353" i="1" s="1"/>
  <c r="Z340" i="1" a="1"/>
  <c r="Z340" i="1" s="1"/>
  <c r="Z351" i="1" a="1"/>
  <c r="Z351" i="1" s="1"/>
  <c r="Z349" i="1" a="1"/>
  <c r="Z349" i="1" s="1"/>
  <c r="Z334" i="1" a="1"/>
  <c r="Z334" i="1" s="1"/>
  <c r="Z335" i="1" a="1"/>
  <c r="Z335" i="1" s="1"/>
  <c r="Z342" i="1" a="1"/>
  <c r="Z342" i="1" s="1"/>
  <c r="Z308" i="1" a="1"/>
  <c r="Z308" i="1" s="1"/>
  <c r="Z325" i="1" a="1"/>
  <c r="Z325" i="1" s="1"/>
  <c r="Z315" i="1" a="1"/>
  <c r="Z315" i="1" s="1"/>
  <c r="Z343" i="1" a="1"/>
  <c r="Z343" i="1" s="1"/>
  <c r="Z323" i="1" a="1"/>
  <c r="Z323" i="1" s="1"/>
  <c r="Z319" i="1" a="1"/>
  <c r="Z319" i="1" s="1"/>
  <c r="Z352" i="1" a="1"/>
  <c r="Z352" i="1" s="1"/>
  <c r="Z344" i="1" a="1"/>
  <c r="Z344" i="1" s="1"/>
  <c r="Z347" i="1" a="1"/>
  <c r="Z347" i="1" s="1"/>
  <c r="Z307" i="1" a="1"/>
  <c r="Z307" i="1" s="1"/>
  <c r="Z341" i="1" a="1"/>
  <c r="Z341" i="1" s="1"/>
  <c r="Z305" i="1" a="1"/>
  <c r="Z305" i="1" s="1"/>
  <c r="Z329" i="1" a="1"/>
  <c r="Z329" i="1" s="1"/>
  <c r="Z332" i="1" a="1"/>
  <c r="Z332" i="1" s="1"/>
  <c r="Z304" i="1" a="1"/>
  <c r="Z304" i="1" s="1"/>
  <c r="Z306" i="1" a="1"/>
  <c r="Z306" i="1" s="1"/>
  <c r="Z345" i="1" a="1"/>
  <c r="Z345" i="1" s="1"/>
  <c r="Z310" i="1" a="1"/>
  <c r="Z310" i="1" s="1"/>
  <c r="Z321" i="1" a="1"/>
  <c r="Z321" i="1" s="1"/>
  <c r="Z348" i="1" a="1"/>
  <c r="Z348" i="1" s="1"/>
  <c r="Z331" i="1" a="1"/>
  <c r="Z331" i="1" s="1"/>
  <c r="Z354" i="1" a="1"/>
  <c r="Z354" i="1" s="1"/>
  <c r="Z339" i="1" a="1"/>
  <c r="Z339" i="1" s="1"/>
  <c r="Z322" i="1" a="1"/>
  <c r="Z322" i="1" s="1"/>
  <c r="Z346" i="1" a="1"/>
  <c r="Z346" i="1" s="1"/>
  <c r="Z328" i="1" a="1"/>
  <c r="Z328" i="1" s="1"/>
  <c r="Z320" i="1" a="1"/>
  <c r="Z320" i="1" s="1"/>
  <c r="Z311" i="1" a="1"/>
  <c r="Z311" i="1" s="1"/>
  <c r="Z337" i="1" a="1"/>
  <c r="Z337" i="1" s="1"/>
  <c r="Z312" i="1" a="1"/>
  <c r="Z312" i="1" s="1"/>
  <c r="Z318" i="1" a="1"/>
  <c r="Z318" i="1" s="1"/>
  <c r="Z309" i="1" a="1"/>
  <c r="Z309" i="1" s="1"/>
  <c r="Z350" i="1" a="1"/>
  <c r="Z350" i="1" s="1"/>
  <c r="Z317" i="1" a="1"/>
  <c r="Z317" i="1" s="1"/>
  <c r="Z326" i="1" a="1"/>
  <c r="Z326" i="1" s="1"/>
  <c r="X333" i="1" a="1"/>
  <c r="X333" i="1" s="1"/>
  <c r="X321" i="1" a="1"/>
  <c r="X321" i="1" s="1"/>
  <c r="X310" i="1" a="1"/>
  <c r="X310" i="1" s="1"/>
  <c r="X312" i="1" a="1"/>
  <c r="X312" i="1" s="1"/>
  <c r="X318" i="1" a="1"/>
  <c r="X318" i="1" s="1"/>
  <c r="X326" i="1" a="1"/>
  <c r="X326" i="1" s="1"/>
  <c r="X329" i="1" a="1"/>
  <c r="X329" i="1" s="1"/>
  <c r="X313" i="1" a="1"/>
  <c r="X313" i="1" s="1"/>
  <c r="X334" i="1" a="1"/>
  <c r="X334" i="1" s="1"/>
  <c r="X335" i="1" a="1"/>
  <c r="X335" i="1" s="1"/>
  <c r="X342" i="1" a="1"/>
  <c r="X342" i="1" s="1"/>
  <c r="X336" i="1" a="1"/>
  <c r="X336" i="1" s="1"/>
  <c r="X349" i="1" a="1"/>
  <c r="X349" i="1" s="1"/>
  <c r="X347" i="1" a="1"/>
  <c r="X347" i="1" s="1"/>
  <c r="X345" i="1" a="1"/>
  <c r="X345" i="1" s="1"/>
  <c r="X327" i="1" a="1"/>
  <c r="X327" i="1" s="1"/>
  <c r="X328" i="1" a="1"/>
  <c r="X328" i="1" s="1"/>
  <c r="X341" i="1" a="1"/>
  <c r="X341" i="1" s="1"/>
  <c r="X354" i="1" a="1"/>
  <c r="X354" i="1" s="1"/>
  <c r="X306" i="1" a="1"/>
  <c r="X306" i="1" s="1"/>
  <c r="X330" i="1" a="1"/>
  <c r="X330" i="1" s="1"/>
  <c r="X332" i="1" a="1"/>
  <c r="X332" i="1" s="1"/>
  <c r="X307" i="1" a="1"/>
  <c r="X307" i="1" s="1"/>
  <c r="X317" i="1" a="1"/>
  <c r="X317" i="1" s="1"/>
  <c r="X323" i="1" a="1"/>
  <c r="X323" i="1" s="1"/>
  <c r="X353" i="1" a="1"/>
  <c r="X353" i="1" s="1"/>
  <c r="X305" i="1" a="1"/>
  <c r="X305" i="1" s="1"/>
  <c r="X325" i="1" a="1"/>
  <c r="X325" i="1" s="1"/>
  <c r="X337" i="1" a="1"/>
  <c r="X337" i="1" s="1"/>
  <c r="X314" i="1" a="1"/>
  <c r="X314" i="1" s="1"/>
  <c r="X343" i="1" a="1"/>
  <c r="X343" i="1" s="1"/>
  <c r="X304" i="1" a="1"/>
  <c r="X304" i="1" s="1"/>
  <c r="X316" i="1" a="1"/>
  <c r="X316" i="1" s="1"/>
  <c r="X315" i="1" a="1"/>
  <c r="X315" i="1" s="1"/>
  <c r="X324" i="1" a="1"/>
  <c r="X324" i="1" s="1"/>
  <c r="X351" i="1" a="1"/>
  <c r="X351" i="1" s="1"/>
  <c r="X308" i="1" a="1"/>
  <c r="X308" i="1" s="1"/>
  <c r="X338" i="1" a="1"/>
  <c r="X338" i="1" s="1"/>
  <c r="X348" i="1" a="1"/>
  <c r="X348" i="1" s="1"/>
  <c r="X309" i="1" a="1"/>
  <c r="X309" i="1" s="1"/>
  <c r="X339" i="1" a="1"/>
  <c r="X339" i="1" s="1"/>
  <c r="X352" i="1" a="1"/>
  <c r="X352" i="1" s="1"/>
  <c r="X331" i="1" a="1"/>
  <c r="X331" i="1" s="1"/>
  <c r="X344" i="1" a="1"/>
  <c r="X344" i="1" s="1"/>
  <c r="X320" i="1" a="1"/>
  <c r="X320" i="1" s="1"/>
  <c r="X311" i="1" a="1"/>
  <c r="X311" i="1" s="1"/>
  <c r="X346" i="1" a="1"/>
  <c r="X346" i="1" s="1"/>
  <c r="X319" i="1" a="1"/>
  <c r="X319" i="1" s="1"/>
  <c r="X340" i="1" a="1"/>
  <c r="X340" i="1" s="1"/>
  <c r="X350" i="1" a="1"/>
  <c r="X350" i="1" s="1"/>
  <c r="X322" i="1" a="1"/>
  <c r="X322" i="1" s="1"/>
  <c r="AA306" i="1" a="1"/>
  <c r="AA306" i="1" s="1"/>
  <c r="AA308" i="1" a="1"/>
  <c r="AA308" i="1" s="1"/>
  <c r="AA304" i="1" a="1"/>
  <c r="AA304" i="1" s="1"/>
  <c r="AA313" i="1" a="1"/>
  <c r="AA313" i="1" s="1"/>
  <c r="AA316" i="1" a="1"/>
  <c r="AA316" i="1" s="1"/>
  <c r="AA336" i="1" a="1"/>
  <c r="AA336" i="1" s="1"/>
  <c r="AA324" i="1" a="1"/>
  <c r="AA324" i="1" s="1"/>
  <c r="AA327" i="1" a="1"/>
  <c r="AA327" i="1" s="1"/>
  <c r="AA317" i="1" a="1"/>
  <c r="AA317" i="1" s="1"/>
  <c r="AA311" i="1" a="1"/>
  <c r="AA311" i="1" s="1"/>
  <c r="AA315" i="1" a="1"/>
  <c r="AA315" i="1" s="1"/>
  <c r="AA333" i="1" a="1"/>
  <c r="AA333" i="1" s="1"/>
  <c r="AA338" i="1" a="1"/>
  <c r="AA338" i="1" s="1"/>
  <c r="AA335" i="1" a="1"/>
  <c r="AA335" i="1" s="1"/>
  <c r="AA314" i="1" a="1"/>
  <c r="AA314" i="1" s="1"/>
  <c r="AA353" i="1" a="1"/>
  <c r="AA353" i="1" s="1"/>
  <c r="AA340" i="1" a="1"/>
  <c r="AA340" i="1" s="1"/>
  <c r="AA351" i="1" a="1"/>
  <c r="AA351" i="1" s="1"/>
  <c r="AA310" i="1" a="1"/>
  <c r="AA310" i="1" s="1"/>
  <c r="AA334" i="1" a="1"/>
  <c r="AA334" i="1" s="1"/>
  <c r="AA349" i="1" a="1"/>
  <c r="AA349" i="1" s="1"/>
  <c r="AA321" i="1" a="1"/>
  <c r="AA321" i="1" s="1"/>
  <c r="AA325" i="1" a="1"/>
  <c r="AA325" i="1" s="1"/>
  <c r="AA343" i="1" a="1"/>
  <c r="AA343" i="1" s="1"/>
  <c r="AA328" i="1" a="1"/>
  <c r="AA328" i="1" s="1"/>
  <c r="AA342" i="1" a="1"/>
  <c r="AA342" i="1" s="1"/>
  <c r="AA344" i="1" a="1"/>
  <c r="AA344" i="1" s="1"/>
  <c r="AA345" i="1" a="1"/>
  <c r="AA345" i="1" s="1"/>
  <c r="AA347" i="1" a="1"/>
  <c r="AA347" i="1" s="1"/>
  <c r="AA323" i="1" a="1"/>
  <c r="AA323" i="1" s="1"/>
  <c r="AA329" i="1" a="1"/>
  <c r="AA329" i="1" s="1"/>
  <c r="AA332" i="1" a="1"/>
  <c r="AA332" i="1" s="1"/>
  <c r="AA307" i="1" a="1"/>
  <c r="AA307" i="1" s="1"/>
  <c r="AA341" i="1" a="1"/>
  <c r="AA341" i="1" s="1"/>
  <c r="AA305" i="1" a="1"/>
  <c r="AA305" i="1" s="1"/>
  <c r="AA319" i="1" a="1"/>
  <c r="AA319" i="1" s="1"/>
  <c r="AA352" i="1" a="1"/>
  <c r="AA352" i="1" s="1"/>
  <c r="AA330" i="1" a="1"/>
  <c r="AA330" i="1" s="1"/>
  <c r="AA318" i="1" a="1"/>
  <c r="AA318" i="1" s="1"/>
  <c r="AA322" i="1" a="1"/>
  <c r="AA322" i="1" s="1"/>
  <c r="AA346" i="1" a="1"/>
  <c r="AA346" i="1" s="1"/>
  <c r="AA337" i="1" a="1"/>
  <c r="AA337" i="1" s="1"/>
  <c r="AA312" i="1" a="1"/>
  <c r="AA312" i="1" s="1"/>
  <c r="AA331" i="1" a="1"/>
  <c r="AA331" i="1" s="1"/>
  <c r="AA309" i="1" a="1"/>
  <c r="AA309" i="1" s="1"/>
  <c r="AA354" i="1" a="1"/>
  <c r="AA354" i="1" s="1"/>
  <c r="AA339" i="1" a="1"/>
  <c r="AA339" i="1" s="1"/>
  <c r="AA350" i="1" a="1"/>
  <c r="AA350" i="1" s="1"/>
  <c r="AA348" i="1" a="1"/>
  <c r="AA348" i="1" s="1"/>
  <c r="AA320" i="1" a="1"/>
  <c r="AA320" i="1" s="1"/>
  <c r="AA326" i="1" a="1"/>
  <c r="AA326" i="1" s="1"/>
  <c r="L366" i="1" a="1"/>
  <c r="L366" i="1" s="1"/>
  <c r="L376" i="1" a="1"/>
  <c r="L376" i="1" s="1"/>
  <c r="L372" i="1" a="1"/>
  <c r="L372" i="1" s="1"/>
  <c r="L409" i="1" a="1"/>
  <c r="L409" i="1" s="1"/>
  <c r="L386" i="1" a="1"/>
  <c r="L386" i="1" s="1"/>
  <c r="L390" i="1" a="1"/>
  <c r="L390" i="1" s="1"/>
  <c r="L398" i="1" a="1"/>
  <c r="L398" i="1" s="1"/>
  <c r="L391" i="1" a="1"/>
  <c r="L391" i="1" s="1"/>
  <c r="L401" i="1" a="1"/>
  <c r="L401" i="1" s="1"/>
  <c r="L402" i="1" a="1"/>
  <c r="L402" i="1" s="1"/>
  <c r="L407" i="1" a="1"/>
  <c r="L407" i="1" s="1"/>
  <c r="L396" i="1" a="1"/>
  <c r="L396" i="1" s="1"/>
  <c r="L371" i="1" a="1"/>
  <c r="L371" i="1" s="1"/>
  <c r="L403" i="1" a="1"/>
  <c r="L403" i="1" s="1"/>
  <c r="L412" i="1" a="1"/>
  <c r="L412" i="1" s="1"/>
  <c r="L388" i="1" a="1"/>
  <c r="L388" i="1" s="1"/>
  <c r="L381" i="1" a="1"/>
  <c r="L381" i="1" s="1"/>
  <c r="L377" i="1" a="1"/>
  <c r="L377" i="1" s="1"/>
  <c r="L383" i="1" a="1"/>
  <c r="L383" i="1" s="1"/>
  <c r="L367" i="1" a="1"/>
  <c r="L367" i="1" s="1"/>
  <c r="L408" i="1" a="1"/>
  <c r="L408" i="1" s="1"/>
  <c r="L397" i="1" a="1"/>
  <c r="L397" i="1" s="1"/>
  <c r="L406" i="1" a="1"/>
  <c r="L406" i="1" s="1"/>
  <c r="L413" i="1" a="1"/>
  <c r="L413" i="1" s="1"/>
  <c r="L365" i="1" a="1"/>
  <c r="L365" i="1" s="1"/>
  <c r="L387" i="1" a="1"/>
  <c r="L387" i="1" s="1"/>
  <c r="L382" i="1" a="1"/>
  <c r="L382" i="1" s="1"/>
  <c r="L392" i="1" a="1"/>
  <c r="L392" i="1" s="1"/>
  <c r="L393" i="1" a="1"/>
  <c r="L393" i="1" s="1"/>
  <c r="L411" i="1" a="1"/>
  <c r="L411" i="1" s="1"/>
  <c r="L404" i="1" a="1"/>
  <c r="L404" i="1" s="1"/>
  <c r="L414" i="1" a="1"/>
  <c r="L414" i="1" s="1"/>
  <c r="L400" i="1" a="1"/>
  <c r="L400" i="1" s="1"/>
  <c r="L379" i="1" a="1"/>
  <c r="L379" i="1" s="1"/>
  <c r="L384" i="1" a="1"/>
  <c r="L384" i="1" s="1"/>
  <c r="L385" i="1" a="1"/>
  <c r="L385" i="1" s="1"/>
  <c r="L380" i="1" a="1"/>
  <c r="L380" i="1" s="1"/>
  <c r="L389" i="1" a="1"/>
  <c r="L389" i="1" s="1"/>
  <c r="L375" i="1" a="1"/>
  <c r="L375" i="1" s="1"/>
  <c r="L370" i="1" a="1"/>
  <c r="L370" i="1" s="1"/>
  <c r="L405" i="1" a="1"/>
  <c r="L405" i="1" s="1"/>
  <c r="L395" i="1" a="1"/>
  <c r="L395" i="1" s="1"/>
  <c r="L368" i="1" a="1"/>
  <c r="L368" i="1" s="1"/>
  <c r="L374" i="1" a="1"/>
  <c r="L374" i="1" s="1"/>
  <c r="L373" i="1" a="1"/>
  <c r="L373" i="1" s="1"/>
  <c r="L410" i="1" a="1"/>
  <c r="L410" i="1" s="1"/>
  <c r="L378" i="1" a="1"/>
  <c r="L378" i="1" s="1"/>
  <c r="L399" i="1" a="1"/>
  <c r="L399" i="1" s="1"/>
  <c r="L394" i="1" a="1"/>
  <c r="L394" i="1" s="1"/>
  <c r="L369" i="1" a="1"/>
  <c r="L369" i="1" s="1"/>
  <c r="L415" i="1" a="1"/>
  <c r="L415" i="1" s="1"/>
  <c r="L459" i="1" a="1"/>
  <c r="L459" i="1" s="1"/>
  <c r="L460" i="1" a="1"/>
  <c r="L460" i="1" s="1"/>
  <c r="L458" i="1" a="1"/>
  <c r="L458" i="1" s="1"/>
  <c r="L457" i="1" a="1"/>
  <c r="L457" i="1" s="1"/>
  <c r="L461" i="1" a="1"/>
  <c r="L461" i="1" s="1"/>
  <c r="L456" i="1" a="1"/>
  <c r="L456" i="1" s="1"/>
  <c r="M458" i="1" a="1"/>
  <c r="M458" i="1" s="1"/>
  <c r="M461" i="1" a="1"/>
  <c r="M461" i="1" s="1"/>
  <c r="M459" i="1" a="1"/>
  <c r="M459" i="1" s="1"/>
  <c r="M460" i="1" a="1"/>
  <c r="M460" i="1" s="1"/>
  <c r="M457" i="1" a="1"/>
  <c r="M457" i="1" s="1"/>
  <c r="M456" i="1" a="1"/>
  <c r="M456" i="1" s="1"/>
  <c r="N459" i="1" a="1"/>
  <c r="N459" i="1" s="1"/>
  <c r="N460" i="1" a="1"/>
  <c r="N460" i="1" s="1"/>
  <c r="N461" i="1" a="1"/>
  <c r="N461" i="1" s="1"/>
  <c r="N457" i="1" a="1"/>
  <c r="N457" i="1" s="1"/>
  <c r="N456" i="1" a="1"/>
  <c r="N456" i="1" s="1"/>
  <c r="N458" i="1" a="1"/>
  <c r="N458" i="1" s="1"/>
  <c r="O460" i="1" a="1"/>
  <c r="O460" i="1" s="1"/>
  <c r="O461" i="1" a="1"/>
  <c r="O461" i="1" s="1"/>
  <c r="O457" i="1" a="1"/>
  <c r="O457" i="1" s="1"/>
  <c r="O458" i="1" a="1"/>
  <c r="O458" i="1" s="1"/>
  <c r="O456" i="1" a="1"/>
  <c r="O456" i="1" s="1"/>
  <c r="O459" i="1" a="1"/>
  <c r="O459" i="1" s="1"/>
  <c r="AB303" i="1"/>
  <c r="N469" i="1" a="1"/>
  <c r="N469" i="1" s="1"/>
  <c r="N451" i="1" a="1"/>
  <c r="N451" i="1" s="1"/>
  <c r="N452" i="1" a="1"/>
  <c r="N452" i="1" s="1"/>
  <c r="N453" i="1" a="1"/>
  <c r="N453" i="1" s="1"/>
  <c r="N449" i="1" a="1"/>
  <c r="N449" i="1" s="1"/>
  <c r="N450" i="1" a="1"/>
  <c r="N450" i="1" s="1"/>
  <c r="L469" i="1" a="1"/>
  <c r="L469" i="1" s="1"/>
  <c r="L452" i="1" a="1"/>
  <c r="L452" i="1" s="1"/>
  <c r="L450" i="1" a="1"/>
  <c r="L450" i="1" s="1"/>
  <c r="L451" i="1" a="1"/>
  <c r="L451" i="1" s="1"/>
  <c r="L453" i="1" a="1"/>
  <c r="L453" i="1" s="1"/>
  <c r="L449" i="1" a="1"/>
  <c r="L449" i="1" s="1"/>
  <c r="O469" i="1" a="1"/>
  <c r="O469" i="1" s="1"/>
  <c r="O452" i="1" a="1"/>
  <c r="O452" i="1" s="1"/>
  <c r="O453" i="1" a="1"/>
  <c r="O453" i="1" s="1"/>
  <c r="O449" i="1" a="1"/>
  <c r="O449" i="1" s="1"/>
  <c r="O451" i="1" a="1"/>
  <c r="O451" i="1" s="1"/>
  <c r="O450" i="1" a="1"/>
  <c r="O450" i="1" s="1"/>
  <c r="M469" i="1" a="1"/>
  <c r="M469" i="1" s="1"/>
  <c r="M450" i="1" a="1"/>
  <c r="M450" i="1" s="1"/>
  <c r="M453" i="1" a="1"/>
  <c r="M453" i="1" s="1"/>
  <c r="M451" i="1" a="1"/>
  <c r="M451" i="1" s="1"/>
  <c r="M452" i="1" a="1"/>
  <c r="M452" i="1" s="1"/>
  <c r="M449" i="1" a="1"/>
  <c r="M449" i="1" s="1"/>
  <c r="V607" i="9"/>
  <c r="V594" i="27" s="1"/>
  <c r="V584" i="27"/>
  <c r="V610" i="9"/>
  <c r="V597" i="27" s="1"/>
  <c r="V587" i="27"/>
  <c r="V598" i="9"/>
  <c r="V575" i="27"/>
  <c r="V606" i="9"/>
  <c r="V583" i="27"/>
  <c r="V599" i="9"/>
  <c r="V576" i="27"/>
  <c r="V601" i="9"/>
  <c r="V578" i="27"/>
  <c r="V603" i="9"/>
  <c r="V580" i="27"/>
  <c r="V602" i="9"/>
  <c r="V579" i="27"/>
  <c r="V604" i="9"/>
  <c r="V581" i="27"/>
  <c r="V605" i="9"/>
  <c r="V582" i="27"/>
  <c r="Q26" i="9"/>
  <c r="Q22" i="27" s="1"/>
  <c r="K140" i="18"/>
  <c r="AP136" i="18"/>
  <c r="AP138" i="18"/>
  <c r="AP135" i="18"/>
  <c r="AP143" i="18"/>
  <c r="AP137" i="18"/>
  <c r="AP144" i="18"/>
  <c r="AP141" i="18"/>
  <c r="AP139" i="18"/>
  <c r="AP140" i="18"/>
  <c r="AP142" i="18"/>
  <c r="AB26" i="17"/>
  <c r="Q29" i="9"/>
  <c r="Q25" i="27" s="1"/>
  <c r="N23" i="17"/>
  <c r="K137" i="18"/>
  <c r="AB23" i="17"/>
  <c r="O25" i="17"/>
  <c r="O105" i="17" s="1"/>
  <c r="AD105" i="17" s="1"/>
  <c r="K149" i="18"/>
  <c r="AC25" i="17"/>
  <c r="O467" i="1" a="1"/>
  <c r="O467" i="1" s="1"/>
  <c r="L467" i="1" a="1"/>
  <c r="L467" i="1" s="1"/>
  <c r="M467" i="1" a="1"/>
  <c r="M467" i="1" s="1"/>
  <c r="N467" i="1" a="1"/>
  <c r="N467" i="1" s="1"/>
  <c r="O463" i="1" a="1"/>
  <c r="O463" i="1" s="1"/>
  <c r="O465" i="1" a="1"/>
  <c r="O465" i="1" s="1"/>
  <c r="L463" i="1" a="1"/>
  <c r="L463" i="1" s="1"/>
  <c r="L465" i="1" a="1"/>
  <c r="L465" i="1" s="1"/>
  <c r="M463" i="1" a="1"/>
  <c r="M463" i="1" s="1"/>
  <c r="M465" i="1" a="1"/>
  <c r="M465" i="1" s="1"/>
  <c r="N463" i="1" a="1"/>
  <c r="N463" i="1" s="1"/>
  <c r="N465" i="1" a="1"/>
  <c r="N465" i="1" s="1"/>
  <c r="L454" i="1" a="1"/>
  <c r="L454" i="1" s="1"/>
  <c r="M454" i="1" a="1"/>
  <c r="M454" i="1" s="1"/>
  <c r="N454" i="1" a="1"/>
  <c r="N454" i="1" s="1"/>
  <c r="O454" i="1" a="1"/>
  <c r="O454" i="1" s="1"/>
  <c r="L446" i="1" a="1"/>
  <c r="L446" i="1" s="1"/>
  <c r="N446" i="1" a="1"/>
  <c r="N446" i="1" s="1"/>
  <c r="M446" i="1" a="1"/>
  <c r="M446" i="1" s="1"/>
  <c r="O446" i="1" a="1"/>
  <c r="O446" i="1" s="1"/>
  <c r="O439" i="1" a="1"/>
  <c r="O439" i="1" s="1"/>
  <c r="O441" i="1" a="1"/>
  <c r="O441" i="1" s="1"/>
  <c r="L439" i="1" a="1"/>
  <c r="L439" i="1" s="1"/>
  <c r="L441" i="1" a="1"/>
  <c r="L441" i="1" s="1"/>
  <c r="M439" i="1" a="1"/>
  <c r="M439" i="1" s="1"/>
  <c r="M441" i="1" a="1"/>
  <c r="M441" i="1" s="1"/>
  <c r="N439" i="1" a="1"/>
  <c r="N439" i="1" s="1"/>
  <c r="N441" i="1" a="1"/>
  <c r="N441" i="1" s="1"/>
  <c r="L435" i="1" a="1"/>
  <c r="L435" i="1" s="1"/>
  <c r="L437" i="1" a="1"/>
  <c r="L437" i="1" s="1"/>
  <c r="M435" i="1" a="1"/>
  <c r="M435" i="1" s="1"/>
  <c r="M437" i="1" a="1"/>
  <c r="M437" i="1" s="1"/>
  <c r="N435" i="1" a="1"/>
  <c r="N435" i="1" s="1"/>
  <c r="N437" i="1" a="1"/>
  <c r="N437" i="1" s="1"/>
  <c r="O435" i="1" a="1"/>
  <c r="O435" i="1" s="1"/>
  <c r="O437" i="1" a="1"/>
  <c r="O437" i="1" s="1"/>
  <c r="N464" i="1" a="1"/>
  <c r="N464" i="1" s="1"/>
  <c r="N448" i="1" a="1"/>
  <c r="N448" i="1" s="1"/>
  <c r="N455" i="1" a="1"/>
  <c r="N455" i="1" s="1"/>
  <c r="N466" i="1" a="1"/>
  <c r="N466" i="1" s="1"/>
  <c r="N462" i="1" a="1"/>
  <c r="N462" i="1" s="1"/>
  <c r="N447" i="1" a="1"/>
  <c r="N447" i="1" s="1"/>
  <c r="O447" i="1" a="1"/>
  <c r="O447" i="1" s="1"/>
  <c r="O455" i="1" a="1"/>
  <c r="O455" i="1" s="1"/>
  <c r="O448" i="1" a="1"/>
  <c r="O448" i="1" s="1"/>
  <c r="O466" i="1" a="1"/>
  <c r="O466" i="1" s="1"/>
  <c r="O464" i="1" a="1"/>
  <c r="O464" i="1" s="1"/>
  <c r="O462" i="1" a="1"/>
  <c r="O462" i="1" s="1"/>
  <c r="L466" i="1" a="1"/>
  <c r="L466" i="1" s="1"/>
  <c r="L462" i="1" a="1"/>
  <c r="L462" i="1" s="1"/>
  <c r="L455" i="1" a="1"/>
  <c r="L455" i="1" s="1"/>
  <c r="L448" i="1" a="1"/>
  <c r="L448" i="1" s="1"/>
  <c r="L447" i="1" a="1"/>
  <c r="L447" i="1" s="1"/>
  <c r="L464" i="1" a="1"/>
  <c r="L464" i="1" s="1"/>
  <c r="M466" i="1" a="1"/>
  <c r="M466" i="1" s="1"/>
  <c r="M455" i="1" a="1"/>
  <c r="M455" i="1" s="1"/>
  <c r="M464" i="1" a="1"/>
  <c r="M464" i="1" s="1"/>
  <c r="M447" i="1" a="1"/>
  <c r="M447" i="1" s="1"/>
  <c r="M462" i="1" a="1"/>
  <c r="M462" i="1" s="1"/>
  <c r="M448" i="1" a="1"/>
  <c r="M448" i="1" s="1"/>
  <c r="L433" i="1" a="1"/>
  <c r="L433" i="1" s="1"/>
  <c r="L425" i="1" a="1"/>
  <c r="L425" i="1" s="1"/>
  <c r="L432" i="1" a="1"/>
  <c r="L432" i="1" s="1"/>
  <c r="L431" i="1" a="1"/>
  <c r="L431" i="1" s="1"/>
  <c r="L427" i="1" a="1"/>
  <c r="L427" i="1" s="1"/>
  <c r="L430" i="1" a="1"/>
  <c r="L430" i="1" s="1"/>
  <c r="L426" i="1" a="1"/>
  <c r="L426" i="1" s="1"/>
  <c r="L424" i="1" a="1"/>
  <c r="L424" i="1" s="1"/>
  <c r="L428" i="1" a="1"/>
  <c r="L428" i="1" s="1"/>
  <c r="L429" i="1" a="1"/>
  <c r="L429" i="1" s="1"/>
  <c r="O433" i="1" a="1"/>
  <c r="O433" i="1" s="1"/>
  <c r="O425" i="1" a="1"/>
  <c r="O425" i="1" s="1"/>
  <c r="O431" i="1" a="1"/>
  <c r="O431" i="1" s="1"/>
  <c r="O432" i="1" a="1"/>
  <c r="O432" i="1" s="1"/>
  <c r="O424" i="1" a="1"/>
  <c r="O424" i="1" s="1"/>
  <c r="O428" i="1" a="1"/>
  <c r="O428" i="1" s="1"/>
  <c r="O426" i="1" a="1"/>
  <c r="O426" i="1" s="1"/>
  <c r="O429" i="1" a="1"/>
  <c r="O429" i="1" s="1"/>
  <c r="O427" i="1" a="1"/>
  <c r="O427" i="1" s="1"/>
  <c r="O430" i="1" a="1"/>
  <c r="O430" i="1" s="1"/>
  <c r="M433" i="1" a="1"/>
  <c r="M433" i="1" s="1"/>
  <c r="M425" i="1" a="1"/>
  <c r="M425" i="1" s="1"/>
  <c r="M427" i="1" a="1"/>
  <c r="M427" i="1" s="1"/>
  <c r="M424" i="1" a="1"/>
  <c r="M424" i="1" s="1"/>
  <c r="M432" i="1" a="1"/>
  <c r="M432" i="1" s="1"/>
  <c r="M430" i="1" a="1"/>
  <c r="M430" i="1" s="1"/>
  <c r="M426" i="1" a="1"/>
  <c r="M426" i="1" s="1"/>
  <c r="M429" i="1" a="1"/>
  <c r="M429" i="1" s="1"/>
  <c r="M428" i="1" a="1"/>
  <c r="M428" i="1" s="1"/>
  <c r="M431" i="1" a="1"/>
  <c r="M431" i="1" s="1"/>
  <c r="N433" i="1" a="1"/>
  <c r="N433" i="1" s="1"/>
  <c r="N425" i="1" a="1"/>
  <c r="N425" i="1" s="1"/>
  <c r="N431" i="1" a="1"/>
  <c r="N431" i="1" s="1"/>
  <c r="N432" i="1" a="1"/>
  <c r="N432" i="1" s="1"/>
  <c r="N430" i="1" a="1"/>
  <c r="N430" i="1" s="1"/>
  <c r="N429" i="1" a="1"/>
  <c r="N429" i="1" s="1"/>
  <c r="N424" i="1" a="1"/>
  <c r="N424" i="1" s="1"/>
  <c r="N428" i="1" a="1"/>
  <c r="N428" i="1" s="1"/>
  <c r="N426" i="1" a="1"/>
  <c r="N426" i="1" s="1"/>
  <c r="N427" i="1" a="1"/>
  <c r="N427" i="1" s="1"/>
  <c r="AO107" i="18"/>
  <c r="AE303" i="1"/>
  <c r="M423" i="1" a="1"/>
  <c r="M423" i="1" s="1"/>
  <c r="L423" i="1" a="1"/>
  <c r="L423" i="1" s="1"/>
  <c r="R422" i="1"/>
  <c r="N423" i="1" a="1"/>
  <c r="N423" i="1" s="1"/>
  <c r="AC303" i="1"/>
  <c r="S422" i="1"/>
  <c r="O423" i="1" a="1"/>
  <c r="O423" i="1" s="1"/>
  <c r="P364" i="1"/>
  <c r="P422" i="1"/>
  <c r="S364" i="1"/>
  <c r="Q364" i="1"/>
  <c r="Q422" i="1"/>
  <c r="R364" i="1"/>
  <c r="AD303" i="1"/>
  <c r="AB320" i="1" l="1" a="1"/>
  <c r="AB320" i="1" s="1"/>
  <c r="AB322" i="1" a="1"/>
  <c r="AB322" i="1" s="1"/>
  <c r="AB304" i="1" a="1"/>
  <c r="AB304" i="1" s="1"/>
  <c r="AB306" i="1" a="1"/>
  <c r="AB306" i="1" s="1"/>
  <c r="AB308" i="1" a="1"/>
  <c r="AB308" i="1" s="1"/>
  <c r="AB313" i="1" a="1"/>
  <c r="AB313" i="1" s="1"/>
  <c r="AB336" i="1" a="1"/>
  <c r="AB336" i="1" s="1"/>
  <c r="AB309" i="1" a="1"/>
  <c r="AB309" i="1" s="1"/>
  <c r="AB325" i="1" a="1"/>
  <c r="AB325" i="1" s="1"/>
  <c r="AB344" i="1" a="1"/>
  <c r="AB344" i="1" s="1"/>
  <c r="AB346" i="1" a="1"/>
  <c r="AB346" i="1" s="1"/>
  <c r="AB312" i="1" a="1"/>
  <c r="AB312" i="1" s="1"/>
  <c r="AB317" i="1" a="1"/>
  <c r="AB317" i="1" s="1"/>
  <c r="AB318" i="1" a="1"/>
  <c r="AB318" i="1" s="1"/>
  <c r="AB326" i="1" a="1"/>
  <c r="AB326" i="1" s="1"/>
  <c r="AB338" i="1" a="1"/>
  <c r="AB338" i="1" s="1"/>
  <c r="AB311" i="1" a="1"/>
  <c r="AB311" i="1" s="1"/>
  <c r="AB315" i="1" a="1"/>
  <c r="AB315" i="1" s="1"/>
  <c r="AB333" i="1" a="1"/>
  <c r="AB333" i="1" s="1"/>
  <c r="AB353" i="1" a="1"/>
  <c r="AB353" i="1" s="1"/>
  <c r="AB314" i="1" a="1"/>
  <c r="AB314" i="1" s="1"/>
  <c r="AB327" i="1" a="1"/>
  <c r="AB327" i="1" s="1"/>
  <c r="AB305" i="1" a="1"/>
  <c r="AB305" i="1" s="1"/>
  <c r="AB350" i="1" a="1"/>
  <c r="AB350" i="1" s="1"/>
  <c r="AB310" i="1" a="1"/>
  <c r="AB310" i="1" s="1"/>
  <c r="AB334" i="1" a="1"/>
  <c r="AB334" i="1" s="1"/>
  <c r="AB349" i="1" a="1"/>
  <c r="AB349" i="1" s="1"/>
  <c r="AB321" i="1" a="1"/>
  <c r="AB321" i="1" s="1"/>
  <c r="AB324" i="1" a="1"/>
  <c r="AB324" i="1" s="1"/>
  <c r="AB328" i="1" a="1"/>
  <c r="AB328" i="1" s="1"/>
  <c r="AB335" i="1" a="1"/>
  <c r="AB335" i="1" s="1"/>
  <c r="AB340" i="1" a="1"/>
  <c r="AB340" i="1" s="1"/>
  <c r="AB331" i="1" a="1"/>
  <c r="AB331" i="1" s="1"/>
  <c r="AB332" i="1" a="1"/>
  <c r="AB332" i="1" s="1"/>
  <c r="AB342" i="1" a="1"/>
  <c r="AB342" i="1" s="1"/>
  <c r="AB316" i="1" a="1"/>
  <c r="AB316" i="1" s="1"/>
  <c r="AB347" i="1" a="1"/>
  <c r="AB347" i="1" s="1"/>
  <c r="AB307" i="1" a="1"/>
  <c r="AB307" i="1" s="1"/>
  <c r="AB323" i="1" a="1"/>
  <c r="AB323" i="1" s="1"/>
  <c r="AB329" i="1" a="1"/>
  <c r="AB329" i="1" s="1"/>
  <c r="AB351" i="1" a="1"/>
  <c r="AB351" i="1" s="1"/>
  <c r="AB337" i="1" a="1"/>
  <c r="AB337" i="1" s="1"/>
  <c r="AB319" i="1" a="1"/>
  <c r="AB319" i="1" s="1"/>
  <c r="AB339" i="1" a="1"/>
  <c r="AB339" i="1" s="1"/>
  <c r="AB345" i="1" a="1"/>
  <c r="AB345" i="1" s="1"/>
  <c r="AB352" i="1" a="1"/>
  <c r="AB352" i="1" s="1"/>
  <c r="AB348" i="1" a="1"/>
  <c r="AB348" i="1" s="1"/>
  <c r="AB343" i="1" a="1"/>
  <c r="AB343" i="1" s="1"/>
  <c r="AB354" i="1" a="1"/>
  <c r="AB354" i="1" s="1"/>
  <c r="AB330" i="1" a="1"/>
  <c r="AB330" i="1" s="1"/>
  <c r="AB341" i="1" a="1"/>
  <c r="AB341" i="1" s="1"/>
  <c r="Q371" i="1" a="1"/>
  <c r="Q371" i="1" s="1"/>
  <c r="Q406" i="1" a="1"/>
  <c r="Q406" i="1" s="1"/>
  <c r="Q387" i="1" a="1"/>
  <c r="Q387" i="1" s="1"/>
  <c r="Q392" i="1" a="1"/>
  <c r="Q392" i="1" s="1"/>
  <c r="Q397" i="1" a="1"/>
  <c r="Q397" i="1" s="1"/>
  <c r="Q411" i="1" a="1"/>
  <c r="Q411" i="1" s="1"/>
  <c r="Q366" i="1" a="1"/>
  <c r="Q366" i="1" s="1"/>
  <c r="Q372" i="1" a="1"/>
  <c r="Q372" i="1" s="1"/>
  <c r="Q368" i="1" a="1"/>
  <c r="Q368" i="1" s="1"/>
  <c r="Q391" i="1" a="1"/>
  <c r="Q391" i="1" s="1"/>
  <c r="Q402" i="1" a="1"/>
  <c r="Q402" i="1" s="1"/>
  <c r="Q384" i="1" a="1"/>
  <c r="Q384" i="1" s="1"/>
  <c r="Q407" i="1" a="1"/>
  <c r="Q407" i="1" s="1"/>
  <c r="Q412" i="1" a="1"/>
  <c r="Q412" i="1" s="1"/>
  <c r="Q386" i="1" a="1"/>
  <c r="Q386" i="1" s="1"/>
  <c r="Q408" i="1" a="1"/>
  <c r="Q408" i="1" s="1"/>
  <c r="Q376" i="1" a="1"/>
  <c r="Q376" i="1" s="1"/>
  <c r="Q365" i="1" a="1"/>
  <c r="Q365" i="1" s="1"/>
  <c r="Q381" i="1" a="1"/>
  <c r="Q381" i="1" s="1"/>
  <c r="Q413" i="1" a="1"/>
  <c r="Q413" i="1" s="1"/>
  <c r="Q367" i="1" a="1"/>
  <c r="Q367" i="1" s="1"/>
  <c r="Q382" i="1" a="1"/>
  <c r="Q382" i="1" s="1"/>
  <c r="Q401" i="1" a="1"/>
  <c r="Q401" i="1" s="1"/>
  <c r="Q377" i="1" a="1"/>
  <c r="Q377" i="1" s="1"/>
  <c r="Q373" i="1" a="1"/>
  <c r="Q373" i="1" s="1"/>
  <c r="Q398" i="1" a="1"/>
  <c r="Q398" i="1" s="1"/>
  <c r="Q396" i="1" a="1"/>
  <c r="Q396" i="1" s="1"/>
  <c r="Q414" i="1" a="1"/>
  <c r="Q414" i="1" s="1"/>
  <c r="Q400" i="1" a="1"/>
  <c r="Q400" i="1" s="1"/>
  <c r="Q379" i="1" a="1"/>
  <c r="Q379" i="1" s="1"/>
  <c r="Q390" i="1" a="1"/>
  <c r="Q390" i="1" s="1"/>
  <c r="Q374" i="1" a="1"/>
  <c r="Q374" i="1" s="1"/>
  <c r="Q380" i="1" a="1"/>
  <c r="Q380" i="1" s="1"/>
  <c r="Q383" i="1" a="1"/>
  <c r="Q383" i="1" s="1"/>
  <c r="Q375" i="1" a="1"/>
  <c r="Q375" i="1" s="1"/>
  <c r="Q394" i="1" a="1"/>
  <c r="Q394" i="1" s="1"/>
  <c r="Q369" i="1" a="1"/>
  <c r="Q369" i="1" s="1"/>
  <c r="Q395" i="1" a="1"/>
  <c r="Q395" i="1" s="1"/>
  <c r="Q415" i="1" a="1"/>
  <c r="Q415" i="1" s="1"/>
  <c r="Q404" i="1" a="1"/>
  <c r="Q404" i="1" s="1"/>
  <c r="Q399" i="1" a="1"/>
  <c r="Q399" i="1" s="1"/>
  <c r="Q403" i="1" a="1"/>
  <c r="Q403" i="1" s="1"/>
  <c r="Q388" i="1" a="1"/>
  <c r="Q388" i="1" s="1"/>
  <c r="Q370" i="1" a="1"/>
  <c r="Q370" i="1" s="1"/>
  <c r="Q410" i="1" a="1"/>
  <c r="Q410" i="1" s="1"/>
  <c r="Q385" i="1" a="1"/>
  <c r="Q385" i="1" s="1"/>
  <c r="Q389" i="1" a="1"/>
  <c r="Q389" i="1" s="1"/>
  <c r="Q409" i="1" a="1"/>
  <c r="Q409" i="1" s="1"/>
  <c r="Q378" i="1" a="1"/>
  <c r="Q378" i="1" s="1"/>
  <c r="Q405" i="1" a="1"/>
  <c r="Q405" i="1" s="1"/>
  <c r="Q393" i="1" a="1"/>
  <c r="Q393" i="1" s="1"/>
  <c r="AC311" i="1" a="1"/>
  <c r="AC311" i="1" s="1"/>
  <c r="AC315" i="1" a="1"/>
  <c r="AC315" i="1" s="1"/>
  <c r="AC328" i="1" a="1"/>
  <c r="AC328" i="1" s="1"/>
  <c r="AC334" i="1" a="1"/>
  <c r="AC334" i="1" s="1"/>
  <c r="AC320" i="1" a="1"/>
  <c r="AC320" i="1" s="1"/>
  <c r="AC331" i="1" a="1"/>
  <c r="AC331" i="1" s="1"/>
  <c r="AC313" i="1" a="1"/>
  <c r="AC313" i="1" s="1"/>
  <c r="AC322" i="1" a="1"/>
  <c r="AC322" i="1" s="1"/>
  <c r="AC323" i="1" a="1"/>
  <c r="AC323" i="1" s="1"/>
  <c r="AC309" i="1" a="1"/>
  <c r="AC309" i="1" s="1"/>
  <c r="AC310" i="1" a="1"/>
  <c r="AC310" i="1" s="1"/>
  <c r="AC325" i="1" a="1"/>
  <c r="AC325" i="1" s="1"/>
  <c r="AC332" i="1" a="1"/>
  <c r="AC332" i="1" s="1"/>
  <c r="AC346" i="1" a="1"/>
  <c r="AC346" i="1" s="1"/>
  <c r="AC353" i="1" a="1"/>
  <c r="AC353" i="1" s="1"/>
  <c r="AC317" i="1" a="1"/>
  <c r="AC317" i="1" s="1"/>
  <c r="AC344" i="1" a="1"/>
  <c r="AC344" i="1" s="1"/>
  <c r="AC338" i="1" a="1"/>
  <c r="AC338" i="1" s="1"/>
  <c r="AC312" i="1" a="1"/>
  <c r="AC312" i="1" s="1"/>
  <c r="AC318" i="1" a="1"/>
  <c r="AC318" i="1" s="1"/>
  <c r="AC326" i="1" a="1"/>
  <c r="AC326" i="1" s="1"/>
  <c r="AC314" i="1" a="1"/>
  <c r="AC314" i="1" s="1"/>
  <c r="AC337" i="1" a="1"/>
  <c r="AC337" i="1" s="1"/>
  <c r="AC305" i="1" a="1"/>
  <c r="AC305" i="1" s="1"/>
  <c r="AC329" i="1" a="1"/>
  <c r="AC329" i="1" s="1"/>
  <c r="AC350" i="1" a="1"/>
  <c r="AC350" i="1" s="1"/>
  <c r="AC308" i="1" a="1"/>
  <c r="AC308" i="1" s="1"/>
  <c r="AC304" i="1" a="1"/>
  <c r="AC304" i="1" s="1"/>
  <c r="AC333" i="1" a="1"/>
  <c r="AC333" i="1" s="1"/>
  <c r="AC347" i="1" a="1"/>
  <c r="AC347" i="1" s="1"/>
  <c r="AC348" i="1" a="1"/>
  <c r="AC348" i="1" s="1"/>
  <c r="AC324" i="1" a="1"/>
  <c r="AC324" i="1" s="1"/>
  <c r="AC306" i="1" a="1"/>
  <c r="AC306" i="1" s="1"/>
  <c r="AC340" i="1" a="1"/>
  <c r="AC340" i="1" s="1"/>
  <c r="AC349" i="1" a="1"/>
  <c r="AC349" i="1" s="1"/>
  <c r="AC316" i="1" a="1"/>
  <c r="AC316" i="1" s="1"/>
  <c r="AC336" i="1" a="1"/>
  <c r="AC336" i="1" s="1"/>
  <c r="AC342" i="1" a="1"/>
  <c r="AC342" i="1" s="1"/>
  <c r="AC351" i="1" a="1"/>
  <c r="AC351" i="1" s="1"/>
  <c r="AC307" i="1" a="1"/>
  <c r="AC307" i="1" s="1"/>
  <c r="AC352" i="1" a="1"/>
  <c r="AC352" i="1" s="1"/>
  <c r="AC343" i="1" a="1"/>
  <c r="AC343" i="1" s="1"/>
  <c r="AC327" i="1" a="1"/>
  <c r="AC327" i="1" s="1"/>
  <c r="AC354" i="1" a="1"/>
  <c r="AC354" i="1" s="1"/>
  <c r="AC321" i="1" a="1"/>
  <c r="AC321" i="1" s="1"/>
  <c r="AC341" i="1" a="1"/>
  <c r="AC341" i="1" s="1"/>
  <c r="AC319" i="1" a="1"/>
  <c r="AC319" i="1" s="1"/>
  <c r="AC335" i="1" a="1"/>
  <c r="AC335" i="1" s="1"/>
  <c r="AC345" i="1" a="1"/>
  <c r="AC345" i="1" s="1"/>
  <c r="AC330" i="1" a="1"/>
  <c r="AC330" i="1" s="1"/>
  <c r="AC339" i="1" a="1"/>
  <c r="AC339" i="1" s="1"/>
  <c r="AE317" i="1" a="1"/>
  <c r="AE317" i="1" s="1"/>
  <c r="AE325" i="1" a="1"/>
  <c r="AE325" i="1" s="1"/>
  <c r="AE311" i="1" a="1"/>
  <c r="AE311" i="1" s="1"/>
  <c r="AE315" i="1" a="1"/>
  <c r="AE315" i="1" s="1"/>
  <c r="AE328" i="1" a="1"/>
  <c r="AE328" i="1" s="1"/>
  <c r="AE334" i="1" a="1"/>
  <c r="AE334" i="1" s="1"/>
  <c r="AE308" i="1" a="1"/>
  <c r="AE308" i="1" s="1"/>
  <c r="AE331" i="1" a="1"/>
  <c r="AE331" i="1" s="1"/>
  <c r="AE350" i="1" a="1"/>
  <c r="AE350" i="1" s="1"/>
  <c r="AE305" i="1" a="1"/>
  <c r="AE305" i="1" s="1"/>
  <c r="AE319" i="1" a="1"/>
  <c r="AE319" i="1" s="1"/>
  <c r="AE339" i="1" a="1"/>
  <c r="AE339" i="1" s="1"/>
  <c r="AE346" i="1" a="1"/>
  <c r="AE346" i="1" s="1"/>
  <c r="AE316" i="1" a="1"/>
  <c r="AE316" i="1" s="1"/>
  <c r="AE323" i="1" a="1"/>
  <c r="AE323" i="1" s="1"/>
  <c r="AE348" i="1" a="1"/>
  <c r="AE348" i="1" s="1"/>
  <c r="AE313" i="1" a="1"/>
  <c r="AE313" i="1" s="1"/>
  <c r="AE309" i="1" a="1"/>
  <c r="AE309" i="1" s="1"/>
  <c r="AE310" i="1" a="1"/>
  <c r="AE310" i="1" s="1"/>
  <c r="AE332" i="1" a="1"/>
  <c r="AE332" i="1" s="1"/>
  <c r="AE345" i="1" a="1"/>
  <c r="AE345" i="1" s="1"/>
  <c r="AE351" i="1" a="1"/>
  <c r="AE351" i="1" s="1"/>
  <c r="AE344" i="1" a="1"/>
  <c r="AE344" i="1" s="1"/>
  <c r="AE327" i="1" a="1"/>
  <c r="AE327" i="1" s="1"/>
  <c r="AE342" i="1" a="1"/>
  <c r="AE342" i="1" s="1"/>
  <c r="AE312" i="1" a="1"/>
  <c r="AE312" i="1" s="1"/>
  <c r="AE335" i="1" a="1"/>
  <c r="AE335" i="1" s="1"/>
  <c r="AE336" i="1" a="1"/>
  <c r="AE336" i="1" s="1"/>
  <c r="AE322" i="1" a="1"/>
  <c r="AE322" i="1" s="1"/>
  <c r="AE338" i="1" a="1"/>
  <c r="AE338" i="1" s="1"/>
  <c r="AE304" i="1" a="1"/>
  <c r="AE304" i="1" s="1"/>
  <c r="AE340" i="1" a="1"/>
  <c r="AE340" i="1" s="1"/>
  <c r="AE314" i="1" a="1"/>
  <c r="AE314" i="1" s="1"/>
  <c r="AE329" i="1" a="1"/>
  <c r="AE329" i="1" s="1"/>
  <c r="AE353" i="1" a="1"/>
  <c r="AE353" i="1" s="1"/>
  <c r="AE324" i="1" a="1"/>
  <c r="AE324" i="1" s="1"/>
  <c r="AE349" i="1" a="1"/>
  <c r="AE349" i="1" s="1"/>
  <c r="AE326" i="1" a="1"/>
  <c r="AE326" i="1" s="1"/>
  <c r="AE341" i="1" a="1"/>
  <c r="AE341" i="1" s="1"/>
  <c r="AE307" i="1" a="1"/>
  <c r="AE307" i="1" s="1"/>
  <c r="AE337" i="1" a="1"/>
  <c r="AE337" i="1" s="1"/>
  <c r="AE333" i="1" a="1"/>
  <c r="AE333" i="1" s="1"/>
  <c r="AE330" i="1" a="1"/>
  <c r="AE330" i="1" s="1"/>
  <c r="AE354" i="1" a="1"/>
  <c r="AE354" i="1" s="1"/>
  <c r="AE306" i="1" a="1"/>
  <c r="AE306" i="1" s="1"/>
  <c r="AE352" i="1" a="1"/>
  <c r="AE352" i="1" s="1"/>
  <c r="AE320" i="1" a="1"/>
  <c r="AE320" i="1" s="1"/>
  <c r="AE321" i="1" a="1"/>
  <c r="AE321" i="1" s="1"/>
  <c r="AE347" i="1" a="1"/>
  <c r="AE347" i="1" s="1"/>
  <c r="AE318" i="1" a="1"/>
  <c r="AE318" i="1" s="1"/>
  <c r="AE343" i="1" a="1"/>
  <c r="AE343" i="1" s="1"/>
  <c r="AD311" i="1" a="1"/>
  <c r="AD311" i="1" s="1"/>
  <c r="AD315" i="1" a="1"/>
  <c r="AD315" i="1" s="1"/>
  <c r="AD328" i="1" a="1"/>
  <c r="AD328" i="1" s="1"/>
  <c r="AD334" i="1" a="1"/>
  <c r="AD334" i="1" s="1"/>
  <c r="AD320" i="1" a="1"/>
  <c r="AD320" i="1" s="1"/>
  <c r="AD331" i="1" a="1"/>
  <c r="AD331" i="1" s="1"/>
  <c r="AD305" i="1" a="1"/>
  <c r="AD305" i="1" s="1"/>
  <c r="AD316" i="1" a="1"/>
  <c r="AD316" i="1" s="1"/>
  <c r="AD319" i="1" a="1"/>
  <c r="AD319" i="1" s="1"/>
  <c r="AD339" i="1" a="1"/>
  <c r="AD339" i="1" s="1"/>
  <c r="AD348" i="1" a="1"/>
  <c r="AD348" i="1" s="1"/>
  <c r="AD312" i="1" a="1"/>
  <c r="AD312" i="1" s="1"/>
  <c r="AD323" i="1" a="1"/>
  <c r="AD323" i="1" s="1"/>
  <c r="AD309" i="1" a="1"/>
  <c r="AD309" i="1" s="1"/>
  <c r="AD310" i="1" a="1"/>
  <c r="AD310" i="1" s="1"/>
  <c r="AD332" i="1" a="1"/>
  <c r="AD332" i="1" s="1"/>
  <c r="AD346" i="1" a="1"/>
  <c r="AD346" i="1" s="1"/>
  <c r="AD318" i="1" a="1"/>
  <c r="AD318" i="1" s="1"/>
  <c r="AD326" i="1" a="1"/>
  <c r="AD326" i="1" s="1"/>
  <c r="AD317" i="1" a="1"/>
  <c r="AD317" i="1" s="1"/>
  <c r="AD325" i="1" a="1"/>
  <c r="AD325" i="1" s="1"/>
  <c r="AD313" i="1" a="1"/>
  <c r="AD313" i="1" s="1"/>
  <c r="AD344" i="1" a="1"/>
  <c r="AD344" i="1" s="1"/>
  <c r="AD327" i="1" a="1"/>
  <c r="AD327" i="1" s="1"/>
  <c r="AD337" i="1" a="1"/>
  <c r="AD337" i="1" s="1"/>
  <c r="AD329" i="1" a="1"/>
  <c r="AD329" i="1" s="1"/>
  <c r="AD341" i="1" a="1"/>
  <c r="AD341" i="1" s="1"/>
  <c r="AD354" i="1" a="1"/>
  <c r="AD354" i="1" s="1"/>
  <c r="AD335" i="1" a="1"/>
  <c r="AD335" i="1" s="1"/>
  <c r="AD353" i="1" a="1"/>
  <c r="AD353" i="1" s="1"/>
  <c r="AD324" i="1" a="1"/>
  <c r="AD324" i="1" s="1"/>
  <c r="AD349" i="1" a="1"/>
  <c r="AD349" i="1" s="1"/>
  <c r="AD322" i="1" a="1"/>
  <c r="AD322" i="1" s="1"/>
  <c r="AD338" i="1" a="1"/>
  <c r="AD338" i="1" s="1"/>
  <c r="AD314" i="1" a="1"/>
  <c r="AD314" i="1" s="1"/>
  <c r="AD306" i="1" a="1"/>
  <c r="AD306" i="1" s="1"/>
  <c r="AD340" i="1" a="1"/>
  <c r="AD340" i="1" s="1"/>
  <c r="AD347" i="1" a="1"/>
  <c r="AD347" i="1" s="1"/>
  <c r="AD351" i="1" a="1"/>
  <c r="AD351" i="1" s="1"/>
  <c r="AD336" i="1" a="1"/>
  <c r="AD336" i="1" s="1"/>
  <c r="AD342" i="1" a="1"/>
  <c r="AD342" i="1" s="1"/>
  <c r="AD304" i="1" a="1"/>
  <c r="AD304" i="1" s="1"/>
  <c r="AD345" i="1" a="1"/>
  <c r="AD345" i="1" s="1"/>
  <c r="AD308" i="1" a="1"/>
  <c r="AD308" i="1" s="1"/>
  <c r="AD330" i="1" a="1"/>
  <c r="AD330" i="1" s="1"/>
  <c r="AD350" i="1" a="1"/>
  <c r="AD350" i="1" s="1"/>
  <c r="AD321" i="1" a="1"/>
  <c r="AD321" i="1" s="1"/>
  <c r="AD333" i="1" a="1"/>
  <c r="AD333" i="1" s="1"/>
  <c r="AD307" i="1" a="1"/>
  <c r="AD307" i="1" s="1"/>
  <c r="AD352" i="1" a="1"/>
  <c r="AD352" i="1" s="1"/>
  <c r="AD343" i="1" a="1"/>
  <c r="AD343" i="1" s="1"/>
  <c r="S381" i="1" a="1"/>
  <c r="S381" i="1" s="1"/>
  <c r="S397" i="1" a="1"/>
  <c r="S397" i="1" s="1"/>
  <c r="S387" i="1" a="1"/>
  <c r="S387" i="1" s="1"/>
  <c r="S392" i="1" a="1"/>
  <c r="S392" i="1" s="1"/>
  <c r="S406" i="1" a="1"/>
  <c r="S406" i="1" s="1"/>
  <c r="S367" i="1" a="1"/>
  <c r="S367" i="1" s="1"/>
  <c r="S371" i="1" a="1"/>
  <c r="S371" i="1" s="1"/>
  <c r="S411" i="1" a="1"/>
  <c r="S411" i="1" s="1"/>
  <c r="S376" i="1" a="1"/>
  <c r="S376" i="1" s="1"/>
  <c r="S386" i="1" a="1"/>
  <c r="S386" i="1" s="1"/>
  <c r="S382" i="1" a="1"/>
  <c r="S382" i="1" s="1"/>
  <c r="S384" i="1" a="1"/>
  <c r="S384" i="1" s="1"/>
  <c r="S407" i="1" a="1"/>
  <c r="S407" i="1" s="1"/>
  <c r="S377" i="1" a="1"/>
  <c r="S377" i="1" s="1"/>
  <c r="S366" i="1" a="1"/>
  <c r="S366" i="1" s="1"/>
  <c r="S412" i="1" a="1"/>
  <c r="S412" i="1" s="1"/>
  <c r="S396" i="1" a="1"/>
  <c r="S396" i="1" s="1"/>
  <c r="S365" i="1" a="1"/>
  <c r="S365" i="1" s="1"/>
  <c r="S372" i="1" a="1"/>
  <c r="S372" i="1" s="1"/>
  <c r="S401" i="1" a="1"/>
  <c r="S401" i="1" s="1"/>
  <c r="S391" i="1" a="1"/>
  <c r="S391" i="1" s="1"/>
  <c r="S369" i="1" a="1"/>
  <c r="S369" i="1" s="1"/>
  <c r="S402" i="1" a="1"/>
  <c r="S402" i="1" s="1"/>
  <c r="S379" i="1" a="1"/>
  <c r="S379" i="1" s="1"/>
  <c r="S408" i="1" a="1"/>
  <c r="S408" i="1" s="1"/>
  <c r="S370" i="1" a="1"/>
  <c r="S370" i="1" s="1"/>
  <c r="S400" i="1" a="1"/>
  <c r="S400" i="1" s="1"/>
  <c r="S405" i="1" a="1"/>
  <c r="S405" i="1" s="1"/>
  <c r="S413" i="1" a="1"/>
  <c r="S413" i="1" s="1"/>
  <c r="S415" i="1" a="1"/>
  <c r="S415" i="1" s="1"/>
  <c r="S409" i="1" a="1"/>
  <c r="S409" i="1" s="1"/>
  <c r="S395" i="1" a="1"/>
  <c r="S395" i="1" s="1"/>
  <c r="S399" i="1" a="1"/>
  <c r="S399" i="1" s="1"/>
  <c r="S403" i="1" a="1"/>
  <c r="S403" i="1" s="1"/>
  <c r="S373" i="1" a="1"/>
  <c r="S373" i="1" s="1"/>
  <c r="S410" i="1" a="1"/>
  <c r="S410" i="1" s="1"/>
  <c r="S385" i="1" a="1"/>
  <c r="S385" i="1" s="1"/>
  <c r="S380" i="1" a="1"/>
  <c r="S380" i="1" s="1"/>
  <c r="S390" i="1" a="1"/>
  <c r="S390" i="1" s="1"/>
  <c r="S398" i="1" a="1"/>
  <c r="S398" i="1" s="1"/>
  <c r="S388" i="1" a="1"/>
  <c r="S388" i="1" s="1"/>
  <c r="S374" i="1" a="1"/>
  <c r="S374" i="1" s="1"/>
  <c r="S404" i="1" a="1"/>
  <c r="S404" i="1" s="1"/>
  <c r="S414" i="1" a="1"/>
  <c r="S414" i="1" s="1"/>
  <c r="S375" i="1" a="1"/>
  <c r="S375" i="1" s="1"/>
  <c r="S378" i="1" a="1"/>
  <c r="S378" i="1" s="1"/>
  <c r="S393" i="1" a="1"/>
  <c r="S393" i="1" s="1"/>
  <c r="S389" i="1" a="1"/>
  <c r="S389" i="1" s="1"/>
  <c r="S383" i="1" a="1"/>
  <c r="S383" i="1" s="1"/>
  <c r="S368" i="1" a="1"/>
  <c r="S368" i="1" s="1"/>
  <c r="S394" i="1" a="1"/>
  <c r="S394" i="1" s="1"/>
  <c r="P370" i="1" a="1"/>
  <c r="P370" i="1" s="1"/>
  <c r="P387" i="1" a="1"/>
  <c r="P387" i="1" s="1"/>
  <c r="P392" i="1" a="1"/>
  <c r="P392" i="1" s="1"/>
  <c r="P397" i="1" a="1"/>
  <c r="P397" i="1" s="1"/>
  <c r="P411" i="1" a="1"/>
  <c r="P411" i="1" s="1"/>
  <c r="P367" i="1" a="1"/>
  <c r="P367" i="1" s="1"/>
  <c r="P366" i="1" a="1"/>
  <c r="P366" i="1" s="1"/>
  <c r="P372" i="1" a="1"/>
  <c r="P372" i="1" s="1"/>
  <c r="P376" i="1" a="1"/>
  <c r="P376" i="1" s="1"/>
  <c r="P365" i="1" a="1"/>
  <c r="P365" i="1" s="1"/>
  <c r="P383" i="1" a="1"/>
  <c r="P383" i="1" s="1"/>
  <c r="P401" i="1" a="1"/>
  <c r="P401" i="1" s="1"/>
  <c r="P403" i="1" a="1"/>
  <c r="P403" i="1" s="1"/>
  <c r="P377" i="1" a="1"/>
  <c r="P377" i="1" s="1"/>
  <c r="P386" i="1" a="1"/>
  <c r="P386" i="1" s="1"/>
  <c r="P391" i="1" a="1"/>
  <c r="P391" i="1" s="1"/>
  <c r="P393" i="1" a="1"/>
  <c r="P393" i="1" s="1"/>
  <c r="P381" i="1" a="1"/>
  <c r="P381" i="1" s="1"/>
  <c r="P408" i="1" a="1"/>
  <c r="P408" i="1" s="1"/>
  <c r="P382" i="1" a="1"/>
  <c r="P382" i="1" s="1"/>
  <c r="P378" i="1" a="1"/>
  <c r="P378" i="1" s="1"/>
  <c r="P412" i="1" a="1"/>
  <c r="P412" i="1" s="1"/>
  <c r="P398" i="1" a="1"/>
  <c r="P398" i="1" s="1"/>
  <c r="P407" i="1" a="1"/>
  <c r="P407" i="1" s="1"/>
  <c r="P371" i="1" a="1"/>
  <c r="P371" i="1" s="1"/>
  <c r="P413" i="1" a="1"/>
  <c r="P413" i="1" s="1"/>
  <c r="P406" i="1" a="1"/>
  <c r="P406" i="1" s="1"/>
  <c r="P402" i="1" a="1"/>
  <c r="P402" i="1" s="1"/>
  <c r="P396" i="1" a="1"/>
  <c r="P396" i="1" s="1"/>
  <c r="P374" i="1" a="1"/>
  <c r="P374" i="1" s="1"/>
  <c r="P404" i="1" a="1"/>
  <c r="P404" i="1" s="1"/>
  <c r="P410" i="1" a="1"/>
  <c r="P410" i="1" s="1"/>
  <c r="P394" i="1" a="1"/>
  <c r="P394" i="1" s="1"/>
  <c r="P373" i="1" a="1"/>
  <c r="P373" i="1" s="1"/>
  <c r="P415" i="1" a="1"/>
  <c r="P415" i="1" s="1"/>
  <c r="P409" i="1" a="1"/>
  <c r="P409" i="1" s="1"/>
  <c r="P368" i="1" a="1"/>
  <c r="P368" i="1" s="1"/>
  <c r="P375" i="1" a="1"/>
  <c r="P375" i="1" s="1"/>
  <c r="P405" i="1" a="1"/>
  <c r="P405" i="1" s="1"/>
  <c r="P400" i="1" a="1"/>
  <c r="P400" i="1" s="1"/>
  <c r="P399" i="1" a="1"/>
  <c r="P399" i="1" s="1"/>
  <c r="P414" i="1" a="1"/>
  <c r="P414" i="1" s="1"/>
  <c r="P380" i="1" a="1"/>
  <c r="P380" i="1" s="1"/>
  <c r="P388" i="1" a="1"/>
  <c r="P388" i="1" s="1"/>
  <c r="P369" i="1" a="1"/>
  <c r="P369" i="1" s="1"/>
  <c r="P379" i="1" a="1"/>
  <c r="P379" i="1" s="1"/>
  <c r="P389" i="1" a="1"/>
  <c r="P389" i="1" s="1"/>
  <c r="P390" i="1" a="1"/>
  <c r="P390" i="1" s="1"/>
  <c r="P385" i="1" a="1"/>
  <c r="P385" i="1" s="1"/>
  <c r="P395" i="1" a="1"/>
  <c r="P395" i="1" s="1"/>
  <c r="P384" i="1" a="1"/>
  <c r="P384" i="1" s="1"/>
  <c r="R381" i="1" a="1"/>
  <c r="R381" i="1" s="1"/>
  <c r="R406" i="1" a="1"/>
  <c r="R406" i="1" s="1"/>
  <c r="R371" i="1" a="1"/>
  <c r="R371" i="1" s="1"/>
  <c r="R366" i="1" a="1"/>
  <c r="R366" i="1" s="1"/>
  <c r="R388" i="1" a="1"/>
  <c r="R388" i="1" s="1"/>
  <c r="R411" i="1" a="1"/>
  <c r="R411" i="1" s="1"/>
  <c r="R397" i="1" a="1"/>
  <c r="R397" i="1" s="1"/>
  <c r="R386" i="1" a="1"/>
  <c r="R386" i="1" s="1"/>
  <c r="R398" i="1" a="1"/>
  <c r="R398" i="1" s="1"/>
  <c r="R368" i="1" a="1"/>
  <c r="R368" i="1" s="1"/>
  <c r="R378" i="1" a="1"/>
  <c r="R378" i="1" s="1"/>
  <c r="R391" i="1" a="1"/>
  <c r="R391" i="1" s="1"/>
  <c r="R396" i="1" a="1"/>
  <c r="R396" i="1" s="1"/>
  <c r="R365" i="1" a="1"/>
  <c r="R365" i="1" s="1"/>
  <c r="R401" i="1" a="1"/>
  <c r="R401" i="1" s="1"/>
  <c r="R377" i="1" a="1"/>
  <c r="R377" i="1" s="1"/>
  <c r="R373" i="1" a="1"/>
  <c r="R373" i="1" s="1"/>
  <c r="R408" i="1" a="1"/>
  <c r="R408" i="1" s="1"/>
  <c r="R376" i="1" a="1"/>
  <c r="R376" i="1" s="1"/>
  <c r="R393" i="1" a="1"/>
  <c r="R393" i="1" s="1"/>
  <c r="R403" i="1" a="1"/>
  <c r="R403" i="1" s="1"/>
  <c r="R383" i="1" a="1"/>
  <c r="R383" i="1" s="1"/>
  <c r="R413" i="1" a="1"/>
  <c r="R413" i="1" s="1"/>
  <c r="R385" i="1" a="1"/>
  <c r="R385" i="1" s="1"/>
  <c r="R405" i="1" a="1"/>
  <c r="R405" i="1" s="1"/>
  <c r="R410" i="1" a="1"/>
  <c r="R410" i="1" s="1"/>
  <c r="R392" i="1" a="1"/>
  <c r="R392" i="1" s="1"/>
  <c r="R367" i="1" a="1"/>
  <c r="R367" i="1" s="1"/>
  <c r="R399" i="1" a="1"/>
  <c r="R399" i="1" s="1"/>
  <c r="R395" i="1" a="1"/>
  <c r="R395" i="1" s="1"/>
  <c r="R404" i="1" a="1"/>
  <c r="R404" i="1" s="1"/>
  <c r="R390" i="1" a="1"/>
  <c r="R390" i="1" s="1"/>
  <c r="R380" i="1" a="1"/>
  <c r="R380" i="1" s="1"/>
  <c r="R402" i="1" a="1"/>
  <c r="R402" i="1" s="1"/>
  <c r="R375" i="1" a="1"/>
  <c r="R375" i="1" s="1"/>
  <c r="R374" i="1" a="1"/>
  <c r="R374" i="1" s="1"/>
  <c r="R412" i="1" a="1"/>
  <c r="R412" i="1" s="1"/>
  <c r="R415" i="1" a="1"/>
  <c r="R415" i="1" s="1"/>
  <c r="R409" i="1" a="1"/>
  <c r="R409" i="1" s="1"/>
  <c r="R400" i="1" a="1"/>
  <c r="R400" i="1" s="1"/>
  <c r="R389" i="1" a="1"/>
  <c r="R389" i="1" s="1"/>
  <c r="R387" i="1" a="1"/>
  <c r="R387" i="1" s="1"/>
  <c r="R379" i="1" a="1"/>
  <c r="R379" i="1" s="1"/>
  <c r="R407" i="1" a="1"/>
  <c r="R407" i="1" s="1"/>
  <c r="R384" i="1" a="1"/>
  <c r="R384" i="1" s="1"/>
  <c r="R414" i="1" a="1"/>
  <c r="R414" i="1" s="1"/>
  <c r="R372" i="1" a="1"/>
  <c r="R372" i="1" s="1"/>
  <c r="R370" i="1" a="1"/>
  <c r="R370" i="1" s="1"/>
  <c r="R382" i="1" a="1"/>
  <c r="R382" i="1" s="1"/>
  <c r="R394" i="1" a="1"/>
  <c r="R394" i="1" s="1"/>
  <c r="R369" i="1" a="1"/>
  <c r="R369" i="1" s="1"/>
  <c r="R457" i="1" a="1"/>
  <c r="R457" i="1" s="1"/>
  <c r="R456" i="1" a="1"/>
  <c r="R456" i="1" s="1"/>
  <c r="R460" i="1" a="1"/>
  <c r="R460" i="1" s="1"/>
  <c r="R459" i="1" a="1"/>
  <c r="R459" i="1" s="1"/>
  <c r="R461" i="1" a="1"/>
  <c r="R461" i="1" s="1"/>
  <c r="R458" i="1" a="1"/>
  <c r="R458" i="1" s="1"/>
  <c r="P460" i="1" a="1"/>
  <c r="P460" i="1" s="1"/>
  <c r="P456" i="1" a="1"/>
  <c r="P456" i="1" s="1"/>
  <c r="P461" i="1" a="1"/>
  <c r="P461" i="1" s="1"/>
  <c r="P457" i="1" a="1"/>
  <c r="P457" i="1" s="1"/>
  <c r="P459" i="1" a="1"/>
  <c r="P459" i="1" s="1"/>
  <c r="P458" i="1" a="1"/>
  <c r="P458" i="1" s="1"/>
  <c r="Q461" i="1" a="1"/>
  <c r="Q461" i="1" s="1"/>
  <c r="Q456" i="1" a="1"/>
  <c r="Q456" i="1" s="1"/>
  <c r="Q460" i="1" a="1"/>
  <c r="Q460" i="1" s="1"/>
  <c r="Q459" i="1" a="1"/>
  <c r="Q459" i="1" s="1"/>
  <c r="Q458" i="1" a="1"/>
  <c r="Q458" i="1" s="1"/>
  <c r="Q457" i="1" a="1"/>
  <c r="Q457" i="1" s="1"/>
  <c r="S457" i="1" a="1"/>
  <c r="S457" i="1" s="1"/>
  <c r="S458" i="1" a="1"/>
  <c r="S458" i="1" s="1"/>
  <c r="S456" i="1" a="1"/>
  <c r="S456" i="1" s="1"/>
  <c r="S461" i="1" a="1"/>
  <c r="S461" i="1" s="1"/>
  <c r="S460" i="1" a="1"/>
  <c r="S460" i="1" s="1"/>
  <c r="S459" i="1" a="1"/>
  <c r="S459" i="1" s="1"/>
  <c r="AF303" i="1"/>
  <c r="P469" i="1" a="1"/>
  <c r="P469" i="1" s="1"/>
  <c r="P452" i="1" a="1"/>
  <c r="P452" i="1" s="1"/>
  <c r="P449" i="1" a="1"/>
  <c r="P449" i="1" s="1"/>
  <c r="P450" i="1" a="1"/>
  <c r="P450" i="1" s="1"/>
  <c r="P453" i="1" a="1"/>
  <c r="P453" i="1" s="1"/>
  <c r="P451" i="1" a="1"/>
  <c r="P451" i="1" s="1"/>
  <c r="Q469" i="1" a="1"/>
  <c r="Q469" i="1" s="1"/>
  <c r="Q450" i="1" a="1"/>
  <c r="Q450" i="1" s="1"/>
  <c r="Q451" i="1" a="1"/>
  <c r="Q451" i="1" s="1"/>
  <c r="Q453" i="1" a="1"/>
  <c r="Q453" i="1" s="1"/>
  <c r="Q449" i="1" a="1"/>
  <c r="Q449" i="1" s="1"/>
  <c r="Q452" i="1" a="1"/>
  <c r="Q452" i="1" s="1"/>
  <c r="R469" i="1" a="1"/>
  <c r="R469" i="1" s="1"/>
  <c r="R449" i="1" a="1"/>
  <c r="R449" i="1" s="1"/>
  <c r="R450" i="1" a="1"/>
  <c r="R450" i="1" s="1"/>
  <c r="R451" i="1" a="1"/>
  <c r="R451" i="1" s="1"/>
  <c r="R452" i="1" a="1"/>
  <c r="R452" i="1" s="1"/>
  <c r="R453" i="1" a="1"/>
  <c r="R453" i="1" s="1"/>
  <c r="S469" i="1" a="1"/>
  <c r="S469" i="1" s="1"/>
  <c r="S451" i="1" a="1"/>
  <c r="S451" i="1" s="1"/>
  <c r="S452" i="1" a="1"/>
  <c r="S452" i="1" s="1"/>
  <c r="S449" i="1" a="1"/>
  <c r="S449" i="1" s="1"/>
  <c r="S450" i="1" a="1"/>
  <c r="S450" i="1" s="1"/>
  <c r="S453" i="1" a="1"/>
  <c r="S45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R25" i="9"/>
  <c r="R21" i="27" s="1"/>
  <c r="AB100" i="17"/>
  <c r="AN139" i="18"/>
  <c r="AN138" i="18"/>
  <c r="AN144" i="18"/>
  <c r="Q153" i="27"/>
  <c r="AN140" i="18"/>
  <c r="AN143" i="18"/>
  <c r="T116" i="22"/>
  <c r="AN141" i="18"/>
  <c r="AN136" i="18"/>
  <c r="AN142" i="18"/>
  <c r="AN135" i="18"/>
  <c r="AN137" i="18"/>
  <c r="Q14" i="6"/>
  <c r="O23" i="17"/>
  <c r="K147" i="18"/>
  <c r="AC23" i="17"/>
  <c r="K159" i="18"/>
  <c r="AD25" i="17"/>
  <c r="P467" i="1" a="1"/>
  <c r="P467" i="1" s="1"/>
  <c r="S467" i="1" a="1"/>
  <c r="S467" i="1" s="1"/>
  <c r="Q467" i="1" a="1"/>
  <c r="Q467" i="1" s="1"/>
  <c r="R467" i="1" a="1"/>
  <c r="R467" i="1" s="1"/>
  <c r="P463" i="1" a="1"/>
  <c r="P463" i="1" s="1"/>
  <c r="P465" i="1" a="1"/>
  <c r="P465" i="1" s="1"/>
  <c r="S463" i="1" a="1"/>
  <c r="S463" i="1" s="1"/>
  <c r="S465" i="1" a="1"/>
  <c r="S465" i="1" s="1"/>
  <c r="Q463" i="1" a="1"/>
  <c r="Q463" i="1" s="1"/>
  <c r="Q465" i="1" a="1"/>
  <c r="Q465" i="1" s="1"/>
  <c r="R463" i="1" a="1"/>
  <c r="R463" i="1" s="1"/>
  <c r="R465" i="1" a="1"/>
  <c r="R465" i="1" s="1"/>
  <c r="P454" i="1" a="1"/>
  <c r="P454" i="1" s="1"/>
  <c r="S454" i="1" a="1"/>
  <c r="S454" i="1" s="1"/>
  <c r="Q454" i="1" a="1"/>
  <c r="Q454" i="1" s="1"/>
  <c r="R454" i="1" a="1"/>
  <c r="R454" i="1" s="1"/>
  <c r="P446" i="1" a="1"/>
  <c r="P446" i="1" s="1"/>
  <c r="S446" i="1" a="1"/>
  <c r="S446" i="1" s="1"/>
  <c r="Q446" i="1" a="1"/>
  <c r="Q446" i="1" s="1"/>
  <c r="R446" i="1" a="1"/>
  <c r="R446" i="1" s="1"/>
  <c r="P439" i="1" a="1"/>
  <c r="P439" i="1" s="1"/>
  <c r="P441" i="1" a="1"/>
  <c r="P441" i="1" s="1"/>
  <c r="S439" i="1" a="1"/>
  <c r="S439" i="1" s="1"/>
  <c r="S441" i="1" a="1"/>
  <c r="S441" i="1" s="1"/>
  <c r="Q439" i="1" a="1"/>
  <c r="Q439" i="1" s="1"/>
  <c r="Q441" i="1" a="1"/>
  <c r="Q441" i="1" s="1"/>
  <c r="R439" i="1" a="1"/>
  <c r="R439" i="1" s="1"/>
  <c r="R441" i="1" a="1"/>
  <c r="R441" i="1" s="1"/>
  <c r="P435" i="1" a="1"/>
  <c r="P435" i="1" s="1"/>
  <c r="P437" i="1" a="1"/>
  <c r="P437" i="1" s="1"/>
  <c r="S435" i="1" a="1"/>
  <c r="S435" i="1" s="1"/>
  <c r="S437" i="1" a="1"/>
  <c r="S437" i="1" s="1"/>
  <c r="Q435" i="1" a="1"/>
  <c r="Q435" i="1" s="1"/>
  <c r="Q437" i="1" a="1"/>
  <c r="Q437" i="1" s="1"/>
  <c r="R435" i="1" a="1"/>
  <c r="R435" i="1" s="1"/>
  <c r="R437" i="1" a="1"/>
  <c r="R437" i="1" s="1"/>
  <c r="P466" i="1" a="1"/>
  <c r="P466" i="1" s="1"/>
  <c r="P462" i="1" a="1"/>
  <c r="P462" i="1" s="1"/>
  <c r="P447" i="1" a="1"/>
  <c r="P447" i="1" s="1"/>
  <c r="P448" i="1" a="1"/>
  <c r="P448" i="1" s="1"/>
  <c r="P464" i="1" a="1"/>
  <c r="P464" i="1" s="1"/>
  <c r="P455" i="1" a="1"/>
  <c r="P455" i="1" s="1"/>
  <c r="S447" i="1" a="1"/>
  <c r="S447" i="1" s="1"/>
  <c r="S455" i="1" a="1"/>
  <c r="S455" i="1" s="1"/>
  <c r="S448" i="1" a="1"/>
  <c r="S448" i="1" s="1"/>
  <c r="S466" i="1" a="1"/>
  <c r="S466" i="1" s="1"/>
  <c r="S462" i="1" a="1"/>
  <c r="S462" i="1" s="1"/>
  <c r="S464" i="1" a="1"/>
  <c r="S464" i="1" s="1"/>
  <c r="Q466" i="1" a="1"/>
  <c r="Q466" i="1" s="1"/>
  <c r="Q455" i="1" a="1"/>
  <c r="Q455" i="1" s="1"/>
  <c r="Q464" i="1" a="1"/>
  <c r="Q464" i="1" s="1"/>
  <c r="Q462" i="1" a="1"/>
  <c r="Q462" i="1" s="1"/>
  <c r="Q447" i="1" a="1"/>
  <c r="Q447" i="1" s="1"/>
  <c r="Q448" i="1" a="1"/>
  <c r="Q448" i="1" s="1"/>
  <c r="R464" i="1" a="1"/>
  <c r="R464" i="1" s="1"/>
  <c r="R448" i="1" a="1"/>
  <c r="R448" i="1" s="1"/>
  <c r="R466" i="1" a="1"/>
  <c r="R466" i="1" s="1"/>
  <c r="R455" i="1" a="1"/>
  <c r="R455" i="1" s="1"/>
  <c r="R462" i="1" a="1"/>
  <c r="R462" i="1" s="1"/>
  <c r="R447" i="1" a="1"/>
  <c r="R447" i="1" s="1"/>
  <c r="R433" i="1" a="1"/>
  <c r="R433" i="1" s="1"/>
  <c r="R425" i="1" a="1"/>
  <c r="R425" i="1" s="1"/>
  <c r="R432" i="1" a="1"/>
  <c r="R432" i="1" s="1"/>
  <c r="R426" i="1" a="1"/>
  <c r="R426" i="1" s="1"/>
  <c r="R424" i="1" a="1"/>
  <c r="R424" i="1" s="1"/>
  <c r="R429" i="1" a="1"/>
  <c r="R429" i="1" s="1"/>
  <c r="R431" i="1" a="1"/>
  <c r="R431" i="1" s="1"/>
  <c r="R427" i="1" a="1"/>
  <c r="R427" i="1" s="1"/>
  <c r="R430" i="1" a="1"/>
  <c r="R430" i="1" s="1"/>
  <c r="R428" i="1" a="1"/>
  <c r="R428" i="1" s="1"/>
  <c r="S433" i="1" a="1"/>
  <c r="S433" i="1" s="1"/>
  <c r="S425" i="1" a="1"/>
  <c r="S425" i="1" s="1"/>
  <c r="S432" i="1" a="1"/>
  <c r="S432" i="1" s="1"/>
  <c r="S429" i="1" a="1"/>
  <c r="S429" i="1" s="1"/>
  <c r="S428" i="1" a="1"/>
  <c r="S428" i="1" s="1"/>
  <c r="S427" i="1" a="1"/>
  <c r="S427" i="1" s="1"/>
  <c r="S430" i="1" a="1"/>
  <c r="S430" i="1" s="1"/>
  <c r="S424" i="1" a="1"/>
  <c r="S424" i="1" s="1"/>
  <c r="S426" i="1" a="1"/>
  <c r="S426" i="1" s="1"/>
  <c r="S431" i="1" a="1"/>
  <c r="S431" i="1" s="1"/>
  <c r="Q433" i="1" a="1"/>
  <c r="Q433" i="1" s="1"/>
  <c r="Q425" i="1" a="1"/>
  <c r="Q425" i="1" s="1"/>
  <c r="Q431" i="1" a="1"/>
  <c r="Q431" i="1" s="1"/>
  <c r="Q432" i="1" a="1"/>
  <c r="Q432" i="1" s="1"/>
  <c r="Q426" i="1" a="1"/>
  <c r="Q426" i="1" s="1"/>
  <c r="Q430" i="1" a="1"/>
  <c r="Q430" i="1" s="1"/>
  <c r="Q429" i="1" a="1"/>
  <c r="Q429" i="1" s="1"/>
  <c r="Q424" i="1" a="1"/>
  <c r="Q424" i="1" s="1"/>
  <c r="Q427" i="1" a="1"/>
  <c r="Q427" i="1" s="1"/>
  <c r="Q428" i="1" a="1"/>
  <c r="Q428" i="1" s="1"/>
  <c r="P433" i="1" a="1"/>
  <c r="P433" i="1" s="1"/>
  <c r="P425" i="1" a="1"/>
  <c r="P425" i="1" s="1"/>
  <c r="P431" i="1" a="1"/>
  <c r="P431" i="1" s="1"/>
  <c r="P428" i="1" a="1"/>
  <c r="P428" i="1" s="1"/>
  <c r="P427" i="1" a="1"/>
  <c r="P427" i="1" s="1"/>
  <c r="P426" i="1" a="1"/>
  <c r="P426" i="1" s="1"/>
  <c r="P429" i="1" a="1"/>
  <c r="P429" i="1" s="1"/>
  <c r="P424" i="1" a="1"/>
  <c r="P424" i="1" s="1"/>
  <c r="P430" i="1" a="1"/>
  <c r="P430" i="1" s="1"/>
  <c r="P432" i="1" a="1"/>
  <c r="P432" i="1" s="1"/>
  <c r="AO108" i="18"/>
  <c r="AH303" i="1"/>
  <c r="AG303" i="1"/>
  <c r="V364" i="1"/>
  <c r="T422" i="1"/>
  <c r="P423" i="1" a="1"/>
  <c r="P423" i="1" s="1"/>
  <c r="V422" i="1"/>
  <c r="R423" i="1" a="1"/>
  <c r="R423" i="1" s="1"/>
  <c r="T364" i="1"/>
  <c r="U422" i="1"/>
  <c r="Q423" i="1" a="1"/>
  <c r="Q423" i="1" s="1"/>
  <c r="W364" i="1"/>
  <c r="U364" i="1"/>
  <c r="W422" i="1"/>
  <c r="S423" i="1" a="1"/>
  <c r="S423" i="1" s="1"/>
  <c r="AI303" i="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T373" i="1" l="1" a="1"/>
  <c r="T373" i="1" s="1"/>
  <c r="T393" i="1" a="1"/>
  <c r="T393" i="1" s="1"/>
  <c r="T381" i="1" a="1"/>
  <c r="T381" i="1" s="1"/>
  <c r="T404" i="1" a="1"/>
  <c r="T404" i="1" s="1"/>
  <c r="T387" i="1" a="1"/>
  <c r="T387" i="1" s="1"/>
  <c r="T388" i="1" a="1"/>
  <c r="T388" i="1" s="1"/>
  <c r="T392" i="1" a="1"/>
  <c r="T392" i="1" s="1"/>
  <c r="T367" i="1" a="1"/>
  <c r="T367" i="1" s="1"/>
  <c r="T371" i="1" a="1"/>
  <c r="T371" i="1" s="1"/>
  <c r="T406" i="1" a="1"/>
  <c r="T406" i="1" s="1"/>
  <c r="T402" i="1" a="1"/>
  <c r="T402" i="1" s="1"/>
  <c r="T411" i="1" a="1"/>
  <c r="T411" i="1" s="1"/>
  <c r="T403" i="1" a="1"/>
  <c r="T403" i="1" s="1"/>
  <c r="T383" i="1" a="1"/>
  <c r="T383" i="1" s="1"/>
  <c r="T386" i="1" a="1"/>
  <c r="T386" i="1" s="1"/>
  <c r="T401" i="1" a="1"/>
  <c r="T401" i="1" s="1"/>
  <c r="T412" i="1" a="1"/>
  <c r="T412" i="1" s="1"/>
  <c r="T391" i="1" a="1"/>
  <c r="T391" i="1" s="1"/>
  <c r="T407" i="1" a="1"/>
  <c r="T407" i="1" s="1"/>
  <c r="T365" i="1" a="1"/>
  <c r="T365" i="1" s="1"/>
  <c r="T366" i="1" a="1"/>
  <c r="T366" i="1" s="1"/>
  <c r="T384" i="1" a="1"/>
  <c r="T384" i="1" s="1"/>
  <c r="T396" i="1" a="1"/>
  <c r="T396" i="1" s="1"/>
  <c r="T376" i="1" a="1"/>
  <c r="T376" i="1" s="1"/>
  <c r="T382" i="1" a="1"/>
  <c r="T382" i="1" s="1"/>
  <c r="T368" i="1" a="1"/>
  <c r="T368" i="1" s="1"/>
  <c r="T372" i="1" a="1"/>
  <c r="T372" i="1" s="1"/>
  <c r="T377" i="1" a="1"/>
  <c r="T377" i="1" s="1"/>
  <c r="T397" i="1" a="1"/>
  <c r="T397" i="1" s="1"/>
  <c r="T408" i="1" a="1"/>
  <c r="T408" i="1" s="1"/>
  <c r="T413" i="1" a="1"/>
  <c r="T413" i="1" s="1"/>
  <c r="T398" i="1" a="1"/>
  <c r="T398" i="1" s="1"/>
  <c r="T414" i="1" a="1"/>
  <c r="T414" i="1" s="1"/>
  <c r="T394" i="1" a="1"/>
  <c r="T394" i="1" s="1"/>
  <c r="T379" i="1" a="1"/>
  <c r="T379" i="1" s="1"/>
  <c r="T385" i="1" a="1"/>
  <c r="T385" i="1" s="1"/>
  <c r="T390" i="1" a="1"/>
  <c r="T390" i="1" s="1"/>
  <c r="T370" i="1" a="1"/>
  <c r="T370" i="1" s="1"/>
  <c r="T399" i="1" a="1"/>
  <c r="T399" i="1" s="1"/>
  <c r="T374" i="1" a="1"/>
  <c r="T374" i="1" s="1"/>
  <c r="T415" i="1" a="1"/>
  <c r="T415" i="1" s="1"/>
  <c r="T410" i="1" a="1"/>
  <c r="T410" i="1" s="1"/>
  <c r="T400" i="1" a="1"/>
  <c r="T400" i="1" s="1"/>
  <c r="T389" i="1" a="1"/>
  <c r="T389" i="1" s="1"/>
  <c r="T409" i="1" a="1"/>
  <c r="T409" i="1" s="1"/>
  <c r="T405" i="1" a="1"/>
  <c r="T405" i="1" s="1"/>
  <c r="T378" i="1" a="1"/>
  <c r="T378" i="1" s="1"/>
  <c r="T369" i="1" a="1"/>
  <c r="T369" i="1" s="1"/>
  <c r="T395" i="1" a="1"/>
  <c r="T395" i="1" s="1"/>
  <c r="T375" i="1" a="1"/>
  <c r="T375" i="1" s="1"/>
  <c r="T380" i="1" a="1"/>
  <c r="T380" i="1" s="1"/>
  <c r="AF309" i="1" a="1"/>
  <c r="AF309" i="1" s="1"/>
  <c r="AF317" i="1" a="1"/>
  <c r="AF317" i="1" s="1"/>
  <c r="AF325" i="1" a="1"/>
  <c r="AF325" i="1" s="1"/>
  <c r="AF315" i="1" a="1"/>
  <c r="AF315" i="1" s="1"/>
  <c r="AF322" i="1" a="1"/>
  <c r="AF322" i="1" s="1"/>
  <c r="AF330" i="1" a="1"/>
  <c r="AF330" i="1" s="1"/>
  <c r="AF311" i="1" a="1"/>
  <c r="AF311" i="1" s="1"/>
  <c r="AF304" i="1" a="1"/>
  <c r="AF304" i="1" s="1"/>
  <c r="AF306" i="1" a="1"/>
  <c r="AF306" i="1" s="1"/>
  <c r="AF307" i="1" a="1"/>
  <c r="AF307" i="1" s="1"/>
  <c r="AF324" i="1" a="1"/>
  <c r="AF324" i="1" s="1"/>
  <c r="AF316" i="1" a="1"/>
  <c r="AF316" i="1" s="1"/>
  <c r="AF310" i="1" a="1"/>
  <c r="AF310" i="1" s="1"/>
  <c r="AF305" i="1" a="1"/>
  <c r="AF305" i="1" s="1"/>
  <c r="AF308" i="1" a="1"/>
  <c r="AF308" i="1" s="1"/>
  <c r="AF331" i="1" a="1"/>
  <c r="AF331" i="1" s="1"/>
  <c r="AF350" i="1" a="1"/>
  <c r="AF350" i="1" s="1"/>
  <c r="AF319" i="1" a="1"/>
  <c r="AF319" i="1" s="1"/>
  <c r="AF323" i="1" a="1"/>
  <c r="AF323" i="1" s="1"/>
  <c r="AF339" i="1" a="1"/>
  <c r="AF339" i="1" s="1"/>
  <c r="AF348" i="1" a="1"/>
  <c r="AF348" i="1" s="1"/>
  <c r="AF312" i="1" a="1"/>
  <c r="AF312" i="1" s="1"/>
  <c r="AF320" i="1" a="1"/>
  <c r="AF320" i="1" s="1"/>
  <c r="AF332" i="1" a="1"/>
  <c r="AF332" i="1" s="1"/>
  <c r="AF345" i="1" a="1"/>
  <c r="AF345" i="1" s="1"/>
  <c r="AF351" i="1" a="1"/>
  <c r="AF351" i="1" s="1"/>
  <c r="AF344" i="1" a="1"/>
  <c r="AF344" i="1" s="1"/>
  <c r="AF342" i="1" a="1"/>
  <c r="AF342" i="1" s="1"/>
  <c r="AF314" i="1" a="1"/>
  <c r="AF314" i="1" s="1"/>
  <c r="AF346" i="1" a="1"/>
  <c r="AF346" i="1" s="1"/>
  <c r="AF352" i="1" a="1"/>
  <c r="AF352" i="1" s="1"/>
  <c r="AF340" i="1" a="1"/>
  <c r="AF340" i="1" s="1"/>
  <c r="AF313" i="1" a="1"/>
  <c r="AF313" i="1" s="1"/>
  <c r="AF335" i="1" a="1"/>
  <c r="AF335" i="1" s="1"/>
  <c r="AF336" i="1" a="1"/>
  <c r="AF336" i="1" s="1"/>
  <c r="AF353" i="1" a="1"/>
  <c r="AF353" i="1" s="1"/>
  <c r="AF328" i="1" a="1"/>
  <c r="AF328" i="1" s="1"/>
  <c r="AF338" i="1" a="1"/>
  <c r="AF338" i="1" s="1"/>
  <c r="AF329" i="1" a="1"/>
  <c r="AF329" i="1" s="1"/>
  <c r="AF349" i="1" a="1"/>
  <c r="AF349" i="1" s="1"/>
  <c r="AF343" i="1" a="1"/>
  <c r="AF343" i="1" s="1"/>
  <c r="AF341" i="1" a="1"/>
  <c r="AF341" i="1" s="1"/>
  <c r="AF321" i="1" a="1"/>
  <c r="AF321" i="1" s="1"/>
  <c r="AF333" i="1" a="1"/>
  <c r="AF333" i="1" s="1"/>
  <c r="AF318" i="1" a="1"/>
  <c r="AF318" i="1" s="1"/>
  <c r="AF326" i="1" a="1"/>
  <c r="AF326" i="1" s="1"/>
  <c r="AF334" i="1" a="1"/>
  <c r="AF334" i="1" s="1"/>
  <c r="AF337" i="1" a="1"/>
  <c r="AF337" i="1" s="1"/>
  <c r="AF347" i="1" a="1"/>
  <c r="AF347" i="1" s="1"/>
  <c r="AF327" i="1" a="1"/>
  <c r="AF327" i="1" s="1"/>
  <c r="AF354" i="1" a="1"/>
  <c r="AF354" i="1" s="1"/>
  <c r="AH314" i="1" a="1"/>
  <c r="AH314" i="1" s="1"/>
  <c r="AH307" i="1" a="1"/>
  <c r="AH307" i="1" s="1"/>
  <c r="AH319" i="1" a="1"/>
  <c r="AH319" i="1" s="1"/>
  <c r="AH332" i="1" a="1"/>
  <c r="AH332" i="1" s="1"/>
  <c r="AH305" i="1" a="1"/>
  <c r="AH305" i="1" s="1"/>
  <c r="AH323" i="1" a="1"/>
  <c r="AH323" i="1" s="1"/>
  <c r="AH341" i="1" a="1"/>
  <c r="AH341" i="1" s="1"/>
  <c r="AH350" i="1" a="1"/>
  <c r="AH350" i="1" s="1"/>
  <c r="AH308" i="1" a="1"/>
  <c r="AH308" i="1" s="1"/>
  <c r="AH320" i="1" a="1"/>
  <c r="AH320" i="1" s="1"/>
  <c r="AH321" i="1" a="1"/>
  <c r="AH321" i="1" s="1"/>
  <c r="AH352" i="1" a="1"/>
  <c r="AH352" i="1" s="1"/>
  <c r="AH354" i="1" a="1"/>
  <c r="AH354" i="1" s="1"/>
  <c r="AH304" i="1" a="1"/>
  <c r="AH304" i="1" s="1"/>
  <c r="AH317" i="1" a="1"/>
  <c r="AH317" i="1" s="1"/>
  <c r="AH322" i="1" a="1"/>
  <c r="AH322" i="1" s="1"/>
  <c r="AH337" i="1" a="1"/>
  <c r="AH337" i="1" s="1"/>
  <c r="AH343" i="1" a="1"/>
  <c r="AH343" i="1" s="1"/>
  <c r="AH325" i="1" a="1"/>
  <c r="AH325" i="1" s="1"/>
  <c r="AH324" i="1" a="1"/>
  <c r="AH324" i="1" s="1"/>
  <c r="AH330" i="1" a="1"/>
  <c r="AH330" i="1" s="1"/>
  <c r="AH306" i="1" a="1"/>
  <c r="AH306" i="1" s="1"/>
  <c r="AH309" i="1" a="1"/>
  <c r="AH309" i="1" s="1"/>
  <c r="AH338" i="1" a="1"/>
  <c r="AH338" i="1" s="1"/>
  <c r="AH339" i="1" a="1"/>
  <c r="AH339" i="1" s="1"/>
  <c r="AH315" i="1" a="1"/>
  <c r="AH315" i="1" s="1"/>
  <c r="AH316" i="1" a="1"/>
  <c r="AH316" i="1" s="1"/>
  <c r="AH331" i="1" a="1"/>
  <c r="AH331" i="1" s="1"/>
  <c r="AH349" i="1" a="1"/>
  <c r="AH349" i="1" s="1"/>
  <c r="AH335" i="1" a="1"/>
  <c r="AH335" i="1" s="1"/>
  <c r="AH327" i="1" a="1"/>
  <c r="AH327" i="1" s="1"/>
  <c r="AH328" i="1" a="1"/>
  <c r="AH328" i="1" s="1"/>
  <c r="AH340" i="1" a="1"/>
  <c r="AH340" i="1" s="1"/>
  <c r="AH342" i="1" a="1"/>
  <c r="AH342" i="1" s="1"/>
  <c r="AH312" i="1" a="1"/>
  <c r="AH312" i="1" s="1"/>
  <c r="AH348" i="1" a="1"/>
  <c r="AH348" i="1" s="1"/>
  <c r="AH313" i="1" a="1"/>
  <c r="AH313" i="1" s="1"/>
  <c r="AH344" i="1" a="1"/>
  <c r="AH344" i="1" s="1"/>
  <c r="AH346" i="1" a="1"/>
  <c r="AH346" i="1" s="1"/>
  <c r="AH351" i="1" a="1"/>
  <c r="AH351" i="1" s="1"/>
  <c r="AH318" i="1" a="1"/>
  <c r="AH318" i="1" s="1"/>
  <c r="AH333" i="1" a="1"/>
  <c r="AH333" i="1" s="1"/>
  <c r="AH329" i="1" a="1"/>
  <c r="AH329" i="1" s="1"/>
  <c r="AH310" i="1" a="1"/>
  <c r="AH310" i="1" s="1"/>
  <c r="AH345" i="1" a="1"/>
  <c r="AH345" i="1" s="1"/>
  <c r="AH334" i="1" a="1"/>
  <c r="AH334" i="1" s="1"/>
  <c r="AH347" i="1" a="1"/>
  <c r="AH347" i="1" s="1"/>
  <c r="AH311" i="1" a="1"/>
  <c r="AH311" i="1" s="1"/>
  <c r="AH326" i="1" a="1"/>
  <c r="AH326" i="1" s="1"/>
  <c r="AH336" i="1" a="1"/>
  <c r="AH336" i="1" s="1"/>
  <c r="AH353" i="1" a="1"/>
  <c r="AH353" i="1" s="1"/>
  <c r="U373" i="1" a="1"/>
  <c r="U373" i="1" s="1"/>
  <c r="U394" i="1" a="1"/>
  <c r="U394" i="1" s="1"/>
  <c r="U392" i="1" a="1"/>
  <c r="U392" i="1" s="1"/>
  <c r="U387" i="1" a="1"/>
  <c r="U387" i="1" s="1"/>
  <c r="U366" i="1" a="1"/>
  <c r="U366" i="1" s="1"/>
  <c r="U372" i="1" a="1"/>
  <c r="U372" i="1" s="1"/>
  <c r="U365" i="1" a="1"/>
  <c r="U365" i="1" s="1"/>
  <c r="U376" i="1" a="1"/>
  <c r="U376" i="1" s="1"/>
  <c r="U382" i="1" a="1"/>
  <c r="U382" i="1" s="1"/>
  <c r="U397" i="1" a="1"/>
  <c r="U397" i="1" s="1"/>
  <c r="U402" i="1" a="1"/>
  <c r="U402" i="1" s="1"/>
  <c r="U411" i="1" a="1"/>
  <c r="U411" i="1" s="1"/>
  <c r="U383" i="1" a="1"/>
  <c r="U383" i="1" s="1"/>
  <c r="U401" i="1" a="1"/>
  <c r="U401" i="1" s="1"/>
  <c r="U377" i="1" a="1"/>
  <c r="U377" i="1" s="1"/>
  <c r="U371" i="1" a="1"/>
  <c r="U371" i="1" s="1"/>
  <c r="U403" i="1" a="1"/>
  <c r="U403" i="1" s="1"/>
  <c r="U407" i="1" a="1"/>
  <c r="U407" i="1" s="1"/>
  <c r="U412" i="1" a="1"/>
  <c r="U412" i="1" s="1"/>
  <c r="U396" i="1" a="1"/>
  <c r="U396" i="1" s="1"/>
  <c r="U386" i="1" a="1"/>
  <c r="U386" i="1" s="1"/>
  <c r="U368" i="1" a="1"/>
  <c r="U368" i="1" s="1"/>
  <c r="U391" i="1" a="1"/>
  <c r="U391" i="1" s="1"/>
  <c r="U406" i="1" a="1"/>
  <c r="U406" i="1" s="1"/>
  <c r="U369" i="1" a="1"/>
  <c r="U369" i="1" s="1"/>
  <c r="U379" i="1" a="1"/>
  <c r="U379" i="1" s="1"/>
  <c r="U381" i="1" a="1"/>
  <c r="U381" i="1" s="1"/>
  <c r="U415" i="1" a="1"/>
  <c r="U415" i="1" s="1"/>
  <c r="U390" i="1" a="1"/>
  <c r="U390" i="1" s="1"/>
  <c r="U393" i="1" a="1"/>
  <c r="U393" i="1" s="1"/>
  <c r="U384" i="1" a="1"/>
  <c r="U384" i="1" s="1"/>
  <c r="U400" i="1" a="1"/>
  <c r="U400" i="1" s="1"/>
  <c r="U408" i="1" a="1"/>
  <c r="U408" i="1" s="1"/>
  <c r="U414" i="1" a="1"/>
  <c r="U414" i="1" s="1"/>
  <c r="U409" i="1" a="1"/>
  <c r="U409" i="1" s="1"/>
  <c r="U398" i="1" a="1"/>
  <c r="U398" i="1" s="1"/>
  <c r="U388" i="1" a="1"/>
  <c r="U388" i="1" s="1"/>
  <c r="U389" i="1" a="1"/>
  <c r="U389" i="1" s="1"/>
  <c r="U367" i="1" a="1"/>
  <c r="U367" i="1" s="1"/>
  <c r="U378" i="1" a="1"/>
  <c r="U378" i="1" s="1"/>
  <c r="U399" i="1" a="1"/>
  <c r="U399" i="1" s="1"/>
  <c r="U380" i="1" a="1"/>
  <c r="U380" i="1" s="1"/>
  <c r="U404" i="1" a="1"/>
  <c r="U404" i="1" s="1"/>
  <c r="U413" i="1" a="1"/>
  <c r="U413" i="1" s="1"/>
  <c r="U374" i="1" a="1"/>
  <c r="U374" i="1" s="1"/>
  <c r="U405" i="1" a="1"/>
  <c r="U405" i="1" s="1"/>
  <c r="U370" i="1" a="1"/>
  <c r="U370" i="1" s="1"/>
  <c r="U395" i="1" a="1"/>
  <c r="U395" i="1" s="1"/>
  <c r="U410" i="1" a="1"/>
  <c r="U410" i="1" s="1"/>
  <c r="U385" i="1" a="1"/>
  <c r="U385" i="1" s="1"/>
  <c r="U375" i="1" a="1"/>
  <c r="U375" i="1" s="1"/>
  <c r="V401" i="1" a="1"/>
  <c r="V401" i="1" s="1"/>
  <c r="V408" i="1" a="1"/>
  <c r="V408" i="1" s="1"/>
  <c r="V393" i="1" a="1"/>
  <c r="V393" i="1" s="1"/>
  <c r="V373" i="1" a="1"/>
  <c r="V373" i="1" s="1"/>
  <c r="V381" i="1" a="1"/>
  <c r="V381" i="1" s="1"/>
  <c r="V404" i="1" a="1"/>
  <c r="V404" i="1" s="1"/>
  <c r="V388" i="1" a="1"/>
  <c r="V388" i="1" s="1"/>
  <c r="V379" i="1" a="1"/>
  <c r="V379" i="1" s="1"/>
  <c r="V372" i="1" a="1"/>
  <c r="V372" i="1" s="1"/>
  <c r="V398" i="1" a="1"/>
  <c r="V398" i="1" s="1"/>
  <c r="V403" i="1" a="1"/>
  <c r="V403" i="1" s="1"/>
  <c r="V386" i="1" a="1"/>
  <c r="V386" i="1" s="1"/>
  <c r="V368" i="1" a="1"/>
  <c r="V368" i="1" s="1"/>
  <c r="V396" i="1" a="1"/>
  <c r="V396" i="1" s="1"/>
  <c r="V383" i="1" a="1"/>
  <c r="V383" i="1" s="1"/>
  <c r="V365" i="1" a="1"/>
  <c r="V365" i="1" s="1"/>
  <c r="V411" i="1" a="1"/>
  <c r="V411" i="1" s="1"/>
  <c r="V371" i="1" a="1"/>
  <c r="V371" i="1" s="1"/>
  <c r="V376" i="1" a="1"/>
  <c r="V376" i="1" s="1"/>
  <c r="V378" i="1" a="1"/>
  <c r="V378" i="1" s="1"/>
  <c r="V391" i="1" a="1"/>
  <c r="V391" i="1" s="1"/>
  <c r="V366" i="1" a="1"/>
  <c r="V366" i="1" s="1"/>
  <c r="V412" i="1" a="1"/>
  <c r="V412" i="1" s="1"/>
  <c r="V406" i="1" a="1"/>
  <c r="V406" i="1" s="1"/>
  <c r="V413" i="1" a="1"/>
  <c r="V413" i="1" s="1"/>
  <c r="V389" i="1" a="1"/>
  <c r="V389" i="1" s="1"/>
  <c r="V385" i="1" a="1"/>
  <c r="V385" i="1" s="1"/>
  <c r="V394" i="1" a="1"/>
  <c r="V394" i="1" s="1"/>
  <c r="V370" i="1" a="1"/>
  <c r="V370" i="1" s="1"/>
  <c r="V405" i="1" a="1"/>
  <c r="V405" i="1" s="1"/>
  <c r="V414" i="1" a="1"/>
  <c r="V414" i="1" s="1"/>
  <c r="V395" i="1" a="1"/>
  <c r="V395" i="1" s="1"/>
  <c r="V384" i="1" a="1"/>
  <c r="V384" i="1" s="1"/>
  <c r="V367" i="1" a="1"/>
  <c r="V367" i="1" s="1"/>
  <c r="V409" i="1" a="1"/>
  <c r="V409" i="1" s="1"/>
  <c r="V374" i="1" a="1"/>
  <c r="V374" i="1" s="1"/>
  <c r="V397" i="1" a="1"/>
  <c r="V397" i="1" s="1"/>
  <c r="V382" i="1" a="1"/>
  <c r="V382" i="1" s="1"/>
  <c r="V407" i="1" a="1"/>
  <c r="V407" i="1" s="1"/>
  <c r="V380" i="1" a="1"/>
  <c r="V380" i="1" s="1"/>
  <c r="V369" i="1" a="1"/>
  <c r="V369" i="1" s="1"/>
  <c r="V410" i="1" a="1"/>
  <c r="V410" i="1" s="1"/>
  <c r="V375" i="1" a="1"/>
  <c r="V375" i="1" s="1"/>
  <c r="V402" i="1" a="1"/>
  <c r="V402" i="1" s="1"/>
  <c r="V400" i="1" a="1"/>
  <c r="V400" i="1" s="1"/>
  <c r="V392" i="1" a="1"/>
  <c r="V392" i="1" s="1"/>
  <c r="V377" i="1" a="1"/>
  <c r="V377" i="1" s="1"/>
  <c r="V387" i="1" a="1"/>
  <c r="V387" i="1" s="1"/>
  <c r="V415" i="1" a="1"/>
  <c r="V415" i="1" s="1"/>
  <c r="V399" i="1" a="1"/>
  <c r="V399" i="1" s="1"/>
  <c r="V390" i="1" a="1"/>
  <c r="V390" i="1" s="1"/>
  <c r="AG305" i="1" a="1"/>
  <c r="AG305" i="1" s="1"/>
  <c r="AG319" i="1" a="1"/>
  <c r="AG319" i="1" s="1"/>
  <c r="AG323" i="1" a="1"/>
  <c r="AG323" i="1" s="1"/>
  <c r="AG309" i="1" a="1"/>
  <c r="AG309" i="1" s="1"/>
  <c r="AG325" i="1" a="1"/>
  <c r="AG325" i="1" s="1"/>
  <c r="AG320" i="1" a="1"/>
  <c r="AG320" i="1" s="1"/>
  <c r="AG337" i="1" a="1"/>
  <c r="AG337" i="1" s="1"/>
  <c r="AG343" i="1" a="1"/>
  <c r="AG343" i="1" s="1"/>
  <c r="AG352" i="1" a="1"/>
  <c r="AG352" i="1" s="1"/>
  <c r="AG317" i="1" a="1"/>
  <c r="AG317" i="1" s="1"/>
  <c r="AG339" i="1" a="1"/>
  <c r="AG339" i="1" s="1"/>
  <c r="AG322" i="1" a="1"/>
  <c r="AG322" i="1" s="1"/>
  <c r="AG324" i="1" a="1"/>
  <c r="AG324" i="1" s="1"/>
  <c r="AG330" i="1" a="1"/>
  <c r="AG330" i="1" s="1"/>
  <c r="AG315" i="1" a="1"/>
  <c r="AG315" i="1" s="1"/>
  <c r="AG316" i="1" a="1"/>
  <c r="AG316" i="1" s="1"/>
  <c r="AG304" i="1" a="1"/>
  <c r="AG304" i="1" s="1"/>
  <c r="AG306" i="1" a="1"/>
  <c r="AG306" i="1" s="1"/>
  <c r="AG307" i="1" a="1"/>
  <c r="AG307" i="1" s="1"/>
  <c r="AG331" i="1" a="1"/>
  <c r="AG331" i="1" s="1"/>
  <c r="AG350" i="1" a="1"/>
  <c r="AG350" i="1" s="1"/>
  <c r="AG308" i="1" a="1"/>
  <c r="AG308" i="1" s="1"/>
  <c r="AG312" i="1" a="1"/>
  <c r="AG312" i="1" s="1"/>
  <c r="AG332" i="1" a="1"/>
  <c r="AG332" i="1" s="1"/>
  <c r="AG351" i="1" a="1"/>
  <c r="AG351" i="1" s="1"/>
  <c r="AG310" i="1" a="1"/>
  <c r="AG310" i="1" s="1"/>
  <c r="AG311" i="1" a="1"/>
  <c r="AG311" i="1" s="1"/>
  <c r="AG336" i="1" a="1"/>
  <c r="AG336" i="1" s="1"/>
  <c r="AG348" i="1" a="1"/>
  <c r="AG348" i="1" s="1"/>
  <c r="AG321" i="1" a="1"/>
  <c r="AG321" i="1" s="1"/>
  <c r="AG327" i="1" a="1"/>
  <c r="AG327" i="1" s="1"/>
  <c r="AG354" i="1" a="1"/>
  <c r="AG354" i="1" s="1"/>
  <c r="AG328" i="1" a="1"/>
  <c r="AG328" i="1" s="1"/>
  <c r="AG344" i="1" a="1"/>
  <c r="AG344" i="1" s="1"/>
  <c r="AG346" i="1" a="1"/>
  <c r="AG346" i="1" s="1"/>
  <c r="AG342" i="1" a="1"/>
  <c r="AG342" i="1" s="1"/>
  <c r="AG329" i="1" a="1"/>
  <c r="AG329" i="1" s="1"/>
  <c r="AG353" i="1" a="1"/>
  <c r="AG353" i="1" s="1"/>
  <c r="AG313" i="1" a="1"/>
  <c r="AG313" i="1" s="1"/>
  <c r="AG335" i="1" a="1"/>
  <c r="AG335" i="1" s="1"/>
  <c r="AG338" i="1" a="1"/>
  <c r="AG338" i="1" s="1"/>
  <c r="AG340" i="1" a="1"/>
  <c r="AG340" i="1" s="1"/>
  <c r="AG314" i="1" a="1"/>
  <c r="AG314" i="1" s="1"/>
  <c r="AG318" i="1" a="1"/>
  <c r="AG318" i="1" s="1"/>
  <c r="AG345" i="1" a="1"/>
  <c r="AG345" i="1" s="1"/>
  <c r="AG347" i="1" a="1"/>
  <c r="AG347" i="1" s="1"/>
  <c r="AG341" i="1" a="1"/>
  <c r="AG341" i="1" s="1"/>
  <c r="AG333" i="1" a="1"/>
  <c r="AG333" i="1" s="1"/>
  <c r="AG349" i="1" a="1"/>
  <c r="AG349" i="1" s="1"/>
  <c r="AG326" i="1" a="1"/>
  <c r="AG326" i="1" s="1"/>
  <c r="AG334" i="1" a="1"/>
  <c r="AG334" i="1" s="1"/>
  <c r="AI312" i="1" a="1"/>
  <c r="AI312" i="1" s="1"/>
  <c r="AI326" i="1" a="1"/>
  <c r="AI326" i="1" s="1"/>
  <c r="AI314" i="1" a="1"/>
  <c r="AI314" i="1" s="1"/>
  <c r="AI307" i="1" a="1"/>
  <c r="AI307" i="1" s="1"/>
  <c r="AI332" i="1" a="1"/>
  <c r="AI332" i="1" s="1"/>
  <c r="AI305" i="1" a="1"/>
  <c r="AI305" i="1" s="1"/>
  <c r="AI319" i="1" a="1"/>
  <c r="AI319" i="1" s="1"/>
  <c r="AI345" i="1" a="1"/>
  <c r="AI345" i="1" s="1"/>
  <c r="AI323" i="1" a="1"/>
  <c r="AI323" i="1" s="1"/>
  <c r="AI306" i="1" a="1"/>
  <c r="AI306" i="1" s="1"/>
  <c r="AI341" i="1" a="1"/>
  <c r="AI341" i="1" s="1"/>
  <c r="AI325" i="1" a="1"/>
  <c r="AI325" i="1" s="1"/>
  <c r="AI320" i="1" a="1"/>
  <c r="AI320" i="1" s="1"/>
  <c r="AI321" i="1" a="1"/>
  <c r="AI321" i="1" s="1"/>
  <c r="AI324" i="1" a="1"/>
  <c r="AI324" i="1" s="1"/>
  <c r="AI322" i="1" a="1"/>
  <c r="AI322" i="1" s="1"/>
  <c r="AI337" i="1" a="1"/>
  <c r="AI337" i="1" s="1"/>
  <c r="AI343" i="1" a="1"/>
  <c r="AI343" i="1" s="1"/>
  <c r="AI352" i="1" a="1"/>
  <c r="AI352" i="1" s="1"/>
  <c r="AI354" i="1" a="1"/>
  <c r="AI354" i="1" s="1"/>
  <c r="AI304" i="1" a="1"/>
  <c r="AI304" i="1" s="1"/>
  <c r="AI330" i="1" a="1"/>
  <c r="AI330" i="1" s="1"/>
  <c r="AI335" i="1" a="1"/>
  <c r="AI335" i="1" s="1"/>
  <c r="AI338" i="1" a="1"/>
  <c r="AI338" i="1" s="1"/>
  <c r="AI339" i="1" a="1"/>
  <c r="AI339" i="1" s="1"/>
  <c r="AI313" i="1" a="1"/>
  <c r="AI313" i="1" s="1"/>
  <c r="AI318" i="1" a="1"/>
  <c r="AI318" i="1" s="1"/>
  <c r="AI331" i="1" a="1"/>
  <c r="AI331" i="1" s="1"/>
  <c r="AI350" i="1" a="1"/>
  <c r="AI350" i="1" s="1"/>
  <c r="AI346" i="1" a="1"/>
  <c r="AI346" i="1" s="1"/>
  <c r="AI340" i="1" a="1"/>
  <c r="AI340" i="1" s="1"/>
  <c r="AI316" i="1" a="1"/>
  <c r="AI316" i="1" s="1"/>
  <c r="AI342" i="1" a="1"/>
  <c r="AI342" i="1" s="1"/>
  <c r="AI315" i="1" a="1"/>
  <c r="AI315" i="1" s="1"/>
  <c r="AI328" i="1" a="1"/>
  <c r="AI328" i="1" s="1"/>
  <c r="AI327" i="1" a="1"/>
  <c r="AI327" i="1" s="1"/>
  <c r="AI348" i="1" a="1"/>
  <c r="AI348" i="1" s="1"/>
  <c r="AI344" i="1" a="1"/>
  <c r="AI344" i="1" s="1"/>
  <c r="AI317" i="1" a="1"/>
  <c r="AI317" i="1" s="1"/>
  <c r="AI349" i="1" a="1"/>
  <c r="AI349" i="1" s="1"/>
  <c r="AI309" i="1" a="1"/>
  <c r="AI309" i="1" s="1"/>
  <c r="AI333" i="1" a="1"/>
  <c r="AI333" i="1" s="1"/>
  <c r="AI311" i="1" a="1"/>
  <c r="AI311" i="1" s="1"/>
  <c r="AI351" i="1" a="1"/>
  <c r="AI351" i="1" s="1"/>
  <c r="AI308" i="1" a="1"/>
  <c r="AI308" i="1" s="1"/>
  <c r="AI353" i="1" a="1"/>
  <c r="AI353" i="1" s="1"/>
  <c r="AI310" i="1" a="1"/>
  <c r="AI310" i="1" s="1"/>
  <c r="AI334" i="1" a="1"/>
  <c r="AI334" i="1" s="1"/>
  <c r="AI336" i="1" a="1"/>
  <c r="AI336" i="1" s="1"/>
  <c r="AI347" i="1" a="1"/>
  <c r="AI347" i="1" s="1"/>
  <c r="AI329" i="1" a="1"/>
  <c r="AI329" i="1" s="1"/>
  <c r="W377" i="1" a="1"/>
  <c r="W377" i="1" s="1"/>
  <c r="W412" i="1" a="1"/>
  <c r="W412" i="1" s="1"/>
  <c r="W401" i="1" a="1"/>
  <c r="W401" i="1" s="1"/>
  <c r="W381" i="1" a="1"/>
  <c r="W381" i="1" s="1"/>
  <c r="W392" i="1" a="1"/>
  <c r="W392" i="1" s="1"/>
  <c r="W404" i="1" a="1"/>
  <c r="W404" i="1" s="1"/>
  <c r="W367" i="1" a="1"/>
  <c r="W367" i="1" s="1"/>
  <c r="W397" i="1" a="1"/>
  <c r="W397" i="1" s="1"/>
  <c r="W406" i="1" a="1"/>
  <c r="W406" i="1" s="1"/>
  <c r="W411" i="1" a="1"/>
  <c r="W411" i="1" s="1"/>
  <c r="W379" i="1" a="1"/>
  <c r="W379" i="1" s="1"/>
  <c r="W371" i="1" a="1"/>
  <c r="W371" i="1" s="1"/>
  <c r="W376" i="1" a="1"/>
  <c r="W376" i="1" s="1"/>
  <c r="W382" i="1" a="1"/>
  <c r="W382" i="1" s="1"/>
  <c r="W407" i="1" a="1"/>
  <c r="W407" i="1" s="1"/>
  <c r="W386" i="1" a="1"/>
  <c r="W386" i="1" s="1"/>
  <c r="W372" i="1" a="1"/>
  <c r="W372" i="1" s="1"/>
  <c r="W414" i="1" a="1"/>
  <c r="W414" i="1" s="1"/>
  <c r="W365" i="1" a="1"/>
  <c r="W365" i="1" s="1"/>
  <c r="W387" i="1" a="1"/>
  <c r="W387" i="1" s="1"/>
  <c r="W396" i="1" a="1"/>
  <c r="W396" i="1" s="1"/>
  <c r="W383" i="1" a="1"/>
  <c r="W383" i="1" s="1"/>
  <c r="W366" i="1" a="1"/>
  <c r="W366" i="1" s="1"/>
  <c r="W402" i="1" a="1"/>
  <c r="W402" i="1" s="1"/>
  <c r="W391" i="1" a="1"/>
  <c r="W391" i="1" s="1"/>
  <c r="W368" i="1" a="1"/>
  <c r="W368" i="1" s="1"/>
  <c r="W393" i="1" a="1"/>
  <c r="W393" i="1" s="1"/>
  <c r="W384" i="1" a="1"/>
  <c r="W384" i="1" s="1"/>
  <c r="W370" i="1" a="1"/>
  <c r="W370" i="1" s="1"/>
  <c r="W408" i="1" a="1"/>
  <c r="W408" i="1" s="1"/>
  <c r="W395" i="1" a="1"/>
  <c r="W395" i="1" s="1"/>
  <c r="W373" i="1" a="1"/>
  <c r="W373" i="1" s="1"/>
  <c r="W390" i="1" a="1"/>
  <c r="W390" i="1" s="1"/>
  <c r="W398" i="1" a="1"/>
  <c r="W398" i="1" s="1"/>
  <c r="W385" i="1" a="1"/>
  <c r="W385" i="1" s="1"/>
  <c r="W403" i="1" a="1"/>
  <c r="W403" i="1" s="1"/>
  <c r="W413" i="1" a="1"/>
  <c r="W413" i="1" s="1"/>
  <c r="W378" i="1" a="1"/>
  <c r="W378" i="1" s="1"/>
  <c r="W389" i="1" a="1"/>
  <c r="W389" i="1" s="1"/>
  <c r="W400" i="1" a="1"/>
  <c r="W400" i="1" s="1"/>
  <c r="W374" i="1" a="1"/>
  <c r="W374" i="1" s="1"/>
  <c r="W409" i="1" a="1"/>
  <c r="W409" i="1" s="1"/>
  <c r="W369" i="1" a="1"/>
  <c r="W369" i="1" s="1"/>
  <c r="W394" i="1" a="1"/>
  <c r="W394" i="1" s="1"/>
  <c r="W405" i="1" a="1"/>
  <c r="W405" i="1" s="1"/>
  <c r="W375" i="1" a="1"/>
  <c r="W375" i="1" s="1"/>
  <c r="W388" i="1" a="1"/>
  <c r="W388" i="1" s="1"/>
  <c r="W415" i="1" a="1"/>
  <c r="W415" i="1" s="1"/>
  <c r="W410" i="1" a="1"/>
  <c r="W410" i="1" s="1"/>
  <c r="W399" i="1" a="1"/>
  <c r="W399" i="1" s="1"/>
  <c r="W380" i="1" a="1"/>
  <c r="W380"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03" i="1"/>
  <c r="U458" i="1" a="1"/>
  <c r="U458" i="1" s="1"/>
  <c r="U457" i="1" a="1"/>
  <c r="U457" i="1" s="1"/>
  <c r="U459" i="1" a="1"/>
  <c r="U459" i="1" s="1"/>
  <c r="U460" i="1" a="1"/>
  <c r="U460" i="1" s="1"/>
  <c r="U461" i="1" a="1"/>
  <c r="U461" i="1" s="1"/>
  <c r="U456" i="1" a="1"/>
  <c r="U456" i="1" s="1"/>
  <c r="V460" i="1" a="1"/>
  <c r="V460" i="1" s="1"/>
  <c r="V458" i="1" a="1"/>
  <c r="V458" i="1" s="1"/>
  <c r="V459" i="1" a="1"/>
  <c r="V459" i="1" s="1"/>
  <c r="V456" i="1" a="1"/>
  <c r="V456" i="1" s="1"/>
  <c r="V457" i="1" a="1"/>
  <c r="V457" i="1" s="1"/>
  <c r="V461" i="1" a="1"/>
  <c r="V461" i="1" s="1"/>
  <c r="W458" i="1" a="1"/>
  <c r="W458" i="1" s="1"/>
  <c r="W459" i="1" a="1"/>
  <c r="W459" i="1" s="1"/>
  <c r="W460" i="1" a="1"/>
  <c r="W460" i="1" s="1"/>
  <c r="W461" i="1" a="1"/>
  <c r="W461" i="1" s="1"/>
  <c r="W457" i="1" a="1"/>
  <c r="W457" i="1" s="1"/>
  <c r="W456" i="1" a="1"/>
  <c r="W456" i="1" s="1"/>
  <c r="T456" i="1" a="1"/>
  <c r="T456" i="1" s="1"/>
  <c r="T457" i="1" a="1"/>
  <c r="T457" i="1" s="1"/>
  <c r="T458" i="1" a="1"/>
  <c r="T458" i="1" s="1"/>
  <c r="T460" i="1" a="1"/>
  <c r="T460" i="1" s="1"/>
  <c r="T459" i="1" a="1"/>
  <c r="T459" i="1" s="1"/>
  <c r="T461" i="1" a="1"/>
  <c r="T461" i="1" s="1"/>
  <c r="V469" i="1" a="1"/>
  <c r="V469" i="1" s="1"/>
  <c r="V453" i="1" a="1"/>
  <c r="V453" i="1" s="1"/>
  <c r="V450" i="1" a="1"/>
  <c r="V450" i="1" s="1"/>
  <c r="V452" i="1" a="1"/>
  <c r="V452" i="1" s="1"/>
  <c r="V451" i="1" a="1"/>
  <c r="V451" i="1" s="1"/>
  <c r="V449" i="1" a="1"/>
  <c r="V449" i="1" s="1"/>
  <c r="W469" i="1" a="1"/>
  <c r="W469" i="1" s="1"/>
  <c r="W450" i="1" a="1"/>
  <c r="W450" i="1" s="1"/>
  <c r="W451" i="1" a="1"/>
  <c r="W451" i="1" s="1"/>
  <c r="W452" i="1" a="1"/>
  <c r="W452" i="1" s="1"/>
  <c r="W453" i="1" a="1"/>
  <c r="W453" i="1" s="1"/>
  <c r="W449" i="1" a="1"/>
  <c r="W449" i="1" s="1"/>
  <c r="U469" i="1" a="1"/>
  <c r="U469" i="1" s="1"/>
  <c r="U451" i="1" a="1"/>
  <c r="U451" i="1" s="1"/>
  <c r="U449" i="1" a="1"/>
  <c r="U449" i="1" s="1"/>
  <c r="U450" i="1" a="1"/>
  <c r="U450" i="1" s="1"/>
  <c r="U452" i="1" a="1"/>
  <c r="U452" i="1" s="1"/>
  <c r="U453" i="1" a="1"/>
  <c r="U453" i="1" s="1"/>
  <c r="T469" i="1" a="1"/>
  <c r="T469" i="1" s="1"/>
  <c r="T451" i="1" a="1"/>
  <c r="T451" i="1" s="1"/>
  <c r="T449" i="1" a="1"/>
  <c r="T449" i="1" s="1"/>
  <c r="T452" i="1" a="1"/>
  <c r="T452" i="1" s="1"/>
  <c r="T450" i="1" a="1"/>
  <c r="T450" i="1" s="1"/>
  <c r="T453" i="1" a="1"/>
  <c r="T453" i="1" s="1"/>
  <c r="N950" i="9"/>
  <c r="N927" i="27"/>
  <c r="Q953" i="9"/>
  <c r="S932" i="27"/>
  <c r="N953" i="9"/>
  <c r="N930" i="27"/>
  <c r="S927" i="27"/>
  <c r="P955" i="9"/>
  <c r="P932" i="27"/>
  <c r="K953" i="9"/>
  <c r="K930" i="27"/>
  <c r="M949" i="9"/>
  <c r="M926" i="27"/>
  <c r="K949" i="9"/>
  <c r="K926" i="27"/>
  <c r="L950" i="9"/>
  <c r="L927" i="27"/>
  <c r="M957" i="9"/>
  <c r="M934" i="27"/>
  <c r="O931" i="27"/>
  <c r="O949" i="9"/>
  <c r="K160" i="18"/>
  <c r="AP156" i="18"/>
  <c r="AP158" i="18"/>
  <c r="AP160" i="18"/>
  <c r="AP155" i="18"/>
  <c r="AP164" i="18"/>
  <c r="AP157" i="18"/>
  <c r="AP159" i="18"/>
  <c r="AP161" i="18"/>
  <c r="AP162" i="18"/>
  <c r="AP163" i="18"/>
  <c r="AD26" i="17"/>
  <c r="S25" i="9"/>
  <c r="S21" i="27" s="1"/>
  <c r="AN148" i="18"/>
  <c r="AN149" i="18"/>
  <c r="AN154" i="18"/>
  <c r="AN145" i="18"/>
  <c r="AN152" i="18"/>
  <c r="R153" i="27"/>
  <c r="T117" i="22"/>
  <c r="AN150" i="18"/>
  <c r="AN146" i="18"/>
  <c r="AN151" i="18"/>
  <c r="AN147" i="18"/>
  <c r="AN153" i="18"/>
  <c r="R14" i="6"/>
  <c r="AC100" i="17"/>
  <c r="K157" i="18"/>
  <c r="AD23" i="17"/>
  <c r="T27" i="9" s="1"/>
  <c r="T23" i="27" s="1"/>
  <c r="AB102" i="17"/>
  <c r="AB103" i="17"/>
  <c r="AB101" i="17"/>
  <c r="R29" i="9"/>
  <c r="R25" i="27" s="1"/>
  <c r="R24" i="9"/>
  <c r="R20" i="27" s="1"/>
  <c r="R26" i="9"/>
  <c r="R22" i="27" s="1"/>
  <c r="R31" i="9"/>
  <c r="R27" i="27" s="1"/>
  <c r="R32" i="9"/>
  <c r="R28" i="27" s="1"/>
  <c r="R33" i="9"/>
  <c r="R29" i="27" s="1"/>
  <c r="R30" i="9"/>
  <c r="R26" i="27" s="1"/>
  <c r="R28" i="9"/>
  <c r="R24" i="27" s="1"/>
  <c r="R27" i="9"/>
  <c r="R23" i="27" s="1"/>
  <c r="W467" i="1" a="1"/>
  <c r="W467" i="1" s="1"/>
  <c r="U467" i="1" a="1"/>
  <c r="U467" i="1" s="1"/>
  <c r="V467" i="1" a="1"/>
  <c r="V467" i="1" s="1"/>
  <c r="T467" i="1" a="1"/>
  <c r="T467" i="1" s="1"/>
  <c r="W463" i="1" a="1"/>
  <c r="W463" i="1" s="1"/>
  <c r="W465" i="1" a="1"/>
  <c r="W465" i="1" s="1"/>
  <c r="U463" i="1" a="1"/>
  <c r="U463" i="1" s="1"/>
  <c r="U465" i="1" a="1"/>
  <c r="U465" i="1" s="1"/>
  <c r="V463" i="1" a="1"/>
  <c r="V463" i="1" s="1"/>
  <c r="V465" i="1" a="1"/>
  <c r="V465" i="1" s="1"/>
  <c r="T463" i="1" a="1"/>
  <c r="T463" i="1" s="1"/>
  <c r="T465" i="1" a="1"/>
  <c r="T465" i="1" s="1"/>
  <c r="W454" i="1" a="1"/>
  <c r="W454" i="1" s="1"/>
  <c r="U454" i="1" a="1"/>
  <c r="U454" i="1" s="1"/>
  <c r="V454" i="1" a="1"/>
  <c r="V454" i="1" s="1"/>
  <c r="T454" i="1" a="1"/>
  <c r="T454" i="1" s="1"/>
  <c r="W446" i="1" a="1"/>
  <c r="W446" i="1" s="1"/>
  <c r="U446" i="1" a="1"/>
  <c r="U446" i="1" s="1"/>
  <c r="V446" i="1" a="1"/>
  <c r="V446" i="1" s="1"/>
  <c r="T446" i="1" a="1"/>
  <c r="T446" i="1" s="1"/>
  <c r="W439" i="1" a="1"/>
  <c r="W439" i="1" s="1"/>
  <c r="W441" i="1" a="1"/>
  <c r="W441" i="1" s="1"/>
  <c r="U439" i="1" a="1"/>
  <c r="U439" i="1" s="1"/>
  <c r="U441" i="1" a="1"/>
  <c r="U441" i="1" s="1"/>
  <c r="V439" i="1" a="1"/>
  <c r="V439" i="1" s="1"/>
  <c r="V441" i="1" a="1"/>
  <c r="V441" i="1" s="1"/>
  <c r="T439" i="1" a="1"/>
  <c r="T439" i="1" s="1"/>
  <c r="T441" i="1" a="1"/>
  <c r="T441" i="1" s="1"/>
  <c r="W435" i="1" a="1"/>
  <c r="W435" i="1" s="1"/>
  <c r="W437" i="1" a="1"/>
  <c r="W437" i="1" s="1"/>
  <c r="U435" i="1" a="1"/>
  <c r="U435" i="1" s="1"/>
  <c r="U437" i="1" a="1"/>
  <c r="U437" i="1" s="1"/>
  <c r="V435" i="1" a="1"/>
  <c r="V435" i="1" s="1"/>
  <c r="V437" i="1" a="1"/>
  <c r="V437" i="1" s="1"/>
  <c r="T435" i="1" a="1"/>
  <c r="T435" i="1" s="1"/>
  <c r="T437" i="1" a="1"/>
  <c r="T437" i="1" s="1"/>
  <c r="V466" i="1" a="1"/>
  <c r="V466" i="1" s="1"/>
  <c r="V448" i="1" a="1"/>
  <c r="V448" i="1" s="1"/>
  <c r="V462" i="1" a="1"/>
  <c r="V462" i="1" s="1"/>
  <c r="V464" i="1" a="1"/>
  <c r="V464" i="1" s="1"/>
  <c r="V455" i="1" a="1"/>
  <c r="V455" i="1" s="1"/>
  <c r="V447" i="1" a="1"/>
  <c r="V447" i="1" s="1"/>
  <c r="T466" i="1" a="1"/>
  <c r="T466" i="1" s="1"/>
  <c r="T462" i="1" a="1"/>
  <c r="T462" i="1" s="1"/>
  <c r="T464" i="1" a="1"/>
  <c r="T464" i="1" s="1"/>
  <c r="T447" i="1" a="1"/>
  <c r="T447" i="1" s="1"/>
  <c r="T448" i="1" a="1"/>
  <c r="T448" i="1" s="1"/>
  <c r="T455" i="1" a="1"/>
  <c r="T455" i="1" s="1"/>
  <c r="W464" i="1" a="1"/>
  <c r="W464" i="1" s="1"/>
  <c r="W447" i="1" a="1"/>
  <c r="W447" i="1" s="1"/>
  <c r="W466" i="1" a="1"/>
  <c r="W466" i="1" s="1"/>
  <c r="W455" i="1" a="1"/>
  <c r="W455" i="1" s="1"/>
  <c r="W462" i="1" a="1"/>
  <c r="W462" i="1" s="1"/>
  <c r="W448" i="1" a="1"/>
  <c r="W448" i="1" s="1"/>
  <c r="U466" i="1" a="1"/>
  <c r="U466" i="1" s="1"/>
  <c r="U464" i="1" a="1"/>
  <c r="U464" i="1" s="1"/>
  <c r="U455" i="1" a="1"/>
  <c r="U455" i="1" s="1"/>
  <c r="U447" i="1" a="1"/>
  <c r="U447" i="1" s="1"/>
  <c r="U448" i="1" a="1"/>
  <c r="U448" i="1" s="1"/>
  <c r="U462" i="1" a="1"/>
  <c r="U462" i="1" s="1"/>
  <c r="T433" i="1" a="1"/>
  <c r="T433" i="1" s="1"/>
  <c r="T425" i="1" a="1"/>
  <c r="T425" i="1" s="1"/>
  <c r="T432" i="1" a="1"/>
  <c r="T432" i="1" s="1"/>
  <c r="T431" i="1" a="1"/>
  <c r="T431" i="1" s="1"/>
  <c r="T427" i="1" a="1"/>
  <c r="T427" i="1" s="1"/>
  <c r="T430" i="1" a="1"/>
  <c r="T430" i="1" s="1"/>
  <c r="T424" i="1" a="1"/>
  <c r="T424" i="1" s="1"/>
  <c r="T428" i="1" a="1"/>
  <c r="T428" i="1" s="1"/>
  <c r="T429" i="1" a="1"/>
  <c r="T429" i="1" s="1"/>
  <c r="T426" i="1" a="1"/>
  <c r="T426" i="1" s="1"/>
  <c r="W433" i="1" a="1"/>
  <c r="W433" i="1" s="1"/>
  <c r="W425" i="1" a="1"/>
  <c r="W425" i="1" s="1"/>
  <c r="W431" i="1" a="1"/>
  <c r="W431" i="1" s="1"/>
  <c r="W432" i="1" a="1"/>
  <c r="W432" i="1" s="1"/>
  <c r="W424" i="1" a="1"/>
  <c r="W424" i="1" s="1"/>
  <c r="W428" i="1" a="1"/>
  <c r="W428" i="1" s="1"/>
  <c r="W430" i="1" a="1"/>
  <c r="W430" i="1" s="1"/>
  <c r="W426" i="1" a="1"/>
  <c r="W426" i="1" s="1"/>
  <c r="W429" i="1" a="1"/>
  <c r="W429" i="1" s="1"/>
  <c r="W427" i="1" a="1"/>
  <c r="W427" i="1" s="1"/>
  <c r="V433" i="1" a="1"/>
  <c r="V433" i="1" s="1"/>
  <c r="V425" i="1" a="1"/>
  <c r="V425" i="1" s="1"/>
  <c r="V431" i="1" a="1"/>
  <c r="V431" i="1" s="1"/>
  <c r="V430" i="1" a="1"/>
  <c r="V430" i="1" s="1"/>
  <c r="V424" i="1" a="1"/>
  <c r="V424" i="1" s="1"/>
  <c r="V428" i="1" a="1"/>
  <c r="V428" i="1" s="1"/>
  <c r="V432" i="1" a="1"/>
  <c r="V432" i="1" s="1"/>
  <c r="V426" i="1" a="1"/>
  <c r="V426" i="1" s="1"/>
  <c r="V427" i="1" a="1"/>
  <c r="V427" i="1" s="1"/>
  <c r="V429" i="1" a="1"/>
  <c r="V429" i="1" s="1"/>
  <c r="U433" i="1" a="1"/>
  <c r="U433" i="1" s="1"/>
  <c r="U425" i="1" a="1"/>
  <c r="U425" i="1" s="1"/>
  <c r="U427" i="1" a="1"/>
  <c r="U427" i="1" s="1"/>
  <c r="U430" i="1" a="1"/>
  <c r="U430" i="1" s="1"/>
  <c r="U424" i="1" a="1"/>
  <c r="U424" i="1" s="1"/>
  <c r="U428" i="1" a="1"/>
  <c r="U428" i="1" s="1"/>
  <c r="U431" i="1" a="1"/>
  <c r="U431" i="1" s="1"/>
  <c r="U426" i="1" a="1"/>
  <c r="U426" i="1" s="1"/>
  <c r="U432" i="1" a="1"/>
  <c r="U432" i="1" s="1"/>
  <c r="U429" i="1" a="1"/>
  <c r="U429" i="1" s="1"/>
  <c r="AO109" i="18"/>
  <c r="AM303" i="1"/>
  <c r="Y422" i="1"/>
  <c r="U423" i="1" a="1"/>
  <c r="U423" i="1" s="1"/>
  <c r="Z364" i="1"/>
  <c r="AA422" i="1"/>
  <c r="W423" i="1" a="1"/>
  <c r="W423" i="1" s="1"/>
  <c r="X364" i="1"/>
  <c r="Y364" i="1"/>
  <c r="Z422" i="1"/>
  <c r="V423" i="1" a="1"/>
  <c r="V423" i="1" s="1"/>
  <c r="AK303" i="1"/>
  <c r="AA364" i="1"/>
  <c r="X422" i="1"/>
  <c r="T423" i="1" a="1"/>
  <c r="T423" i="1" s="1"/>
  <c r="AL303" i="1"/>
  <c r="M108" i="22"/>
  <c r="P933" i="27" l="1"/>
  <c r="N949" i="9"/>
  <c r="S951" i="9"/>
  <c r="Q955" i="9"/>
  <c r="N931" i="27"/>
  <c r="S956" i="9"/>
  <c r="K955" i="9"/>
  <c r="K942" i="27" s="1"/>
  <c r="Q957" i="9"/>
  <c r="S929" i="27"/>
  <c r="P925" i="27"/>
  <c r="L928" i="27"/>
  <c r="P953" i="9"/>
  <c r="P963" i="9" s="1"/>
  <c r="N952" i="9"/>
  <c r="N939" i="27" s="1"/>
  <c r="M928" i="27"/>
  <c r="Q927" i="27"/>
  <c r="K950" i="9"/>
  <c r="K937" i="27" s="1"/>
  <c r="P951" i="9"/>
  <c r="P938" i="27" s="1"/>
  <c r="L929" i="27"/>
  <c r="O934" i="27"/>
  <c r="N932" i="27"/>
  <c r="AM308" i="1" a="1"/>
  <c r="AM308" i="1" s="1"/>
  <c r="AM316" i="1" a="1"/>
  <c r="AM316" i="1" s="1"/>
  <c r="AM324" i="1" a="1"/>
  <c r="AM324" i="1" s="1"/>
  <c r="AM336" i="1" a="1"/>
  <c r="AM336" i="1" s="1"/>
  <c r="AM318" i="1" a="1"/>
  <c r="AM318" i="1" s="1"/>
  <c r="AM327" i="1" a="1"/>
  <c r="AM327" i="1" s="1"/>
  <c r="AM334" i="1" a="1"/>
  <c r="AM334" i="1" s="1"/>
  <c r="AM342" i="1" a="1"/>
  <c r="AM342" i="1" s="1"/>
  <c r="AM349" i="1" a="1"/>
  <c r="AM349" i="1" s="1"/>
  <c r="AM351" i="1" a="1"/>
  <c r="AM351" i="1" s="1"/>
  <c r="AM321" i="1" a="1"/>
  <c r="AM321" i="1" s="1"/>
  <c r="AM329" i="1" a="1"/>
  <c r="AM329" i="1" s="1"/>
  <c r="AM328" i="1" a="1"/>
  <c r="AM328" i="1" s="1"/>
  <c r="AM347" i="1" a="1"/>
  <c r="AM347" i="1" s="1"/>
  <c r="AM309" i="1" a="1"/>
  <c r="AM309" i="1" s="1"/>
  <c r="AM314" i="1" a="1"/>
  <c r="AM314" i="1" s="1"/>
  <c r="AM322" i="1" a="1"/>
  <c r="AM322" i="1" s="1"/>
  <c r="AM333" i="1" a="1"/>
  <c r="AM333" i="1" s="1"/>
  <c r="AM335" i="1" a="1"/>
  <c r="AM335" i="1" s="1"/>
  <c r="AM326" i="1" a="1"/>
  <c r="AM326" i="1" s="1"/>
  <c r="AM311" i="1" a="1"/>
  <c r="AM311" i="1" s="1"/>
  <c r="AM332" i="1" a="1"/>
  <c r="AM332" i="1" s="1"/>
  <c r="AM341" i="1" a="1"/>
  <c r="AM341" i="1" s="1"/>
  <c r="AM312" i="1" a="1"/>
  <c r="AM312" i="1" s="1"/>
  <c r="AM344" i="1" a="1"/>
  <c r="AM344" i="1" s="1"/>
  <c r="AM348" i="1" a="1"/>
  <c r="AM348" i="1" s="1"/>
  <c r="AM339" i="1" a="1"/>
  <c r="AM339" i="1" s="1"/>
  <c r="AM350" i="1" a="1"/>
  <c r="AM350" i="1" s="1"/>
  <c r="AM331" i="1" a="1"/>
  <c r="AM331" i="1" s="1"/>
  <c r="AM323" i="1" a="1"/>
  <c r="AM323" i="1" s="1"/>
  <c r="AM346" i="1" a="1"/>
  <c r="AM346" i="1" s="1"/>
  <c r="AM352" i="1" a="1"/>
  <c r="AM352" i="1" s="1"/>
  <c r="AM354" i="1" a="1"/>
  <c r="AM354" i="1" s="1"/>
  <c r="AM345" i="1" a="1"/>
  <c r="AM345" i="1" s="1"/>
  <c r="AM340" i="1" a="1"/>
  <c r="AM340" i="1" s="1"/>
  <c r="AM330" i="1" a="1"/>
  <c r="AM330" i="1" s="1"/>
  <c r="AM343" i="1" a="1"/>
  <c r="AM343" i="1" s="1"/>
  <c r="AM315" i="1" a="1"/>
  <c r="AM315" i="1" s="1"/>
  <c r="AM310" i="1" a="1"/>
  <c r="AM310" i="1" s="1"/>
  <c r="AM319" i="1" a="1"/>
  <c r="AM319" i="1" s="1"/>
  <c r="AM338" i="1" a="1"/>
  <c r="AM338" i="1" s="1"/>
  <c r="AM353" i="1" a="1"/>
  <c r="AM353" i="1" s="1"/>
  <c r="AM337" i="1" a="1"/>
  <c r="AM337" i="1" s="1"/>
  <c r="AM307" i="1" a="1"/>
  <c r="AM307" i="1" s="1"/>
  <c r="AM320" i="1" a="1"/>
  <c r="AM320" i="1" s="1"/>
  <c r="AM304" i="1" a="1"/>
  <c r="AM304" i="1" s="1"/>
  <c r="AM306" i="1" a="1"/>
  <c r="AM306" i="1" s="1"/>
  <c r="AM317" i="1" a="1"/>
  <c r="AM317" i="1" s="1"/>
  <c r="AM305" i="1" a="1"/>
  <c r="AM305" i="1" s="1"/>
  <c r="AM325" i="1" a="1"/>
  <c r="AM325" i="1" s="1"/>
  <c r="AM313" i="1" a="1"/>
  <c r="AM313" i="1" s="1"/>
  <c r="AL318" i="1" a="1"/>
  <c r="AL318" i="1" s="1"/>
  <c r="AL327" i="1" a="1"/>
  <c r="AL327" i="1" s="1"/>
  <c r="AL310" i="1" a="1"/>
  <c r="AL310" i="1" s="1"/>
  <c r="AL330" i="1" a="1"/>
  <c r="AL330" i="1" s="1"/>
  <c r="AL333" i="1" a="1"/>
  <c r="AL333" i="1" s="1"/>
  <c r="AL335" i="1" a="1"/>
  <c r="AL335" i="1" s="1"/>
  <c r="AL329" i="1" a="1"/>
  <c r="AL329" i="1" s="1"/>
  <c r="AL349" i="1" a="1"/>
  <c r="AL349" i="1" s="1"/>
  <c r="AL328" i="1" a="1"/>
  <c r="AL328" i="1" s="1"/>
  <c r="AL321" i="1" a="1"/>
  <c r="AL321" i="1" s="1"/>
  <c r="AL320" i="1" a="1"/>
  <c r="AL320" i="1" s="1"/>
  <c r="AL336" i="1" a="1"/>
  <c r="AL336" i="1" s="1"/>
  <c r="AL347" i="1" a="1"/>
  <c r="AL347" i="1" s="1"/>
  <c r="AL307" i="1" a="1"/>
  <c r="AL307" i="1" s="1"/>
  <c r="AL314" i="1" a="1"/>
  <c r="AL314" i="1" s="1"/>
  <c r="AL340" i="1" a="1"/>
  <c r="AL340" i="1" s="1"/>
  <c r="AL352" i="1" a="1"/>
  <c r="AL352" i="1" s="1"/>
  <c r="AL308" i="1" a="1"/>
  <c r="AL308" i="1" s="1"/>
  <c r="AL344" i="1" a="1"/>
  <c r="AL344" i="1" s="1"/>
  <c r="AL305" i="1" a="1"/>
  <c r="AL305" i="1" s="1"/>
  <c r="AL339" i="1" a="1"/>
  <c r="AL339" i="1" s="1"/>
  <c r="AL350" i="1" a="1"/>
  <c r="AL350" i="1" s="1"/>
  <c r="AL331" i="1" a="1"/>
  <c r="AL331" i="1" s="1"/>
  <c r="AL332" i="1" a="1"/>
  <c r="AL332" i="1" s="1"/>
  <c r="AL338" i="1" a="1"/>
  <c r="AL338" i="1" s="1"/>
  <c r="AL354" i="1" a="1"/>
  <c r="AL354" i="1" s="1"/>
  <c r="AL323" i="1" a="1"/>
  <c r="AL323" i="1" s="1"/>
  <c r="AL313" i="1" a="1"/>
  <c r="AL313" i="1" s="1"/>
  <c r="AL334" i="1" a="1"/>
  <c r="AL334" i="1" s="1"/>
  <c r="AL311" i="1" a="1"/>
  <c r="AL311" i="1" s="1"/>
  <c r="AL312" i="1" a="1"/>
  <c r="AL312" i="1" s="1"/>
  <c r="AL322" i="1" a="1"/>
  <c r="AL322" i="1" s="1"/>
  <c r="AL346" i="1" a="1"/>
  <c r="AL346" i="1" s="1"/>
  <c r="AL348" i="1" a="1"/>
  <c r="AL348" i="1" s="1"/>
  <c r="AL342" i="1" a="1"/>
  <c r="AL342" i="1" s="1"/>
  <c r="AL341" i="1" a="1"/>
  <c r="AL341" i="1" s="1"/>
  <c r="AL324" i="1" a="1"/>
  <c r="AL324" i="1" s="1"/>
  <c r="AL304" i="1" a="1"/>
  <c r="AL304" i="1" s="1"/>
  <c r="AL306" i="1" a="1"/>
  <c r="AL306" i="1" s="1"/>
  <c r="AL353" i="1" a="1"/>
  <c r="AL353" i="1" s="1"/>
  <c r="AL337" i="1" a="1"/>
  <c r="AL337" i="1" s="1"/>
  <c r="AL326" i="1" a="1"/>
  <c r="AL326" i="1" s="1"/>
  <c r="AL325" i="1" a="1"/>
  <c r="AL325" i="1" s="1"/>
  <c r="AL351" i="1" a="1"/>
  <c r="AL351" i="1" s="1"/>
  <c r="AL343" i="1" a="1"/>
  <c r="AL343" i="1" s="1"/>
  <c r="AL315" i="1" a="1"/>
  <c r="AL315" i="1" s="1"/>
  <c r="AL345" i="1" a="1"/>
  <c r="AL345" i="1" s="1"/>
  <c r="AL319" i="1" a="1"/>
  <c r="AL319" i="1" s="1"/>
  <c r="AL316" i="1" a="1"/>
  <c r="AL316" i="1" s="1"/>
  <c r="AL317" i="1" a="1"/>
  <c r="AL317" i="1" s="1"/>
  <c r="AL309" i="1" a="1"/>
  <c r="AL309" i="1" s="1"/>
  <c r="Z376" i="1" a="1"/>
  <c r="Z376" i="1" s="1"/>
  <c r="Z383" i="1" a="1"/>
  <c r="Z383" i="1" s="1"/>
  <c r="Z407" i="1" a="1"/>
  <c r="Z407" i="1" s="1"/>
  <c r="Z386" i="1" a="1"/>
  <c r="Z386" i="1" s="1"/>
  <c r="Z391" i="1" a="1"/>
  <c r="Z391" i="1" s="1"/>
  <c r="Z401" i="1" a="1"/>
  <c r="Z401" i="1" s="1"/>
  <c r="Z403" i="1" a="1"/>
  <c r="Z403" i="1" s="1"/>
  <c r="Z408" i="1" a="1"/>
  <c r="Z408" i="1" s="1"/>
  <c r="Z413" i="1" a="1"/>
  <c r="Z413" i="1" s="1"/>
  <c r="Z373" i="1" a="1"/>
  <c r="Z373" i="1" s="1"/>
  <c r="Z394" i="1" a="1"/>
  <c r="Z394" i="1" s="1"/>
  <c r="Z396" i="1" a="1"/>
  <c r="Z396" i="1" s="1"/>
  <c r="Z393" i="1" a="1"/>
  <c r="Z393" i="1" s="1"/>
  <c r="Z406" i="1" a="1"/>
  <c r="Z406" i="1" s="1"/>
  <c r="Z398" i="1" a="1"/>
  <c r="Z398" i="1" s="1"/>
  <c r="Z371" i="1" a="1"/>
  <c r="Z371" i="1" s="1"/>
  <c r="Z378" i="1" a="1"/>
  <c r="Z378" i="1" s="1"/>
  <c r="Z365" i="1" a="1"/>
  <c r="Z365" i="1" s="1"/>
  <c r="Z381" i="1" a="1"/>
  <c r="Z381" i="1" s="1"/>
  <c r="Z411" i="1" a="1"/>
  <c r="Z411" i="1" s="1"/>
  <c r="Z368" i="1" a="1"/>
  <c r="Z368" i="1" s="1"/>
  <c r="Z388" i="1" a="1"/>
  <c r="Z388" i="1" s="1"/>
  <c r="Z385" i="1" a="1"/>
  <c r="Z385" i="1" s="1"/>
  <c r="Z392" i="1" a="1"/>
  <c r="Z392" i="1" s="1"/>
  <c r="Z414" i="1" a="1"/>
  <c r="Z414" i="1" s="1"/>
  <c r="Z412" i="1" a="1"/>
  <c r="Z412" i="1" s="1"/>
  <c r="Z399" i="1" a="1"/>
  <c r="Z399" i="1" s="1"/>
  <c r="Z369" i="1" a="1"/>
  <c r="Z369" i="1" s="1"/>
  <c r="Z402" i="1" a="1"/>
  <c r="Z402" i="1" s="1"/>
  <c r="Z374" i="1" a="1"/>
  <c r="Z374" i="1" s="1"/>
  <c r="Z380" i="1" a="1"/>
  <c r="Z380" i="1" s="1"/>
  <c r="Z372" i="1" a="1"/>
  <c r="Z372" i="1" s="1"/>
  <c r="Z366" i="1" a="1"/>
  <c r="Z366" i="1" s="1"/>
  <c r="Z370" i="1" a="1"/>
  <c r="Z370" i="1" s="1"/>
  <c r="Z410" i="1" a="1"/>
  <c r="Z410" i="1" s="1"/>
  <c r="Z400" i="1" a="1"/>
  <c r="Z400" i="1" s="1"/>
  <c r="Z384" i="1" a="1"/>
  <c r="Z384" i="1" s="1"/>
  <c r="Z389" i="1" a="1"/>
  <c r="Z389" i="1" s="1"/>
  <c r="Z390" i="1" a="1"/>
  <c r="Z390" i="1" s="1"/>
  <c r="Z395" i="1" a="1"/>
  <c r="Z395" i="1" s="1"/>
  <c r="Z404" i="1" a="1"/>
  <c r="Z404" i="1" s="1"/>
  <c r="Z415" i="1" a="1"/>
  <c r="Z415" i="1" s="1"/>
  <c r="Z409" i="1" a="1"/>
  <c r="Z409" i="1" s="1"/>
  <c r="Z367" i="1" a="1"/>
  <c r="Z367" i="1" s="1"/>
  <c r="Z387" i="1" a="1"/>
  <c r="Z387" i="1" s="1"/>
  <c r="Z405" i="1" a="1"/>
  <c r="Z405" i="1" s="1"/>
  <c r="Z377" i="1" a="1"/>
  <c r="Z377" i="1" s="1"/>
  <c r="Z375" i="1" a="1"/>
  <c r="Z375" i="1" s="1"/>
  <c r="Z397" i="1" a="1"/>
  <c r="Z397" i="1" s="1"/>
  <c r="Z382" i="1" a="1"/>
  <c r="Z382" i="1" s="1"/>
  <c r="Z379" i="1" a="1"/>
  <c r="Z379" i="1" s="1"/>
  <c r="Y386" i="1" a="1"/>
  <c r="Y386" i="1" s="1"/>
  <c r="Y391" i="1" a="1"/>
  <c r="Y391" i="1" s="1"/>
  <c r="Y403" i="1" a="1"/>
  <c r="Y403" i="1" s="1"/>
  <c r="Y382" i="1" a="1"/>
  <c r="Y382" i="1" s="1"/>
  <c r="Y396" i="1" a="1"/>
  <c r="Y396" i="1" s="1"/>
  <c r="Y408" i="1" a="1"/>
  <c r="Y408" i="1" s="1"/>
  <c r="Y413" i="1" a="1"/>
  <c r="Y413" i="1" s="1"/>
  <c r="Y381" i="1" a="1"/>
  <c r="Y381" i="1" s="1"/>
  <c r="Y372" i="1" a="1"/>
  <c r="Y372" i="1" s="1"/>
  <c r="Y377" i="1" a="1"/>
  <c r="Y377" i="1" s="1"/>
  <c r="Y412" i="1" a="1"/>
  <c r="Y412" i="1" s="1"/>
  <c r="Y401" i="1" a="1"/>
  <c r="Y401" i="1" s="1"/>
  <c r="Y387" i="1" a="1"/>
  <c r="Y387" i="1" s="1"/>
  <c r="Y371" i="1" a="1"/>
  <c r="Y371" i="1" s="1"/>
  <c r="Y406" i="1" a="1"/>
  <c r="Y406" i="1" s="1"/>
  <c r="Y411" i="1" a="1"/>
  <c r="Y411" i="1" s="1"/>
  <c r="Y365" i="1" a="1"/>
  <c r="Y365" i="1" s="1"/>
  <c r="Y367" i="1" a="1"/>
  <c r="Y367" i="1" s="1"/>
  <c r="Y376" i="1" a="1"/>
  <c r="Y376" i="1" s="1"/>
  <c r="Y402" i="1" a="1"/>
  <c r="Y402" i="1" s="1"/>
  <c r="Y407" i="1" a="1"/>
  <c r="Y407" i="1" s="1"/>
  <c r="Y392" i="1" a="1"/>
  <c r="Y392" i="1" s="1"/>
  <c r="Y398" i="1" a="1"/>
  <c r="Y398" i="1" s="1"/>
  <c r="Y397" i="1" a="1"/>
  <c r="Y397" i="1" s="1"/>
  <c r="Y414" i="1" a="1"/>
  <c r="Y414" i="1" s="1"/>
  <c r="Y366" i="1" a="1"/>
  <c r="Y366" i="1" s="1"/>
  <c r="Y370" i="1" a="1"/>
  <c r="Y370" i="1" s="1"/>
  <c r="Y374" i="1" a="1"/>
  <c r="Y374" i="1" s="1"/>
  <c r="Y393" i="1" a="1"/>
  <c r="Y393" i="1" s="1"/>
  <c r="Y373" i="1" a="1"/>
  <c r="Y373" i="1" s="1"/>
  <c r="Y409" i="1" a="1"/>
  <c r="Y409" i="1" s="1"/>
  <c r="Y400" i="1" a="1"/>
  <c r="Y400" i="1" s="1"/>
  <c r="Y415" i="1" a="1"/>
  <c r="Y415" i="1" s="1"/>
  <c r="Y384" i="1" a="1"/>
  <c r="Y384" i="1" s="1"/>
  <c r="Y380" i="1" a="1"/>
  <c r="Y380" i="1" s="1"/>
  <c r="Y369" i="1" a="1"/>
  <c r="Y369" i="1" s="1"/>
  <c r="Y405" i="1" a="1"/>
  <c r="Y405" i="1" s="1"/>
  <c r="Y395" i="1" a="1"/>
  <c r="Y395" i="1" s="1"/>
  <c r="Y383" i="1" a="1"/>
  <c r="Y383" i="1" s="1"/>
  <c r="Y399" i="1" a="1"/>
  <c r="Y399" i="1" s="1"/>
  <c r="Y368" i="1" a="1"/>
  <c r="Y368" i="1" s="1"/>
  <c r="Y390" i="1" a="1"/>
  <c r="Y390" i="1" s="1"/>
  <c r="Y385" i="1" a="1"/>
  <c r="Y385" i="1" s="1"/>
  <c r="Y410" i="1" a="1"/>
  <c r="Y410" i="1" s="1"/>
  <c r="Y375" i="1" a="1"/>
  <c r="Y375" i="1" s="1"/>
  <c r="Y378" i="1" a="1"/>
  <c r="Y378" i="1" s="1"/>
  <c r="Y404" i="1" a="1"/>
  <c r="Y404" i="1" s="1"/>
  <c r="Y389" i="1" a="1"/>
  <c r="Y389" i="1" s="1"/>
  <c r="Y379" i="1" a="1"/>
  <c r="Y379" i="1" s="1"/>
  <c r="Y388" i="1" a="1"/>
  <c r="Y388" i="1" s="1"/>
  <c r="Y394" i="1" a="1"/>
  <c r="Y394" i="1" s="1"/>
  <c r="X383" i="1" a="1"/>
  <c r="X383" i="1" s="1"/>
  <c r="X391" i="1" a="1"/>
  <c r="X391" i="1" s="1"/>
  <c r="X377" i="1" a="1"/>
  <c r="X377" i="1" s="1"/>
  <c r="X382" i="1" a="1"/>
  <c r="X382" i="1" s="1"/>
  <c r="X396" i="1" a="1"/>
  <c r="X396" i="1" s="1"/>
  <c r="X408" i="1" a="1"/>
  <c r="X408" i="1" s="1"/>
  <c r="X413" i="1" a="1"/>
  <c r="X413" i="1" s="1"/>
  <c r="X393" i="1" a="1"/>
  <c r="X393" i="1" s="1"/>
  <c r="X412" i="1" a="1"/>
  <c r="X412" i="1" s="1"/>
  <c r="X401" i="1" a="1"/>
  <c r="X401" i="1" s="1"/>
  <c r="X404" i="1" a="1"/>
  <c r="X404" i="1" s="1"/>
  <c r="X381" i="1" a="1"/>
  <c r="X381" i="1" s="1"/>
  <c r="X371" i="1" a="1"/>
  <c r="X371" i="1" s="1"/>
  <c r="X403" i="1" a="1"/>
  <c r="X403" i="1" s="1"/>
  <c r="X366" i="1" a="1"/>
  <c r="X366" i="1" s="1"/>
  <c r="X398" i="1" a="1"/>
  <c r="X398" i="1" s="1"/>
  <c r="X402" i="1" a="1"/>
  <c r="X402" i="1" s="1"/>
  <c r="X411" i="1" a="1"/>
  <c r="X411" i="1" s="1"/>
  <c r="X392" i="1" a="1"/>
  <c r="X392" i="1" s="1"/>
  <c r="X365" i="1" a="1"/>
  <c r="X365" i="1" s="1"/>
  <c r="X367" i="1" a="1"/>
  <c r="X367" i="1" s="1"/>
  <c r="X378" i="1" a="1"/>
  <c r="X378" i="1" s="1"/>
  <c r="X407" i="1" a="1"/>
  <c r="X407" i="1" s="1"/>
  <c r="X376" i="1" a="1"/>
  <c r="X376" i="1" s="1"/>
  <c r="X386" i="1" a="1"/>
  <c r="X386" i="1" s="1"/>
  <c r="X372" i="1" a="1"/>
  <c r="X372" i="1" s="1"/>
  <c r="X397" i="1" a="1"/>
  <c r="X397" i="1" s="1"/>
  <c r="X387" i="1" a="1"/>
  <c r="X387" i="1" s="1"/>
  <c r="X388" i="1" a="1"/>
  <c r="X388" i="1" s="1"/>
  <c r="X406" i="1" a="1"/>
  <c r="X406" i="1" s="1"/>
  <c r="X414" i="1" a="1"/>
  <c r="X414" i="1" s="1"/>
  <c r="X370" i="1" a="1"/>
  <c r="X370" i="1" s="1"/>
  <c r="X373" i="1" a="1"/>
  <c r="X373" i="1" s="1"/>
  <c r="X410" i="1" a="1"/>
  <c r="X410" i="1" s="1"/>
  <c r="X415" i="1" a="1"/>
  <c r="X415" i="1" s="1"/>
  <c r="X400" i="1" a="1"/>
  <c r="X400" i="1" s="1"/>
  <c r="X375" i="1" a="1"/>
  <c r="X375" i="1" s="1"/>
  <c r="X389" i="1" a="1"/>
  <c r="X389" i="1" s="1"/>
  <c r="X384" i="1" a="1"/>
  <c r="X384" i="1" s="1"/>
  <c r="X374" i="1" a="1"/>
  <c r="X374" i="1" s="1"/>
  <c r="X368" i="1" a="1"/>
  <c r="X368" i="1" s="1"/>
  <c r="X379" i="1" a="1"/>
  <c r="X379" i="1" s="1"/>
  <c r="X399" i="1" a="1"/>
  <c r="X399" i="1" s="1"/>
  <c r="X394" i="1" a="1"/>
  <c r="X394" i="1" s="1"/>
  <c r="X380" i="1" a="1"/>
  <c r="X380" i="1" s="1"/>
  <c r="X395" i="1" a="1"/>
  <c r="X395" i="1" s="1"/>
  <c r="X409" i="1" a="1"/>
  <c r="X409" i="1" s="1"/>
  <c r="X405" i="1" a="1"/>
  <c r="X405" i="1" s="1"/>
  <c r="X369" i="1" a="1"/>
  <c r="X369" i="1" s="1"/>
  <c r="X390" i="1" a="1"/>
  <c r="X390" i="1" s="1"/>
  <c r="X385" i="1" a="1"/>
  <c r="X385" i="1" s="1"/>
  <c r="AJ321" i="1" a="1"/>
  <c r="AJ321" i="1" s="1"/>
  <c r="AJ329" i="1" a="1"/>
  <c r="AJ329" i="1" s="1"/>
  <c r="AJ335" i="1" a="1"/>
  <c r="AJ335" i="1" s="1"/>
  <c r="AJ312" i="1" a="1"/>
  <c r="AJ312" i="1" s="1"/>
  <c r="AJ314" i="1" a="1"/>
  <c r="AJ314" i="1" s="1"/>
  <c r="AJ326" i="1" a="1"/>
  <c r="AJ326" i="1" s="1"/>
  <c r="AJ307" i="1" a="1"/>
  <c r="AJ307" i="1" s="1"/>
  <c r="AJ332" i="1" a="1"/>
  <c r="AJ332" i="1" s="1"/>
  <c r="AJ336" i="1" a="1"/>
  <c r="AJ336" i="1" s="1"/>
  <c r="AJ347" i="1" a="1"/>
  <c r="AJ347" i="1" s="1"/>
  <c r="AJ305" i="1" a="1"/>
  <c r="AJ305" i="1" s="1"/>
  <c r="AJ345" i="1" a="1"/>
  <c r="AJ345" i="1" s="1"/>
  <c r="AJ322" i="1" a="1"/>
  <c r="AJ322" i="1" s="1"/>
  <c r="AJ343" i="1" a="1"/>
  <c r="AJ343" i="1" s="1"/>
  <c r="AJ352" i="1" a="1"/>
  <c r="AJ352" i="1" s="1"/>
  <c r="AJ320" i="1" a="1"/>
  <c r="AJ320" i="1" s="1"/>
  <c r="AJ341" i="1" a="1"/>
  <c r="AJ341" i="1" s="1"/>
  <c r="AJ319" i="1" a="1"/>
  <c r="AJ319" i="1" s="1"/>
  <c r="AJ354" i="1" a="1"/>
  <c r="AJ354" i="1" s="1"/>
  <c r="AJ333" i="1" a="1"/>
  <c r="AJ333" i="1" s="1"/>
  <c r="AJ346" i="1" a="1"/>
  <c r="AJ346" i="1" s="1"/>
  <c r="AJ317" i="1" a="1"/>
  <c r="AJ317" i="1" s="1"/>
  <c r="AJ330" i="1" a="1"/>
  <c r="AJ330" i="1" s="1"/>
  <c r="AJ306" i="1" a="1"/>
  <c r="AJ306" i="1" s="1"/>
  <c r="AJ327" i="1" a="1"/>
  <c r="AJ327" i="1" s="1"/>
  <c r="AJ334" i="1" a="1"/>
  <c r="AJ334" i="1" s="1"/>
  <c r="AJ313" i="1" a="1"/>
  <c r="AJ313" i="1" s="1"/>
  <c r="AJ344" i="1" a="1"/>
  <c r="AJ344" i="1" s="1"/>
  <c r="AJ311" i="1" a="1"/>
  <c r="AJ311" i="1" s="1"/>
  <c r="AJ304" i="1" a="1"/>
  <c r="AJ304" i="1" s="1"/>
  <c r="AJ340" i="1" a="1"/>
  <c r="AJ340" i="1" s="1"/>
  <c r="AJ350" i="1" a="1"/>
  <c r="AJ350" i="1" s="1"/>
  <c r="AJ323" i="1" a="1"/>
  <c r="AJ323" i="1" s="1"/>
  <c r="AJ348" i="1" a="1"/>
  <c r="AJ348" i="1" s="1"/>
  <c r="AJ338" i="1" a="1"/>
  <c r="AJ338" i="1" s="1"/>
  <c r="AJ324" i="1" a="1"/>
  <c r="AJ324" i="1" s="1"/>
  <c r="AJ328" i="1" a="1"/>
  <c r="AJ328" i="1" s="1"/>
  <c r="AJ331" i="1" a="1"/>
  <c r="AJ331" i="1" s="1"/>
  <c r="AJ315" i="1" a="1"/>
  <c r="AJ315" i="1" s="1"/>
  <c r="AJ308" i="1" a="1"/>
  <c r="AJ308" i="1" s="1"/>
  <c r="AJ353" i="1" a="1"/>
  <c r="AJ353" i="1" s="1"/>
  <c r="AJ351" i="1" a="1"/>
  <c r="AJ351" i="1" s="1"/>
  <c r="AJ309" i="1" a="1"/>
  <c r="AJ309" i="1" s="1"/>
  <c r="AJ342" i="1" a="1"/>
  <c r="AJ342" i="1" s="1"/>
  <c r="AJ349" i="1" a="1"/>
  <c r="AJ349" i="1" s="1"/>
  <c r="AJ316" i="1" a="1"/>
  <c r="AJ316" i="1" s="1"/>
  <c r="AJ325" i="1" a="1"/>
  <c r="AJ325" i="1" s="1"/>
  <c r="AJ339" i="1" a="1"/>
  <c r="AJ339" i="1" s="1"/>
  <c r="AJ337" i="1" a="1"/>
  <c r="AJ337" i="1" s="1"/>
  <c r="AJ310" i="1" a="1"/>
  <c r="AJ310" i="1" s="1"/>
  <c r="AJ318" i="1" a="1"/>
  <c r="AJ318" i="1" s="1"/>
  <c r="AA376" i="1" a="1"/>
  <c r="AA376" i="1" s="1"/>
  <c r="AA412" i="1" a="1"/>
  <c r="AA412" i="1" s="1"/>
  <c r="AA382" i="1" a="1"/>
  <c r="AA382" i="1" s="1"/>
  <c r="AA386" i="1" a="1"/>
  <c r="AA386" i="1" s="1"/>
  <c r="AA407" i="1" a="1"/>
  <c r="AA407" i="1" s="1"/>
  <c r="AA377" i="1" a="1"/>
  <c r="AA377" i="1" s="1"/>
  <c r="AA391" i="1" a="1"/>
  <c r="AA391" i="1" s="1"/>
  <c r="AA396" i="1" a="1"/>
  <c r="AA396" i="1" s="1"/>
  <c r="AA413" i="1" a="1"/>
  <c r="AA413" i="1" s="1"/>
  <c r="AA367" i="1" a="1"/>
  <c r="AA367" i="1" s="1"/>
  <c r="AA401" i="1" a="1"/>
  <c r="AA401" i="1" s="1"/>
  <c r="AA392" i="1" a="1"/>
  <c r="AA392" i="1" s="1"/>
  <c r="AA402" i="1" a="1"/>
  <c r="AA402" i="1" s="1"/>
  <c r="AA371" i="1" a="1"/>
  <c r="AA371" i="1" s="1"/>
  <c r="AA406" i="1" a="1"/>
  <c r="AA406" i="1" s="1"/>
  <c r="AA411" i="1" a="1"/>
  <c r="AA411" i="1" s="1"/>
  <c r="AA381" i="1" a="1"/>
  <c r="AA381" i="1" s="1"/>
  <c r="AA372" i="1" a="1"/>
  <c r="AA372" i="1" s="1"/>
  <c r="AA365" i="1" a="1"/>
  <c r="AA365" i="1" s="1"/>
  <c r="AA366" i="1" a="1"/>
  <c r="AA366" i="1" s="1"/>
  <c r="AA397" i="1" a="1"/>
  <c r="AA397" i="1" s="1"/>
  <c r="AA387" i="1" a="1"/>
  <c r="AA387" i="1" s="1"/>
  <c r="AA383" i="1" a="1"/>
  <c r="AA383" i="1" s="1"/>
  <c r="AA374" i="1" a="1"/>
  <c r="AA374" i="1" s="1"/>
  <c r="AA408" i="1" a="1"/>
  <c r="AA408" i="1" s="1"/>
  <c r="AA388" i="1" a="1"/>
  <c r="AA388" i="1" s="1"/>
  <c r="AA400" i="1" a="1"/>
  <c r="AA400" i="1" s="1"/>
  <c r="AA399" i="1" a="1"/>
  <c r="AA399" i="1" s="1"/>
  <c r="AA405" i="1" a="1"/>
  <c r="AA405" i="1" s="1"/>
  <c r="AA398" i="1" a="1"/>
  <c r="AA398" i="1" s="1"/>
  <c r="AA394" i="1" a="1"/>
  <c r="AA394" i="1" s="1"/>
  <c r="AA389" i="1" a="1"/>
  <c r="AA389" i="1" s="1"/>
  <c r="AA379" i="1" a="1"/>
  <c r="AA379" i="1" s="1"/>
  <c r="AA373" i="1" a="1"/>
  <c r="AA373" i="1" s="1"/>
  <c r="AA378" i="1" a="1"/>
  <c r="AA378" i="1" s="1"/>
  <c r="AA380" i="1" a="1"/>
  <c r="AA380" i="1" s="1"/>
  <c r="AA414" i="1" a="1"/>
  <c r="AA414" i="1" s="1"/>
  <c r="AA368" i="1" a="1"/>
  <c r="AA368" i="1" s="1"/>
  <c r="AA393" i="1" a="1"/>
  <c r="AA393" i="1" s="1"/>
  <c r="AA395" i="1" a="1"/>
  <c r="AA395" i="1" s="1"/>
  <c r="AA385" i="1" a="1"/>
  <c r="AA385" i="1" s="1"/>
  <c r="AA415" i="1" a="1"/>
  <c r="AA415" i="1" s="1"/>
  <c r="AA409" i="1" a="1"/>
  <c r="AA409" i="1" s="1"/>
  <c r="AA390" i="1" a="1"/>
  <c r="AA390" i="1" s="1"/>
  <c r="AA403" i="1" a="1"/>
  <c r="AA403" i="1" s="1"/>
  <c r="AA375" i="1" a="1"/>
  <c r="AA375" i="1" s="1"/>
  <c r="AA410" i="1" a="1"/>
  <c r="AA410" i="1" s="1"/>
  <c r="AA384" i="1" a="1"/>
  <c r="AA384" i="1" s="1"/>
  <c r="AA370" i="1" a="1"/>
  <c r="AA370" i="1" s="1"/>
  <c r="AA404" i="1" a="1"/>
  <c r="AA404" i="1" s="1"/>
  <c r="AA369" i="1" a="1"/>
  <c r="AA369" i="1" s="1"/>
  <c r="AK310" i="1" a="1"/>
  <c r="AK310" i="1" s="1"/>
  <c r="AK318" i="1" a="1"/>
  <c r="AK318" i="1" s="1"/>
  <c r="AK333" i="1" a="1"/>
  <c r="AK333" i="1" s="1"/>
  <c r="AK330" i="1" a="1"/>
  <c r="AK330" i="1" s="1"/>
  <c r="AK335" i="1" a="1"/>
  <c r="AK335" i="1" s="1"/>
  <c r="AK321" i="1" a="1"/>
  <c r="AK321" i="1" s="1"/>
  <c r="AK329" i="1" a="1"/>
  <c r="AK329" i="1" s="1"/>
  <c r="AK312" i="1" a="1"/>
  <c r="AK312" i="1" s="1"/>
  <c r="AK314" i="1" a="1"/>
  <c r="AK314" i="1" s="1"/>
  <c r="AK326" i="1" a="1"/>
  <c r="AK326" i="1" s="1"/>
  <c r="AK328" i="1" a="1"/>
  <c r="AK328" i="1" s="1"/>
  <c r="AK336" i="1" a="1"/>
  <c r="AK336" i="1" s="1"/>
  <c r="AK347" i="1" a="1"/>
  <c r="AK347" i="1" s="1"/>
  <c r="AK320" i="1" a="1"/>
  <c r="AK320" i="1" s="1"/>
  <c r="AK322" i="1" a="1"/>
  <c r="AK322" i="1" s="1"/>
  <c r="AK345" i="1" a="1"/>
  <c r="AK345" i="1" s="1"/>
  <c r="AK307" i="1" a="1"/>
  <c r="AK307" i="1" s="1"/>
  <c r="AK352" i="1" a="1"/>
  <c r="AK352" i="1" s="1"/>
  <c r="AK340" i="1" a="1"/>
  <c r="AK340" i="1" s="1"/>
  <c r="AK346" i="1" a="1"/>
  <c r="AK346" i="1" s="1"/>
  <c r="AK353" i="1" a="1"/>
  <c r="AK353" i="1" s="1"/>
  <c r="AK305" i="1" a="1"/>
  <c r="AK305" i="1" s="1"/>
  <c r="AK343" i="1" a="1"/>
  <c r="AK343" i="1" s="1"/>
  <c r="AK354" i="1" a="1"/>
  <c r="AK354" i="1" s="1"/>
  <c r="AK331" i="1" a="1"/>
  <c r="AK331" i="1" s="1"/>
  <c r="AK313" i="1" a="1"/>
  <c r="AK313" i="1" s="1"/>
  <c r="AK334" i="1" a="1"/>
  <c r="AK334" i="1" s="1"/>
  <c r="AK327" i="1" a="1"/>
  <c r="AK327" i="1" s="1"/>
  <c r="AK332" i="1" a="1"/>
  <c r="AK332" i="1" s="1"/>
  <c r="AK344" i="1" a="1"/>
  <c r="AK344" i="1" s="1"/>
  <c r="AK315" i="1" a="1"/>
  <c r="AK315" i="1" s="1"/>
  <c r="AK311" i="1" a="1"/>
  <c r="AK311" i="1" s="1"/>
  <c r="AK350" i="1" a="1"/>
  <c r="AK350" i="1" s="1"/>
  <c r="AK323" i="1" a="1"/>
  <c r="AK323" i="1" s="1"/>
  <c r="AK348" i="1" a="1"/>
  <c r="AK348" i="1" s="1"/>
  <c r="AK338" i="1" a="1"/>
  <c r="AK338" i="1" s="1"/>
  <c r="AK304" i="1" a="1"/>
  <c r="AK304" i="1" s="1"/>
  <c r="AK325" i="1" a="1"/>
  <c r="AK325" i="1" s="1"/>
  <c r="AK309" i="1" a="1"/>
  <c r="AK309" i="1" s="1"/>
  <c r="AK317" i="1" a="1"/>
  <c r="AK317" i="1" s="1"/>
  <c r="AK316" i="1" a="1"/>
  <c r="AK316" i="1" s="1"/>
  <c r="AK351" i="1" a="1"/>
  <c r="AK351" i="1" s="1"/>
  <c r="AK308" i="1" a="1"/>
  <c r="AK308" i="1" s="1"/>
  <c r="AK349" i="1" a="1"/>
  <c r="AK349" i="1" s="1"/>
  <c r="AK324" i="1" a="1"/>
  <c r="AK324" i="1" s="1"/>
  <c r="AK306" i="1" a="1"/>
  <c r="AK306" i="1" s="1"/>
  <c r="AK319" i="1" a="1"/>
  <c r="AK319" i="1" s="1"/>
  <c r="AK337" i="1" a="1"/>
  <c r="AK337" i="1" s="1"/>
  <c r="AK341" i="1" a="1"/>
  <c r="AK341" i="1" s="1"/>
  <c r="AK339" i="1" a="1"/>
  <c r="AK339" i="1" s="1"/>
  <c r="AK342" i="1" a="1"/>
  <c r="AK342" i="1" s="1"/>
  <c r="AN303"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P929" i="27"/>
  <c r="O928" i="27"/>
  <c r="P934" i="27"/>
  <c r="M930" i="27"/>
  <c r="S934" i="27"/>
  <c r="N933" i="27"/>
  <c r="O950" i="9"/>
  <c r="O960" i="9" s="1"/>
  <c r="S931" i="27"/>
  <c r="O933" i="27"/>
  <c r="O932" i="27"/>
  <c r="O929" i="27"/>
  <c r="M933" i="27"/>
  <c r="P931" i="27"/>
  <c r="M927" i="27"/>
  <c r="P927" i="27"/>
  <c r="N948" i="9"/>
  <c r="N935" i="27" s="1"/>
  <c r="O925" i="27"/>
  <c r="L948" i="9"/>
  <c r="L935" i="27" s="1"/>
  <c r="Z460" i="1" a="1"/>
  <c r="Z460" i="1" s="1"/>
  <c r="Z456" i="1" a="1"/>
  <c r="Z456" i="1" s="1"/>
  <c r="Z461" i="1" a="1"/>
  <c r="Z461" i="1" s="1"/>
  <c r="Z459" i="1" a="1"/>
  <c r="Z459" i="1" s="1"/>
  <c r="Z458" i="1" a="1"/>
  <c r="Z458" i="1" s="1"/>
  <c r="Z457" i="1" a="1"/>
  <c r="Z457" i="1" s="1"/>
  <c r="Y461" i="1" a="1"/>
  <c r="Y461" i="1" s="1"/>
  <c r="Y460" i="1" a="1"/>
  <c r="Y460" i="1" s="1"/>
  <c r="Y456" i="1" a="1"/>
  <c r="Y456" i="1" s="1"/>
  <c r="Y459" i="1" a="1"/>
  <c r="Y459" i="1" s="1"/>
  <c r="Y458" i="1" a="1"/>
  <c r="Y458" i="1" s="1"/>
  <c r="Y457" i="1" a="1"/>
  <c r="Y457" i="1" s="1"/>
  <c r="AA461" i="1" a="1"/>
  <c r="AA461" i="1" s="1"/>
  <c r="AA456" i="1" a="1"/>
  <c r="AA456" i="1" s="1"/>
  <c r="AA458" i="1" a="1"/>
  <c r="AA458" i="1" s="1"/>
  <c r="AA460" i="1" a="1"/>
  <c r="AA460" i="1" s="1"/>
  <c r="AA459" i="1" a="1"/>
  <c r="AA459" i="1" s="1"/>
  <c r="AA457" i="1" a="1"/>
  <c r="AA457" i="1" s="1"/>
  <c r="X460" i="1" a="1"/>
  <c r="X460" i="1" s="1"/>
  <c r="X459" i="1" a="1"/>
  <c r="X459" i="1" s="1"/>
  <c r="X461" i="1" a="1"/>
  <c r="X461" i="1" s="1"/>
  <c r="X456" i="1" a="1"/>
  <c r="X456" i="1" s="1"/>
  <c r="X458" i="1" a="1"/>
  <c r="X458" i="1" s="1"/>
  <c r="X457" i="1" a="1"/>
  <c r="X457" i="1" s="1"/>
  <c r="Z469" i="1" a="1"/>
  <c r="Z469" i="1" s="1"/>
  <c r="Z452" i="1" a="1"/>
  <c r="Z452" i="1" s="1"/>
  <c r="Z449" i="1" a="1"/>
  <c r="Z449" i="1" s="1"/>
  <c r="Z450" i="1" a="1"/>
  <c r="Z450" i="1" s="1"/>
  <c r="Z453" i="1" a="1"/>
  <c r="Z453" i="1" s="1"/>
  <c r="Z451" i="1" a="1"/>
  <c r="Z451" i="1" s="1"/>
  <c r="X469" i="1" a="1"/>
  <c r="X469" i="1" s="1"/>
  <c r="X451" i="1" a="1"/>
  <c r="X451" i="1" s="1"/>
  <c r="X453" i="1" a="1"/>
  <c r="X453" i="1" s="1"/>
  <c r="X452" i="1" a="1"/>
  <c r="X452" i="1" s="1"/>
  <c r="X449" i="1" a="1"/>
  <c r="X449" i="1" s="1"/>
  <c r="X450" i="1" a="1"/>
  <c r="X450" i="1" s="1"/>
  <c r="Y469" i="1" a="1"/>
  <c r="Y469" i="1" s="1"/>
  <c r="Y452" i="1" a="1"/>
  <c r="Y452" i="1" s="1"/>
  <c r="Y453" i="1" a="1"/>
  <c r="Y453" i="1" s="1"/>
  <c r="Y449" i="1" a="1"/>
  <c r="Y449" i="1" s="1"/>
  <c r="Y450" i="1" a="1"/>
  <c r="Y450" i="1" s="1"/>
  <c r="Y451" i="1" a="1"/>
  <c r="Y451" i="1" s="1"/>
  <c r="AA469" i="1" a="1"/>
  <c r="AA469" i="1" s="1"/>
  <c r="AA449" i="1" a="1"/>
  <c r="AA449" i="1" s="1"/>
  <c r="AA450" i="1" a="1"/>
  <c r="AA450" i="1" s="1"/>
  <c r="AA451" i="1" a="1"/>
  <c r="AA451" i="1" s="1"/>
  <c r="AA453" i="1" a="1"/>
  <c r="AA453" i="1" s="1"/>
  <c r="AA452" i="1" a="1"/>
  <c r="AA45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Q967" i="9"/>
  <c r="Q944" i="27"/>
  <c r="S958" i="9"/>
  <c r="S935" i="27"/>
  <c r="O959" i="9"/>
  <c r="O936" i="27"/>
  <c r="Q964" i="9"/>
  <c r="Q941" i="27"/>
  <c r="S962" i="9"/>
  <c r="S939" i="27"/>
  <c r="K966" i="9"/>
  <c r="K943" i="27"/>
  <c r="K962" i="9"/>
  <c r="K939" i="27"/>
  <c r="M967" i="9"/>
  <c r="M944" i="27"/>
  <c r="P967" i="9"/>
  <c r="P944" i="27"/>
  <c r="N959" i="9"/>
  <c r="N936" i="27"/>
  <c r="K958" i="9"/>
  <c r="K935"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S966" i="9"/>
  <c r="S943"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T28" i="9"/>
  <c r="T24" i="27" s="1"/>
  <c r="AD100" i="17"/>
  <c r="AN159" i="18"/>
  <c r="S153" i="27"/>
  <c r="AN155" i="18"/>
  <c r="AN157" i="18"/>
  <c r="AN164" i="18"/>
  <c r="AN156" i="18"/>
  <c r="AN163" i="18"/>
  <c r="AN162" i="18"/>
  <c r="AN161" i="18"/>
  <c r="AN160" i="18"/>
  <c r="AN158" i="18"/>
  <c r="S14" i="6"/>
  <c r="AC102" i="17"/>
  <c r="AC103" i="17"/>
  <c r="AC101" i="17"/>
  <c r="T25" i="9"/>
  <c r="T21" i="27" s="1"/>
  <c r="T31" i="9"/>
  <c r="T27" i="27" s="1"/>
  <c r="T26" i="9"/>
  <c r="T22" i="27" s="1"/>
  <c r="T33" i="9"/>
  <c r="T29" i="27" s="1"/>
  <c r="T29" i="9"/>
  <c r="T25" i="27" s="1"/>
  <c r="T30" i="9"/>
  <c r="T26" i="27" s="1"/>
  <c r="T32" i="9"/>
  <c r="T28" i="27" s="1"/>
  <c r="T24" i="9"/>
  <c r="T20" i="27" s="1"/>
  <c r="S24" i="9"/>
  <c r="S20" i="27" s="1"/>
  <c r="S33" i="9"/>
  <c r="S29" i="27" s="1"/>
  <c r="S30" i="9"/>
  <c r="S26" i="27" s="1"/>
  <c r="S32" i="9"/>
  <c r="S28" i="27" s="1"/>
  <c r="S31" i="9"/>
  <c r="S27" i="27" s="1"/>
  <c r="S26" i="9"/>
  <c r="S22" i="27" s="1"/>
  <c r="S29" i="9"/>
  <c r="S25" i="27" s="1"/>
  <c r="S27" i="9"/>
  <c r="S23" i="27" s="1"/>
  <c r="S28" i="9"/>
  <c r="S24" i="27" s="1"/>
  <c r="AA467" i="1" a="1"/>
  <c r="AA467" i="1" s="1"/>
  <c r="X467" i="1" a="1"/>
  <c r="X467" i="1" s="1"/>
  <c r="Z467" i="1" a="1"/>
  <c r="Z467" i="1" s="1"/>
  <c r="Y467" i="1" a="1"/>
  <c r="Y467" i="1" s="1"/>
  <c r="AA463" i="1" a="1"/>
  <c r="AA463" i="1" s="1"/>
  <c r="AA465" i="1" a="1"/>
  <c r="AA465" i="1" s="1"/>
  <c r="X463" i="1" a="1"/>
  <c r="X463" i="1" s="1"/>
  <c r="X465" i="1" a="1"/>
  <c r="X465" i="1" s="1"/>
  <c r="Z463" i="1" a="1"/>
  <c r="Z463" i="1" s="1"/>
  <c r="Z465" i="1" a="1"/>
  <c r="Z465" i="1" s="1"/>
  <c r="Y463" i="1" a="1"/>
  <c r="Y463" i="1" s="1"/>
  <c r="Y465" i="1" a="1"/>
  <c r="Y465" i="1" s="1"/>
  <c r="AA454" i="1" a="1"/>
  <c r="AA454" i="1" s="1"/>
  <c r="X454" i="1" a="1"/>
  <c r="X454" i="1" s="1"/>
  <c r="Z454" i="1" a="1"/>
  <c r="Z454" i="1" s="1"/>
  <c r="Y454" i="1" a="1"/>
  <c r="Y454" i="1" s="1"/>
  <c r="AA446" i="1" a="1"/>
  <c r="AA446" i="1" s="1"/>
  <c r="X446" i="1" a="1"/>
  <c r="X446" i="1" s="1"/>
  <c r="Z446" i="1" a="1"/>
  <c r="Z446" i="1" s="1"/>
  <c r="Y446" i="1" a="1"/>
  <c r="Y446" i="1" s="1"/>
  <c r="AA439" i="1" a="1"/>
  <c r="AA439" i="1" s="1"/>
  <c r="AA441" i="1" a="1"/>
  <c r="AA441" i="1" s="1"/>
  <c r="X439" i="1" a="1"/>
  <c r="X439" i="1" s="1"/>
  <c r="X441" i="1" a="1"/>
  <c r="X441" i="1" s="1"/>
  <c r="Z439" i="1" a="1"/>
  <c r="Z439" i="1" s="1"/>
  <c r="Z441" i="1" a="1"/>
  <c r="Z441" i="1" s="1"/>
  <c r="Y439" i="1" a="1"/>
  <c r="Y439" i="1" s="1"/>
  <c r="Y441" i="1" a="1"/>
  <c r="Y441" i="1" s="1"/>
  <c r="AA435" i="1" a="1"/>
  <c r="AA435" i="1" s="1"/>
  <c r="AA437" i="1" a="1"/>
  <c r="AA437" i="1" s="1"/>
  <c r="X435" i="1" a="1"/>
  <c r="X435" i="1" s="1"/>
  <c r="X437" i="1" a="1"/>
  <c r="X437" i="1" s="1"/>
  <c r="Z435" i="1" a="1"/>
  <c r="Z435" i="1" s="1"/>
  <c r="Z437" i="1" a="1"/>
  <c r="Z437" i="1" s="1"/>
  <c r="Y435" i="1" a="1"/>
  <c r="Y435" i="1" s="1"/>
  <c r="Y437" i="1" a="1"/>
  <c r="Y437" i="1" s="1"/>
  <c r="AA464" i="1" a="1"/>
  <c r="AA464" i="1" s="1"/>
  <c r="AA447" i="1" a="1"/>
  <c r="AA447" i="1" s="1"/>
  <c r="AA448" i="1" a="1"/>
  <c r="AA448" i="1" s="1"/>
  <c r="AA455" i="1" a="1"/>
  <c r="AA455" i="1" s="1"/>
  <c r="AA466" i="1" a="1"/>
  <c r="AA466" i="1" s="1"/>
  <c r="AA462" i="1" a="1"/>
  <c r="AA462" i="1" s="1"/>
  <c r="X466" i="1" a="1"/>
  <c r="X466" i="1" s="1"/>
  <c r="X464" i="1" a="1"/>
  <c r="X464" i="1" s="1"/>
  <c r="X462" i="1" a="1"/>
  <c r="X462" i="1" s="1"/>
  <c r="X455" i="1" a="1"/>
  <c r="X455" i="1" s="1"/>
  <c r="X447" i="1" a="1"/>
  <c r="X447" i="1" s="1"/>
  <c r="X448" i="1" a="1"/>
  <c r="X448" i="1" s="1"/>
  <c r="Z448" i="1" a="1"/>
  <c r="Z448" i="1" s="1"/>
  <c r="Z464" i="1" a="1"/>
  <c r="Z464" i="1" s="1"/>
  <c r="Z447" i="1" a="1"/>
  <c r="Z447" i="1" s="1"/>
  <c r="Z455" i="1" a="1"/>
  <c r="Z455" i="1" s="1"/>
  <c r="Z466" i="1" a="1"/>
  <c r="Z466" i="1" s="1"/>
  <c r="Z462" i="1" a="1"/>
  <c r="Z462" i="1" s="1"/>
  <c r="Y466" i="1" a="1"/>
  <c r="Y466" i="1" s="1"/>
  <c r="Y464" i="1" a="1"/>
  <c r="Y464" i="1" s="1"/>
  <c r="Y455" i="1" a="1"/>
  <c r="Y455" i="1" s="1"/>
  <c r="Y462" i="1" a="1"/>
  <c r="Y462" i="1" s="1"/>
  <c r="Y447" i="1" a="1"/>
  <c r="Y447" i="1" s="1"/>
  <c r="Y448" i="1" a="1"/>
  <c r="Y448" i="1" s="1"/>
  <c r="Y433" i="1" a="1"/>
  <c r="Y433" i="1" s="1"/>
  <c r="Y425" i="1" a="1"/>
  <c r="Y425" i="1" s="1"/>
  <c r="Y431" i="1" a="1"/>
  <c r="Y431" i="1" s="1"/>
  <c r="Y432" i="1" a="1"/>
  <c r="Y432" i="1" s="1"/>
  <c r="Y426" i="1" a="1"/>
  <c r="Y426" i="1" s="1"/>
  <c r="Y429" i="1" a="1"/>
  <c r="Y429" i="1" s="1"/>
  <c r="Y430" i="1" a="1"/>
  <c r="Y430" i="1" s="1"/>
  <c r="Y427" i="1" a="1"/>
  <c r="Y427" i="1" s="1"/>
  <c r="Y428" i="1" a="1"/>
  <c r="Y428" i="1" s="1"/>
  <c r="Y424" i="1" a="1"/>
  <c r="Y424" i="1" s="1"/>
  <c r="AA433" i="1" a="1"/>
  <c r="AA433" i="1" s="1"/>
  <c r="AA425" i="1" a="1"/>
  <c r="AA425" i="1" s="1"/>
  <c r="AA432" i="1" a="1"/>
  <c r="AA432" i="1" s="1"/>
  <c r="AA430" i="1" a="1"/>
  <c r="AA430" i="1" s="1"/>
  <c r="AA429" i="1" a="1"/>
  <c r="AA429" i="1" s="1"/>
  <c r="AA431" i="1" a="1"/>
  <c r="AA431" i="1" s="1"/>
  <c r="AA427" i="1" a="1"/>
  <c r="AA427" i="1" s="1"/>
  <c r="AA424" i="1" a="1"/>
  <c r="AA424" i="1" s="1"/>
  <c r="AA428" i="1" a="1"/>
  <c r="AA428" i="1" s="1"/>
  <c r="AA426" i="1" a="1"/>
  <c r="AA426" i="1" s="1"/>
  <c r="X433" i="1" a="1"/>
  <c r="X433" i="1" s="1"/>
  <c r="X425" i="1" a="1"/>
  <c r="X425" i="1" s="1"/>
  <c r="X431" i="1" a="1"/>
  <c r="X431" i="1" s="1"/>
  <c r="X428" i="1" a="1"/>
  <c r="X428" i="1" s="1"/>
  <c r="X426" i="1" a="1"/>
  <c r="X426" i="1" s="1"/>
  <c r="X429" i="1" a="1"/>
  <c r="X429" i="1" s="1"/>
  <c r="X427" i="1" a="1"/>
  <c r="X427" i="1" s="1"/>
  <c r="X432" i="1" a="1"/>
  <c r="X432" i="1" s="1"/>
  <c r="X430" i="1" a="1"/>
  <c r="X430" i="1" s="1"/>
  <c r="X424" i="1" a="1"/>
  <c r="X424" i="1" s="1"/>
  <c r="Z433" i="1" a="1"/>
  <c r="Z433" i="1" s="1"/>
  <c r="Z425" i="1" a="1"/>
  <c r="Z425" i="1" s="1"/>
  <c r="Z432" i="1" a="1"/>
  <c r="Z432" i="1" s="1"/>
  <c r="Z426" i="1" a="1"/>
  <c r="Z426" i="1" s="1"/>
  <c r="Z429" i="1" a="1"/>
  <c r="Z429" i="1" s="1"/>
  <c r="Z424" i="1" a="1"/>
  <c r="Z424" i="1" s="1"/>
  <c r="Z431" i="1" a="1"/>
  <c r="Z431" i="1" s="1"/>
  <c r="Z427" i="1" a="1"/>
  <c r="Z427" i="1" s="1"/>
  <c r="Z430" i="1" a="1"/>
  <c r="Z430" i="1" s="1"/>
  <c r="Z428" i="1" a="1"/>
  <c r="Z428" i="1" s="1"/>
  <c r="AO110" i="18"/>
  <c r="AP303" i="1"/>
  <c r="AD422" i="1"/>
  <c r="Z423" i="1" a="1"/>
  <c r="Z423" i="1" s="1"/>
  <c r="AE422" i="1"/>
  <c r="AA423" i="1" a="1"/>
  <c r="AA423" i="1" s="1"/>
  <c r="AB422" i="1"/>
  <c r="X423" i="1" a="1"/>
  <c r="X423" i="1" s="1"/>
  <c r="AC364" i="1"/>
  <c r="AD364" i="1"/>
  <c r="AE364" i="1"/>
  <c r="AR303" i="1"/>
  <c r="AC422" i="1"/>
  <c r="Y423" i="1" a="1"/>
  <c r="Y423" i="1" s="1"/>
  <c r="AO303" i="1"/>
  <c r="AB364" i="1"/>
  <c r="AQ303" i="1"/>
  <c r="G19" i="6"/>
  <c r="G638" i="9"/>
  <c r="L958" i="9" l="1"/>
  <c r="P961" i="9"/>
  <c r="M939" i="27"/>
  <c r="Q962" i="9"/>
  <c r="K941" i="27"/>
  <c r="K965" i="9"/>
  <c r="K975" i="9" s="1"/>
  <c r="L942" i="27"/>
  <c r="L943" i="27"/>
  <c r="O940" i="27"/>
  <c r="K960" i="9"/>
  <c r="N967" i="9"/>
  <c r="N977" i="9" s="1"/>
  <c r="AD366" i="1" a="1"/>
  <c r="AD366" i="1" s="1"/>
  <c r="AD411" i="1" a="1"/>
  <c r="AD411" i="1" s="1"/>
  <c r="AD412" i="1" a="1"/>
  <c r="AD412" i="1" s="1"/>
  <c r="AD398" i="1" a="1"/>
  <c r="AD398" i="1" s="1"/>
  <c r="AD403" i="1" a="1"/>
  <c r="AD403" i="1" s="1"/>
  <c r="AD383" i="1" a="1"/>
  <c r="AD383" i="1" s="1"/>
  <c r="AD376" i="1" a="1"/>
  <c r="AD376" i="1" s="1"/>
  <c r="AD408" i="1" a="1"/>
  <c r="AD408" i="1" s="1"/>
  <c r="AD388" i="1" a="1"/>
  <c r="AD388" i="1" s="1"/>
  <c r="AD381" i="1" a="1"/>
  <c r="AD381" i="1" s="1"/>
  <c r="AD406" i="1" a="1"/>
  <c r="AD406" i="1" s="1"/>
  <c r="AD389" i="1" a="1"/>
  <c r="AD389" i="1" s="1"/>
  <c r="AD413" i="1" a="1"/>
  <c r="AD413" i="1" s="1"/>
  <c r="AD396" i="1" a="1"/>
  <c r="AD396" i="1" s="1"/>
  <c r="AD368" i="1" a="1"/>
  <c r="AD368" i="1" s="1"/>
  <c r="AD371" i="1" a="1"/>
  <c r="AD371" i="1" s="1"/>
  <c r="AD391" i="1" a="1"/>
  <c r="AD391" i="1" s="1"/>
  <c r="AD393" i="1" a="1"/>
  <c r="AD393" i="1" s="1"/>
  <c r="AD373" i="1" a="1"/>
  <c r="AD373" i="1" s="1"/>
  <c r="AD378" i="1" a="1"/>
  <c r="AD378" i="1" s="1"/>
  <c r="AD386" i="1" a="1"/>
  <c r="AD386" i="1" s="1"/>
  <c r="AD397" i="1" a="1"/>
  <c r="AD397" i="1" s="1"/>
  <c r="AD377" i="1" a="1"/>
  <c r="AD377" i="1" s="1"/>
  <c r="AD401" i="1" a="1"/>
  <c r="AD401" i="1" s="1"/>
  <c r="AD365" i="1" a="1"/>
  <c r="AD365" i="1" s="1"/>
  <c r="AD369" i="1" a="1"/>
  <c r="AD369" i="1" s="1"/>
  <c r="AD367" i="1" a="1"/>
  <c r="AD367" i="1" s="1"/>
  <c r="AD387" i="1" a="1"/>
  <c r="AD387" i="1" s="1"/>
  <c r="AD414" i="1" a="1"/>
  <c r="AD414" i="1" s="1"/>
  <c r="AD395" i="1" a="1"/>
  <c r="AD395" i="1" s="1"/>
  <c r="AD409" i="1" a="1"/>
  <c r="AD409" i="1" s="1"/>
  <c r="AD390" i="1" a="1"/>
  <c r="AD390" i="1" s="1"/>
  <c r="AD402" i="1" a="1"/>
  <c r="AD402" i="1" s="1"/>
  <c r="AD375" i="1" a="1"/>
  <c r="AD375" i="1" s="1"/>
  <c r="AD399" i="1" a="1"/>
  <c r="AD399" i="1" s="1"/>
  <c r="AD407" i="1" a="1"/>
  <c r="AD407" i="1" s="1"/>
  <c r="AD404" i="1" a="1"/>
  <c r="AD404" i="1" s="1"/>
  <c r="AD392" i="1" a="1"/>
  <c r="AD392" i="1" s="1"/>
  <c r="AD379" i="1" a="1"/>
  <c r="AD379" i="1" s="1"/>
  <c r="AD405" i="1" a="1"/>
  <c r="AD405" i="1" s="1"/>
  <c r="AD380" i="1" a="1"/>
  <c r="AD380" i="1" s="1"/>
  <c r="AD400" i="1" a="1"/>
  <c r="AD400" i="1" s="1"/>
  <c r="AD370" i="1" a="1"/>
  <c r="AD370" i="1" s="1"/>
  <c r="AD394" i="1" a="1"/>
  <c r="AD394" i="1" s="1"/>
  <c r="AD415" i="1" a="1"/>
  <c r="AD415" i="1" s="1"/>
  <c r="AD374" i="1" a="1"/>
  <c r="AD374" i="1" s="1"/>
  <c r="AD382" i="1" a="1"/>
  <c r="AD382" i="1" s="1"/>
  <c r="AD385" i="1" a="1"/>
  <c r="AD385" i="1" s="1"/>
  <c r="AD372" i="1" a="1"/>
  <c r="AD372" i="1" s="1"/>
  <c r="AD384" i="1" a="1"/>
  <c r="AD384" i="1" s="1"/>
  <c r="AD410" i="1" a="1"/>
  <c r="AD410" i="1" s="1"/>
  <c r="AN304" i="1" a="1"/>
  <c r="AN304" i="1" s="1"/>
  <c r="AN306" i="1" a="1"/>
  <c r="AN306" i="1" s="1"/>
  <c r="AN308" i="1" a="1"/>
  <c r="AN308" i="1" s="1"/>
  <c r="AN316" i="1" a="1"/>
  <c r="AN316" i="1" s="1"/>
  <c r="AN324" i="1" a="1"/>
  <c r="AN324" i="1" s="1"/>
  <c r="AN336" i="1" a="1"/>
  <c r="AN336" i="1" s="1"/>
  <c r="AN318" i="1" a="1"/>
  <c r="AN318" i="1" s="1"/>
  <c r="AN327" i="1" a="1"/>
  <c r="AN327" i="1" s="1"/>
  <c r="AN340" i="1" a="1"/>
  <c r="AN340" i="1" s="1"/>
  <c r="AN353" i="1" a="1"/>
  <c r="AN353" i="1" s="1"/>
  <c r="AN334" i="1" a="1"/>
  <c r="AN334" i="1" s="1"/>
  <c r="AN342" i="1" a="1"/>
  <c r="AN342" i="1" s="1"/>
  <c r="AN328" i="1" a="1"/>
  <c r="AN328" i="1" s="1"/>
  <c r="AN349" i="1" a="1"/>
  <c r="AN349" i="1" s="1"/>
  <c r="AN351" i="1" a="1"/>
  <c r="AN351" i="1" s="1"/>
  <c r="AN329" i="1" a="1"/>
  <c r="AN329" i="1" s="1"/>
  <c r="AN311" i="1" a="1"/>
  <c r="AN311" i="1" s="1"/>
  <c r="AN326" i="1" a="1"/>
  <c r="AN326" i="1" s="1"/>
  <c r="AN348" i="1" a="1"/>
  <c r="AN348" i="1" s="1"/>
  <c r="AN309" i="1" a="1"/>
  <c r="AN309" i="1" s="1"/>
  <c r="AN341" i="1" a="1"/>
  <c r="AN341" i="1" s="1"/>
  <c r="AN347" i="1" a="1"/>
  <c r="AN347" i="1" s="1"/>
  <c r="AN314" i="1" a="1"/>
  <c r="AN314" i="1" s="1"/>
  <c r="AN335" i="1" a="1"/>
  <c r="AN335" i="1" s="1"/>
  <c r="AN310" i="1" a="1"/>
  <c r="AN310" i="1" s="1"/>
  <c r="AN321" i="1" a="1"/>
  <c r="AN321" i="1" s="1"/>
  <c r="AN323" i="1" a="1"/>
  <c r="AN323" i="1" s="1"/>
  <c r="AN325" i="1" a="1"/>
  <c r="AN325" i="1" s="1"/>
  <c r="AN319" i="1" a="1"/>
  <c r="AN319" i="1" s="1"/>
  <c r="AN320" i="1" a="1"/>
  <c r="AN320" i="1" s="1"/>
  <c r="AN337" i="1" a="1"/>
  <c r="AN337" i="1" s="1"/>
  <c r="AN343" i="1" a="1"/>
  <c r="AN343" i="1" s="1"/>
  <c r="AN345" i="1" a="1"/>
  <c r="AN345" i="1" s="1"/>
  <c r="AN322" i="1" a="1"/>
  <c r="AN322" i="1" s="1"/>
  <c r="AN352" i="1" a="1"/>
  <c r="AN352" i="1" s="1"/>
  <c r="AN312" i="1" a="1"/>
  <c r="AN312" i="1" s="1"/>
  <c r="AN339" i="1" a="1"/>
  <c r="AN339" i="1" s="1"/>
  <c r="AN354" i="1" a="1"/>
  <c r="AN354" i="1" s="1"/>
  <c r="AN350" i="1" a="1"/>
  <c r="AN350" i="1" s="1"/>
  <c r="AN331" i="1" a="1"/>
  <c r="AN331" i="1" s="1"/>
  <c r="AN346" i="1" a="1"/>
  <c r="AN346" i="1" s="1"/>
  <c r="AN317" i="1" a="1"/>
  <c r="AN317" i="1" s="1"/>
  <c r="AN332" i="1" a="1"/>
  <c r="AN332" i="1" s="1"/>
  <c r="AN315" i="1" a="1"/>
  <c r="AN315" i="1" s="1"/>
  <c r="AN338" i="1" a="1"/>
  <c r="AN338" i="1" s="1"/>
  <c r="AN344" i="1" a="1"/>
  <c r="AN344" i="1" s="1"/>
  <c r="AN305" i="1" a="1"/>
  <c r="AN305" i="1" s="1"/>
  <c r="AN333" i="1" a="1"/>
  <c r="AN333" i="1" s="1"/>
  <c r="AN330" i="1" a="1"/>
  <c r="AN330" i="1" s="1"/>
  <c r="AN307" i="1" a="1"/>
  <c r="AN307" i="1" s="1"/>
  <c r="AN313" i="1" a="1"/>
  <c r="AN313" i="1" s="1"/>
  <c r="AQ328" i="1" a="1"/>
  <c r="AQ328" i="1" s="1"/>
  <c r="AQ311" i="1" a="1"/>
  <c r="AQ311" i="1" s="1"/>
  <c r="AQ313" i="1" a="1"/>
  <c r="AQ313" i="1" s="1"/>
  <c r="AQ320" i="1" a="1"/>
  <c r="AQ320" i="1" s="1"/>
  <c r="AQ331" i="1" a="1"/>
  <c r="AQ331" i="1" s="1"/>
  <c r="AQ334" i="1" a="1"/>
  <c r="AQ334" i="1" s="1"/>
  <c r="AQ312" i="1" a="1"/>
  <c r="AQ312" i="1" s="1"/>
  <c r="AQ314" i="1" a="1"/>
  <c r="AQ314" i="1" s="1"/>
  <c r="AQ346" i="1" a="1"/>
  <c r="AQ346" i="1" s="1"/>
  <c r="AQ340" i="1" a="1"/>
  <c r="AQ340" i="1" s="1"/>
  <c r="AQ335" i="1" a="1"/>
  <c r="AQ335" i="1" s="1"/>
  <c r="AQ326" i="1" a="1"/>
  <c r="AQ326" i="1" s="1"/>
  <c r="AQ333" i="1" a="1"/>
  <c r="AQ333" i="1" s="1"/>
  <c r="AQ344" i="1" a="1"/>
  <c r="AQ344" i="1" s="1"/>
  <c r="AQ353" i="1" a="1"/>
  <c r="AQ353" i="1" s="1"/>
  <c r="AQ342" i="1" a="1"/>
  <c r="AQ342" i="1" s="1"/>
  <c r="AQ304" i="1" a="1"/>
  <c r="AQ304" i="1" s="1"/>
  <c r="AQ319" i="1" a="1"/>
  <c r="AQ319" i="1" s="1"/>
  <c r="AQ324" i="1" a="1"/>
  <c r="AQ324" i="1" s="1"/>
  <c r="AQ354" i="1" a="1"/>
  <c r="AQ354" i="1" s="1"/>
  <c r="AQ338" i="1" a="1"/>
  <c r="AQ338" i="1" s="1"/>
  <c r="AQ352" i="1" a="1"/>
  <c r="AQ352" i="1" s="1"/>
  <c r="AQ308" i="1" a="1"/>
  <c r="AQ308" i="1" s="1"/>
  <c r="AQ309" i="1" a="1"/>
  <c r="AQ309" i="1" s="1"/>
  <c r="AQ341" i="1" a="1"/>
  <c r="AQ341" i="1" s="1"/>
  <c r="AQ317" i="1" a="1"/>
  <c r="AQ317" i="1" s="1"/>
  <c r="AQ325" i="1" a="1"/>
  <c r="AQ325" i="1" s="1"/>
  <c r="AQ343" i="1" a="1"/>
  <c r="AQ343" i="1" s="1"/>
  <c r="AQ327" i="1" a="1"/>
  <c r="AQ327" i="1" s="1"/>
  <c r="AQ337" i="1" a="1"/>
  <c r="AQ337" i="1" s="1"/>
  <c r="AQ345" i="1" a="1"/>
  <c r="AQ345" i="1" s="1"/>
  <c r="AQ339" i="1" a="1"/>
  <c r="AQ339" i="1" s="1"/>
  <c r="AQ318" i="1" a="1"/>
  <c r="AQ318" i="1" s="1"/>
  <c r="AQ330" i="1" a="1"/>
  <c r="AQ330" i="1" s="1"/>
  <c r="AQ310" i="1" a="1"/>
  <c r="AQ310" i="1" s="1"/>
  <c r="AQ321" i="1" a="1"/>
  <c r="AQ321" i="1" s="1"/>
  <c r="AQ322" i="1" a="1"/>
  <c r="AQ322" i="1" s="1"/>
  <c r="AQ306" i="1" a="1"/>
  <c r="AQ306" i="1" s="1"/>
  <c r="AQ349" i="1" a="1"/>
  <c r="AQ349" i="1" s="1"/>
  <c r="AQ316" i="1" a="1"/>
  <c r="AQ316" i="1" s="1"/>
  <c r="AQ329" i="1" a="1"/>
  <c r="AQ329" i="1" s="1"/>
  <c r="AQ323" i="1" a="1"/>
  <c r="AQ323" i="1" s="1"/>
  <c r="AQ307" i="1" a="1"/>
  <c r="AQ307" i="1" s="1"/>
  <c r="AQ332" i="1" a="1"/>
  <c r="AQ332" i="1" s="1"/>
  <c r="AQ336" i="1" a="1"/>
  <c r="AQ336" i="1" s="1"/>
  <c r="AQ305" i="1" a="1"/>
  <c r="AQ305" i="1" s="1"/>
  <c r="AQ350" i="1" a="1"/>
  <c r="AQ350" i="1" s="1"/>
  <c r="AQ315" i="1" a="1"/>
  <c r="AQ315" i="1" s="1"/>
  <c r="AQ348" i="1" a="1"/>
  <c r="AQ348" i="1" s="1"/>
  <c r="AQ351" i="1" a="1"/>
  <c r="AQ351" i="1" s="1"/>
  <c r="AQ347" i="1" a="1"/>
  <c r="AQ347" i="1" s="1"/>
  <c r="AB402" i="1" a="1"/>
  <c r="AB402" i="1" s="1"/>
  <c r="AB373" i="1" a="1"/>
  <c r="AB373" i="1" s="1"/>
  <c r="AB383" i="1" a="1"/>
  <c r="AB383" i="1" s="1"/>
  <c r="AB376" i="1" a="1"/>
  <c r="AB376" i="1" s="1"/>
  <c r="AB386" i="1" a="1"/>
  <c r="AB386" i="1" s="1"/>
  <c r="AB403" i="1" a="1"/>
  <c r="AB403" i="1" s="1"/>
  <c r="AB408" i="1" a="1"/>
  <c r="AB408" i="1" s="1"/>
  <c r="AB377" i="1" a="1"/>
  <c r="AB377" i="1" s="1"/>
  <c r="AB382" i="1" a="1"/>
  <c r="AB382" i="1" s="1"/>
  <c r="AB407" i="1" a="1"/>
  <c r="AB407" i="1" s="1"/>
  <c r="AB391" i="1" a="1"/>
  <c r="AB391" i="1" s="1"/>
  <c r="AB401" i="1" a="1"/>
  <c r="AB401" i="1" s="1"/>
  <c r="AB392" i="1" a="1"/>
  <c r="AB392" i="1" s="1"/>
  <c r="AB366" i="1" a="1"/>
  <c r="AB366" i="1" s="1"/>
  <c r="AB374" i="1" a="1"/>
  <c r="AB374" i="1" s="1"/>
  <c r="AB388" i="1" a="1"/>
  <c r="AB388" i="1" s="1"/>
  <c r="AB397" i="1" a="1"/>
  <c r="AB397" i="1" s="1"/>
  <c r="AB378" i="1" a="1"/>
  <c r="AB378" i="1" s="1"/>
  <c r="AB367" i="1" a="1"/>
  <c r="AB367" i="1" s="1"/>
  <c r="AB387" i="1" a="1"/>
  <c r="AB387" i="1" s="1"/>
  <c r="AB413" i="1" a="1"/>
  <c r="AB413" i="1" s="1"/>
  <c r="AB396" i="1" a="1"/>
  <c r="AB396" i="1" s="1"/>
  <c r="AB381" i="1" a="1"/>
  <c r="AB381" i="1" s="1"/>
  <c r="AB411" i="1" a="1"/>
  <c r="AB411" i="1" s="1"/>
  <c r="AB371" i="1" a="1"/>
  <c r="AB371" i="1" s="1"/>
  <c r="AB393" i="1" a="1"/>
  <c r="AB393" i="1" s="1"/>
  <c r="AB398" i="1" a="1"/>
  <c r="AB398" i="1" s="1"/>
  <c r="AB372" i="1" a="1"/>
  <c r="AB372" i="1" s="1"/>
  <c r="AB412" i="1" a="1"/>
  <c r="AB412" i="1" s="1"/>
  <c r="AB365" i="1" a="1"/>
  <c r="AB365" i="1" s="1"/>
  <c r="AB406" i="1" a="1"/>
  <c r="AB406" i="1" s="1"/>
  <c r="AB399" i="1" a="1"/>
  <c r="AB399" i="1" s="1"/>
  <c r="AB400" i="1" a="1"/>
  <c r="AB400" i="1" s="1"/>
  <c r="AB404" i="1" a="1"/>
  <c r="AB404" i="1" s="1"/>
  <c r="AB385" i="1" a="1"/>
  <c r="AB385" i="1" s="1"/>
  <c r="AB415" i="1" a="1"/>
  <c r="AB415" i="1" s="1"/>
  <c r="AB414" i="1" a="1"/>
  <c r="AB414" i="1" s="1"/>
  <c r="AB390" i="1" a="1"/>
  <c r="AB390" i="1" s="1"/>
  <c r="AB389" i="1" a="1"/>
  <c r="AB389" i="1" s="1"/>
  <c r="AB395" i="1" a="1"/>
  <c r="AB395" i="1" s="1"/>
  <c r="AB370" i="1" a="1"/>
  <c r="AB370" i="1" s="1"/>
  <c r="AB380" i="1" a="1"/>
  <c r="AB380" i="1" s="1"/>
  <c r="AB409" i="1" a="1"/>
  <c r="AB409" i="1" s="1"/>
  <c r="AB405" i="1" a="1"/>
  <c r="AB405" i="1" s="1"/>
  <c r="AB379" i="1" a="1"/>
  <c r="AB379" i="1" s="1"/>
  <c r="AB369" i="1" a="1"/>
  <c r="AB369" i="1" s="1"/>
  <c r="AB375" i="1" a="1"/>
  <c r="AB375" i="1" s="1"/>
  <c r="AB410" i="1" a="1"/>
  <c r="AB410" i="1" s="1"/>
  <c r="AB384" i="1" a="1"/>
  <c r="AB384" i="1" s="1"/>
  <c r="AB394" i="1" a="1"/>
  <c r="AB394" i="1" s="1"/>
  <c r="AB368" i="1" a="1"/>
  <c r="AB368" i="1" s="1"/>
  <c r="AR315" i="1" a="1"/>
  <c r="AR315" i="1" s="1"/>
  <c r="AR317" i="1" a="1"/>
  <c r="AR317" i="1" s="1"/>
  <c r="AR325" i="1" a="1"/>
  <c r="AR325" i="1" s="1"/>
  <c r="AR328" i="1" a="1"/>
  <c r="AR328" i="1" s="1"/>
  <c r="AR313" i="1" a="1"/>
  <c r="AR313" i="1" s="1"/>
  <c r="AR320" i="1" a="1"/>
  <c r="AR320" i="1" s="1"/>
  <c r="AR311" i="1" a="1"/>
  <c r="AR311" i="1" s="1"/>
  <c r="AR334" i="1" a="1"/>
  <c r="AR334" i="1" s="1"/>
  <c r="AR353" i="1" a="1"/>
  <c r="AR353" i="1" s="1"/>
  <c r="AR312" i="1" a="1"/>
  <c r="AR312" i="1" s="1"/>
  <c r="AR314" i="1" a="1"/>
  <c r="AR314" i="1" s="1"/>
  <c r="AR346" i="1" a="1"/>
  <c r="AR346" i="1" s="1"/>
  <c r="AR348" i="1" a="1"/>
  <c r="AR348" i="1" s="1"/>
  <c r="AR344" i="1" a="1"/>
  <c r="AR344" i="1" s="1"/>
  <c r="AR333" i="1" a="1"/>
  <c r="AR333" i="1" s="1"/>
  <c r="AR326" i="1" a="1"/>
  <c r="AR326" i="1" s="1"/>
  <c r="AR335" i="1" a="1"/>
  <c r="AR335" i="1" s="1"/>
  <c r="AR343" i="1" a="1"/>
  <c r="AR343" i="1" s="1"/>
  <c r="AR304" i="1" a="1"/>
  <c r="AR304" i="1" s="1"/>
  <c r="AR331" i="1" a="1"/>
  <c r="AR331" i="1" s="1"/>
  <c r="AR342" i="1" a="1"/>
  <c r="AR342" i="1" s="1"/>
  <c r="AR330" i="1" a="1"/>
  <c r="AR330" i="1" s="1"/>
  <c r="AR345" i="1" a="1"/>
  <c r="AR345" i="1" s="1"/>
  <c r="AR354" i="1" a="1"/>
  <c r="AR354" i="1" s="1"/>
  <c r="AR339" i="1" a="1"/>
  <c r="AR339" i="1" s="1"/>
  <c r="AR308" i="1" a="1"/>
  <c r="AR308" i="1" s="1"/>
  <c r="AR347" i="1" a="1"/>
  <c r="AR347" i="1" s="1"/>
  <c r="AR349" i="1" a="1"/>
  <c r="AR349" i="1" s="1"/>
  <c r="AR337" i="1" a="1"/>
  <c r="AR337" i="1" s="1"/>
  <c r="AR327" i="1" a="1"/>
  <c r="AR327" i="1" s="1"/>
  <c r="AR322" i="1" a="1"/>
  <c r="AR322" i="1" s="1"/>
  <c r="AR309" i="1" a="1"/>
  <c r="AR309" i="1" s="1"/>
  <c r="AR310" i="1" a="1"/>
  <c r="AR310" i="1" s="1"/>
  <c r="AR321" i="1" a="1"/>
  <c r="AR321" i="1" s="1"/>
  <c r="AR319" i="1" a="1"/>
  <c r="AR319" i="1" s="1"/>
  <c r="AR318" i="1" a="1"/>
  <c r="AR318" i="1" s="1"/>
  <c r="AR341" i="1" a="1"/>
  <c r="AR341" i="1" s="1"/>
  <c r="AR352" i="1" a="1"/>
  <c r="AR352" i="1" s="1"/>
  <c r="AR350" i="1" a="1"/>
  <c r="AR350" i="1" s="1"/>
  <c r="AR306" i="1" a="1"/>
  <c r="AR306" i="1" s="1"/>
  <c r="AR323" i="1" a="1"/>
  <c r="AR323" i="1" s="1"/>
  <c r="AR351" i="1" a="1"/>
  <c r="AR351" i="1" s="1"/>
  <c r="AR324" i="1" a="1"/>
  <c r="AR324" i="1" s="1"/>
  <c r="AR338" i="1" a="1"/>
  <c r="AR338" i="1" s="1"/>
  <c r="AR307" i="1" a="1"/>
  <c r="AR307" i="1" s="1"/>
  <c r="AR316" i="1" a="1"/>
  <c r="AR316" i="1" s="1"/>
  <c r="AR305" i="1" a="1"/>
  <c r="AR305" i="1" s="1"/>
  <c r="AR329" i="1" a="1"/>
  <c r="AR329" i="1" s="1"/>
  <c r="AR332" i="1" a="1"/>
  <c r="AR332" i="1" s="1"/>
  <c r="AR340" i="1" a="1"/>
  <c r="AR340" i="1" s="1"/>
  <c r="AR336" i="1" a="1"/>
  <c r="AR336" i="1" s="1"/>
  <c r="AE372" i="1" a="1"/>
  <c r="AE372" i="1" s="1"/>
  <c r="AE397" i="1" a="1"/>
  <c r="AE397" i="1" s="1"/>
  <c r="AE365" i="1" a="1"/>
  <c r="AE365" i="1" s="1"/>
  <c r="AE411" i="1" a="1"/>
  <c r="AE411" i="1" s="1"/>
  <c r="AE402" i="1" a="1"/>
  <c r="AE402" i="1" s="1"/>
  <c r="AE391" i="1" a="1"/>
  <c r="AE391" i="1" s="1"/>
  <c r="AE392" i="1" a="1"/>
  <c r="AE392" i="1" s="1"/>
  <c r="AE406" i="1" a="1"/>
  <c r="AE406" i="1" s="1"/>
  <c r="AE381" i="1" a="1"/>
  <c r="AE381" i="1" s="1"/>
  <c r="AE376" i="1" a="1"/>
  <c r="AE376" i="1" s="1"/>
  <c r="AE377" i="1" a="1"/>
  <c r="AE377" i="1" s="1"/>
  <c r="AE396" i="1" a="1"/>
  <c r="AE396" i="1" s="1"/>
  <c r="AE366" i="1" a="1"/>
  <c r="AE366" i="1" s="1"/>
  <c r="AE393" i="1" a="1"/>
  <c r="AE393" i="1" s="1"/>
  <c r="AE386" i="1" a="1"/>
  <c r="AE386" i="1" s="1"/>
  <c r="AE371" i="1" a="1"/>
  <c r="AE371" i="1" s="1"/>
  <c r="AE387" i="1" a="1"/>
  <c r="AE387" i="1" s="1"/>
  <c r="AE382" i="1" a="1"/>
  <c r="AE382" i="1" s="1"/>
  <c r="AE407" i="1" a="1"/>
  <c r="AE407" i="1" s="1"/>
  <c r="AE401" i="1" a="1"/>
  <c r="AE401" i="1" s="1"/>
  <c r="AE367" i="1" a="1"/>
  <c r="AE367" i="1" s="1"/>
  <c r="AE412" i="1" a="1"/>
  <c r="AE412" i="1" s="1"/>
  <c r="AE400" i="1" a="1"/>
  <c r="AE400" i="1" s="1"/>
  <c r="AE384" i="1" a="1"/>
  <c r="AE384" i="1" s="1"/>
  <c r="AE403" i="1" a="1"/>
  <c r="AE403" i="1" s="1"/>
  <c r="AE408" i="1" a="1"/>
  <c r="AE408" i="1" s="1"/>
  <c r="AE379" i="1" a="1"/>
  <c r="AE379" i="1" s="1"/>
  <c r="AE369" i="1" a="1"/>
  <c r="AE369" i="1" s="1"/>
  <c r="AE413" i="1" a="1"/>
  <c r="AE413" i="1" s="1"/>
  <c r="AE415" i="1" a="1"/>
  <c r="AE415" i="1" s="1"/>
  <c r="AE385" i="1" a="1"/>
  <c r="AE385" i="1" s="1"/>
  <c r="AE410" i="1" a="1"/>
  <c r="AE410" i="1" s="1"/>
  <c r="AE380" i="1" a="1"/>
  <c r="AE380" i="1" s="1"/>
  <c r="AE405" i="1" a="1"/>
  <c r="AE405" i="1" s="1"/>
  <c r="AE409" i="1" a="1"/>
  <c r="AE409" i="1" s="1"/>
  <c r="AE388" i="1" a="1"/>
  <c r="AE388" i="1" s="1"/>
  <c r="AE404" i="1" a="1"/>
  <c r="AE404" i="1" s="1"/>
  <c r="AE414" i="1" a="1"/>
  <c r="AE414" i="1" s="1"/>
  <c r="AE389" i="1" a="1"/>
  <c r="AE389" i="1" s="1"/>
  <c r="AE373" i="1" a="1"/>
  <c r="AE373" i="1" s="1"/>
  <c r="AE383" i="1" a="1"/>
  <c r="AE383" i="1" s="1"/>
  <c r="AE399" i="1" a="1"/>
  <c r="AE399" i="1" s="1"/>
  <c r="AE370" i="1" a="1"/>
  <c r="AE370" i="1" s="1"/>
  <c r="AE398" i="1" a="1"/>
  <c r="AE398" i="1" s="1"/>
  <c r="AE378" i="1" a="1"/>
  <c r="AE378" i="1" s="1"/>
  <c r="AE390" i="1" a="1"/>
  <c r="AE390" i="1" s="1"/>
  <c r="AE368" i="1" a="1"/>
  <c r="AE368" i="1" s="1"/>
  <c r="AE374" i="1" a="1"/>
  <c r="AE374" i="1" s="1"/>
  <c r="AE375" i="1" a="1"/>
  <c r="AE375" i="1" s="1"/>
  <c r="AE395" i="1" a="1"/>
  <c r="AE395" i="1" s="1"/>
  <c r="AE394" i="1" a="1"/>
  <c r="AE394" i="1" s="1"/>
  <c r="AC398" i="1" a="1"/>
  <c r="AC398" i="1" s="1"/>
  <c r="AC411" i="1" a="1"/>
  <c r="AC411" i="1" s="1"/>
  <c r="AC402" i="1" a="1"/>
  <c r="AC402" i="1" s="1"/>
  <c r="AC386" i="1" a="1"/>
  <c r="AC386" i="1" s="1"/>
  <c r="AC376" i="1" a="1"/>
  <c r="AC376" i="1" s="1"/>
  <c r="AC408" i="1" a="1"/>
  <c r="AC408" i="1" s="1"/>
  <c r="AC382" i="1" a="1"/>
  <c r="AC382" i="1" s="1"/>
  <c r="AC407" i="1" a="1"/>
  <c r="AC407" i="1" s="1"/>
  <c r="AC381" i="1" a="1"/>
  <c r="AC381" i="1" s="1"/>
  <c r="AC366" i="1" a="1"/>
  <c r="AC366" i="1" s="1"/>
  <c r="AC391" i="1" a="1"/>
  <c r="AC391" i="1" s="1"/>
  <c r="AC397" i="1" a="1"/>
  <c r="AC397" i="1" s="1"/>
  <c r="AC392" i="1" a="1"/>
  <c r="AC392" i="1" s="1"/>
  <c r="AC367" i="1" a="1"/>
  <c r="AC367" i="1" s="1"/>
  <c r="AC387" i="1" a="1"/>
  <c r="AC387" i="1" s="1"/>
  <c r="AC406" i="1" a="1"/>
  <c r="AC406" i="1" s="1"/>
  <c r="AC378" i="1" a="1"/>
  <c r="AC378" i="1" s="1"/>
  <c r="AC371" i="1" a="1"/>
  <c r="AC371" i="1" s="1"/>
  <c r="AC401" i="1" a="1"/>
  <c r="AC401" i="1" s="1"/>
  <c r="AC413" i="1" a="1"/>
  <c r="AC413" i="1" s="1"/>
  <c r="AC396" i="1" a="1"/>
  <c r="AC396" i="1" s="1"/>
  <c r="AC377" i="1" a="1"/>
  <c r="AC377" i="1" s="1"/>
  <c r="AC412" i="1" a="1"/>
  <c r="AC412" i="1" s="1"/>
  <c r="AC372" i="1" a="1"/>
  <c r="AC372" i="1" s="1"/>
  <c r="AC365" i="1" a="1"/>
  <c r="AC365" i="1" s="1"/>
  <c r="AC400" i="1" a="1"/>
  <c r="AC400" i="1" s="1"/>
  <c r="AC414" i="1" a="1"/>
  <c r="AC414" i="1" s="1"/>
  <c r="AC394" i="1" a="1"/>
  <c r="AC394" i="1" s="1"/>
  <c r="AC379" i="1" a="1"/>
  <c r="AC379" i="1" s="1"/>
  <c r="AC399" i="1" a="1"/>
  <c r="AC399" i="1" s="1"/>
  <c r="AC370" i="1" a="1"/>
  <c r="AC370" i="1" s="1"/>
  <c r="AC393" i="1" a="1"/>
  <c r="AC393" i="1" s="1"/>
  <c r="AC390" i="1" a="1"/>
  <c r="AC390" i="1" s="1"/>
  <c r="AC374" i="1" a="1"/>
  <c r="AC374" i="1" s="1"/>
  <c r="AC384" i="1" a="1"/>
  <c r="AC384" i="1" s="1"/>
  <c r="AC410" i="1" a="1"/>
  <c r="AC410" i="1" s="1"/>
  <c r="AC395" i="1" a="1"/>
  <c r="AC395" i="1" s="1"/>
  <c r="AC388" i="1" a="1"/>
  <c r="AC388" i="1" s="1"/>
  <c r="AC369" i="1" a="1"/>
  <c r="AC369" i="1" s="1"/>
  <c r="AC375" i="1" a="1"/>
  <c r="AC375" i="1" s="1"/>
  <c r="AC404" i="1" a="1"/>
  <c r="AC404" i="1" s="1"/>
  <c r="AC389" i="1" a="1"/>
  <c r="AC389" i="1" s="1"/>
  <c r="AC383" i="1" a="1"/>
  <c r="AC383" i="1" s="1"/>
  <c r="AC403" i="1" a="1"/>
  <c r="AC403" i="1" s="1"/>
  <c r="AC409" i="1" a="1"/>
  <c r="AC409" i="1" s="1"/>
  <c r="AC385" i="1" a="1"/>
  <c r="AC385" i="1" s="1"/>
  <c r="AC415" i="1" a="1"/>
  <c r="AC415" i="1" s="1"/>
  <c r="AC373" i="1" a="1"/>
  <c r="AC373" i="1" s="1"/>
  <c r="AC405" i="1" a="1"/>
  <c r="AC405" i="1" s="1"/>
  <c r="AC380" i="1" a="1"/>
  <c r="AC380" i="1" s="1"/>
  <c r="AC368" i="1" a="1"/>
  <c r="AC368" i="1" s="1"/>
  <c r="AP313" i="1" a="1"/>
  <c r="AP313" i="1" s="1"/>
  <c r="AP334" i="1" a="1"/>
  <c r="AP334" i="1" s="1"/>
  <c r="AP331" i="1" a="1"/>
  <c r="AP331" i="1" s="1"/>
  <c r="AP322" i="1" a="1"/>
  <c r="AP322" i="1" s="1"/>
  <c r="AP326" i="1" a="1"/>
  <c r="AP326" i="1" s="1"/>
  <c r="AP335" i="1" a="1"/>
  <c r="AP335" i="1" s="1"/>
  <c r="AP333" i="1" a="1"/>
  <c r="AP333" i="1" s="1"/>
  <c r="AP340" i="1" a="1"/>
  <c r="AP340" i="1" s="1"/>
  <c r="AP344" i="1" a="1"/>
  <c r="AP344" i="1" s="1"/>
  <c r="AP353" i="1" a="1"/>
  <c r="AP353" i="1" s="1"/>
  <c r="AP327" i="1" a="1"/>
  <c r="AP327" i="1" s="1"/>
  <c r="AP336" i="1" a="1"/>
  <c r="AP336" i="1" s="1"/>
  <c r="AP338" i="1" a="1"/>
  <c r="AP338" i="1" s="1"/>
  <c r="AP304" i="1" a="1"/>
  <c r="AP304" i="1" s="1"/>
  <c r="AP319" i="1" a="1"/>
  <c r="AP319" i="1" s="1"/>
  <c r="AP324" i="1" a="1"/>
  <c r="AP324" i="1" s="1"/>
  <c r="AP342" i="1" a="1"/>
  <c r="AP342" i="1" s="1"/>
  <c r="AP354" i="1" a="1"/>
  <c r="AP354" i="1" s="1"/>
  <c r="AP309" i="1" a="1"/>
  <c r="AP309" i="1" s="1"/>
  <c r="AP307" i="1" a="1"/>
  <c r="AP307" i="1" s="1"/>
  <c r="AP328" i="1" a="1"/>
  <c r="AP328" i="1" s="1"/>
  <c r="AP351" i="1" a="1"/>
  <c r="AP351" i="1" s="1"/>
  <c r="AP317" i="1" a="1"/>
  <c r="AP317" i="1" s="1"/>
  <c r="AP339" i="1" a="1"/>
  <c r="AP339" i="1" s="1"/>
  <c r="AP352" i="1" a="1"/>
  <c r="AP352" i="1" s="1"/>
  <c r="AP312" i="1" a="1"/>
  <c r="AP312" i="1" s="1"/>
  <c r="AP318" i="1" a="1"/>
  <c r="AP318" i="1" s="1"/>
  <c r="AP337" i="1" a="1"/>
  <c r="AP337" i="1" s="1"/>
  <c r="AP345" i="1" a="1"/>
  <c r="AP345" i="1" s="1"/>
  <c r="AP320" i="1" a="1"/>
  <c r="AP320" i="1" s="1"/>
  <c r="AP330" i="1" a="1"/>
  <c r="AP330" i="1" s="1"/>
  <c r="AP310" i="1" a="1"/>
  <c r="AP310" i="1" s="1"/>
  <c r="AP321" i="1" a="1"/>
  <c r="AP321" i="1" s="1"/>
  <c r="AP341" i="1" a="1"/>
  <c r="AP341" i="1" s="1"/>
  <c r="AP343" i="1" a="1"/>
  <c r="AP343" i="1" s="1"/>
  <c r="AP311" i="1" a="1"/>
  <c r="AP311" i="1" s="1"/>
  <c r="AP329" i="1" a="1"/>
  <c r="AP329" i="1" s="1"/>
  <c r="AP332" i="1" a="1"/>
  <c r="AP332" i="1" s="1"/>
  <c r="AP314" i="1" a="1"/>
  <c r="AP314" i="1" s="1"/>
  <c r="AP315" i="1" a="1"/>
  <c r="AP315" i="1" s="1"/>
  <c r="AP306" i="1" a="1"/>
  <c r="AP306" i="1" s="1"/>
  <c r="AP349" i="1" a="1"/>
  <c r="AP349" i="1" s="1"/>
  <c r="AP348" i="1" a="1"/>
  <c r="AP348" i="1" s="1"/>
  <c r="AP350" i="1" a="1"/>
  <c r="AP350" i="1" s="1"/>
  <c r="AP346" i="1" a="1"/>
  <c r="AP346" i="1" s="1"/>
  <c r="AP308" i="1" a="1"/>
  <c r="AP308" i="1" s="1"/>
  <c r="AP316" i="1" a="1"/>
  <c r="AP316" i="1" s="1"/>
  <c r="AP347" i="1" a="1"/>
  <c r="AP347" i="1" s="1"/>
  <c r="AP323" i="1" a="1"/>
  <c r="AP323" i="1" s="1"/>
  <c r="AP305" i="1" a="1"/>
  <c r="AP305" i="1" s="1"/>
  <c r="AP325" i="1" a="1"/>
  <c r="AP325" i="1" s="1"/>
  <c r="AO331" i="1" a="1"/>
  <c r="AO331" i="1" s="1"/>
  <c r="AO322" i="1" a="1"/>
  <c r="AO322" i="1" s="1"/>
  <c r="AO304" i="1" a="1"/>
  <c r="AO304" i="1" s="1"/>
  <c r="AO306" i="1" a="1"/>
  <c r="AO306" i="1" s="1"/>
  <c r="AO308" i="1" a="1"/>
  <c r="AO308" i="1" s="1"/>
  <c r="AO316" i="1" a="1"/>
  <c r="AO316" i="1" s="1"/>
  <c r="AO324" i="1" a="1"/>
  <c r="AO324" i="1" s="1"/>
  <c r="AO336" i="1" a="1"/>
  <c r="AO336" i="1" s="1"/>
  <c r="AO333" i="1" a="1"/>
  <c r="AO333" i="1" s="1"/>
  <c r="AO344" i="1" a="1"/>
  <c r="AO344" i="1" s="1"/>
  <c r="AO351" i="1" a="1"/>
  <c r="AO351" i="1" s="1"/>
  <c r="AO338" i="1" a="1"/>
  <c r="AO338" i="1" s="1"/>
  <c r="AO340" i="1" a="1"/>
  <c r="AO340" i="1" s="1"/>
  <c r="AO353" i="1" a="1"/>
  <c r="AO353" i="1" s="1"/>
  <c r="AO327" i="1" a="1"/>
  <c r="AO327" i="1" s="1"/>
  <c r="AO334" i="1" a="1"/>
  <c r="AO334" i="1" s="1"/>
  <c r="AO342" i="1" a="1"/>
  <c r="AO342" i="1" s="1"/>
  <c r="AO349" i="1" a="1"/>
  <c r="AO349" i="1" s="1"/>
  <c r="AO307" i="1" a="1"/>
  <c r="AO307" i="1" s="1"/>
  <c r="AO328" i="1" a="1"/>
  <c r="AO328" i="1" s="1"/>
  <c r="AO311" i="1" a="1"/>
  <c r="AO311" i="1" s="1"/>
  <c r="AO348" i="1" a="1"/>
  <c r="AO348" i="1" s="1"/>
  <c r="AO309" i="1" a="1"/>
  <c r="AO309" i="1" s="1"/>
  <c r="AO326" i="1" a="1"/>
  <c r="AO326" i="1" s="1"/>
  <c r="AO347" i="1" a="1"/>
  <c r="AO347" i="1" s="1"/>
  <c r="AO312" i="1" a="1"/>
  <c r="AO312" i="1" s="1"/>
  <c r="AO315" i="1" a="1"/>
  <c r="AO315" i="1" s="1"/>
  <c r="AO329" i="1" a="1"/>
  <c r="AO329" i="1" s="1"/>
  <c r="AO337" i="1" a="1"/>
  <c r="AO337" i="1" s="1"/>
  <c r="AO339" i="1" a="1"/>
  <c r="AO339" i="1" s="1"/>
  <c r="AO345" i="1" a="1"/>
  <c r="AO345" i="1" s="1"/>
  <c r="AO330" i="1" a="1"/>
  <c r="AO330" i="1" s="1"/>
  <c r="AO335" i="1" a="1"/>
  <c r="AO335" i="1" s="1"/>
  <c r="AO350" i="1" a="1"/>
  <c r="AO350" i="1" s="1"/>
  <c r="AO323" i="1" a="1"/>
  <c r="AO323" i="1" s="1"/>
  <c r="AO310" i="1" a="1"/>
  <c r="AO310" i="1" s="1"/>
  <c r="AO319" i="1" a="1"/>
  <c r="AO319" i="1" s="1"/>
  <c r="AO320" i="1" a="1"/>
  <c r="AO320" i="1" s="1"/>
  <c r="AO321" i="1" a="1"/>
  <c r="AO321" i="1" s="1"/>
  <c r="AO343" i="1" a="1"/>
  <c r="AO343" i="1" s="1"/>
  <c r="AO352" i="1" a="1"/>
  <c r="AO352" i="1" s="1"/>
  <c r="AO341" i="1" a="1"/>
  <c r="AO341" i="1" s="1"/>
  <c r="AO354" i="1" a="1"/>
  <c r="AO354" i="1" s="1"/>
  <c r="AO305" i="1" a="1"/>
  <c r="AO305" i="1" s="1"/>
  <c r="AO332" i="1" a="1"/>
  <c r="AO332" i="1" s="1"/>
  <c r="AO314" i="1" a="1"/>
  <c r="AO314" i="1" s="1"/>
  <c r="AO313" i="1" a="1"/>
  <c r="AO313" i="1" s="1"/>
  <c r="AO317" i="1" a="1"/>
  <c r="AO317" i="1" s="1"/>
  <c r="AO325" i="1" a="1"/>
  <c r="AO325" i="1" s="1"/>
  <c r="AO318" i="1" a="1"/>
  <c r="AO318" i="1" s="1"/>
  <c r="AO346" i="1" a="1"/>
  <c r="AO346" i="1" s="1"/>
  <c r="Q938" i="27"/>
  <c r="O937" i="27"/>
  <c r="Q943" i="27"/>
  <c r="N958" i="9"/>
  <c r="N968" i="9" s="1"/>
  <c r="AC458" i="1" a="1"/>
  <c r="AC458" i="1" s="1"/>
  <c r="AC456" i="1" a="1"/>
  <c r="AC456" i="1" s="1"/>
  <c r="AC457" i="1" a="1"/>
  <c r="AC457" i="1" s="1"/>
  <c r="AC461" i="1" a="1"/>
  <c r="AC461" i="1" s="1"/>
  <c r="AC460" i="1" a="1"/>
  <c r="AC460" i="1" s="1"/>
  <c r="AC459" i="1" a="1"/>
  <c r="AC459" i="1" s="1"/>
  <c r="AB457" i="1" a="1"/>
  <c r="AB457" i="1" s="1"/>
  <c r="AB456" i="1" a="1"/>
  <c r="AB456" i="1" s="1"/>
  <c r="AB458" i="1" a="1"/>
  <c r="AB458" i="1" s="1"/>
  <c r="AB460" i="1" a="1"/>
  <c r="AB460" i="1" s="1"/>
  <c r="AB459" i="1" a="1"/>
  <c r="AB459" i="1" s="1"/>
  <c r="AB461" i="1" a="1"/>
  <c r="AB461" i="1" s="1"/>
  <c r="AE459" i="1" a="1"/>
  <c r="AE459" i="1" s="1"/>
  <c r="AE457" i="1" a="1"/>
  <c r="AE457" i="1" s="1"/>
  <c r="AE458" i="1" a="1"/>
  <c r="AE458" i="1" s="1"/>
  <c r="AE456" i="1" a="1"/>
  <c r="AE456" i="1" s="1"/>
  <c r="AE460" i="1" a="1"/>
  <c r="AE460" i="1" s="1"/>
  <c r="AE461" i="1" a="1"/>
  <c r="AE461" i="1" s="1"/>
  <c r="AD456" i="1" a="1"/>
  <c r="AD456" i="1" s="1"/>
  <c r="AD457" i="1" a="1"/>
  <c r="AD457" i="1" s="1"/>
  <c r="AD459" i="1" a="1"/>
  <c r="AD459" i="1" s="1"/>
  <c r="AD458" i="1" a="1"/>
  <c r="AD458" i="1" s="1"/>
  <c r="AD460" i="1" a="1"/>
  <c r="AD460" i="1" s="1"/>
  <c r="AD461" i="1" a="1"/>
  <c r="AD461" i="1" s="1"/>
  <c r="AB469" i="1" a="1"/>
  <c r="AB469" i="1" s="1"/>
  <c r="AB449" i="1" a="1"/>
  <c r="AB449" i="1" s="1"/>
  <c r="AB450" i="1" a="1"/>
  <c r="AB450" i="1" s="1"/>
  <c r="AB451" i="1" a="1"/>
  <c r="AB451" i="1" s="1"/>
  <c r="AB452" i="1" a="1"/>
  <c r="AB452" i="1" s="1"/>
  <c r="AB453" i="1" a="1"/>
  <c r="AB453" i="1" s="1"/>
  <c r="AD469" i="1" a="1"/>
  <c r="AD469" i="1" s="1"/>
  <c r="AD451" i="1" a="1"/>
  <c r="AD451" i="1" s="1"/>
  <c r="AD449" i="1" a="1"/>
  <c r="AD449" i="1" s="1"/>
  <c r="AD452" i="1" a="1"/>
  <c r="AD452" i="1" s="1"/>
  <c r="AD450" i="1" a="1"/>
  <c r="AD450" i="1" s="1"/>
  <c r="AD453" i="1" a="1"/>
  <c r="AD453" i="1" s="1"/>
  <c r="AE469" i="1" a="1"/>
  <c r="AE469" i="1" s="1"/>
  <c r="AE449" i="1" a="1"/>
  <c r="AE449" i="1" s="1"/>
  <c r="AE451" i="1" a="1"/>
  <c r="AE451" i="1" s="1"/>
  <c r="AE452" i="1" a="1"/>
  <c r="AE452" i="1" s="1"/>
  <c r="AE450" i="1" a="1"/>
  <c r="AE450" i="1" s="1"/>
  <c r="AE453" i="1" a="1"/>
  <c r="AE453" i="1" s="1"/>
  <c r="AC469" i="1" a="1"/>
  <c r="AC469" i="1" s="1"/>
  <c r="AC451" i="1" a="1"/>
  <c r="AC451" i="1" s="1"/>
  <c r="AC450" i="1" a="1"/>
  <c r="AC450" i="1" s="1"/>
  <c r="AC449" i="1" a="1"/>
  <c r="AC449" i="1" s="1"/>
  <c r="AC452" i="1" a="1"/>
  <c r="AC452" i="1" s="1"/>
  <c r="AC453" i="1" a="1"/>
  <c r="AC45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467" i="1" a="1"/>
  <c r="AD467" i="1" s="1"/>
  <c r="AB467" i="1" a="1"/>
  <c r="AB467" i="1" s="1"/>
  <c r="AC467" i="1" a="1"/>
  <c r="AC467" i="1" s="1"/>
  <c r="AE467" i="1" a="1"/>
  <c r="AE467" i="1" s="1"/>
  <c r="AD463" i="1" a="1"/>
  <c r="AD463" i="1" s="1"/>
  <c r="AD465" i="1" a="1"/>
  <c r="AD465" i="1" s="1"/>
  <c r="AB463" i="1" a="1"/>
  <c r="AB463" i="1" s="1"/>
  <c r="AB465" i="1" a="1"/>
  <c r="AB465" i="1" s="1"/>
  <c r="AC463" i="1" a="1"/>
  <c r="AC463" i="1" s="1"/>
  <c r="AC465" i="1" a="1"/>
  <c r="AC465" i="1" s="1"/>
  <c r="AE463" i="1" a="1"/>
  <c r="AE463" i="1" s="1"/>
  <c r="AE465" i="1" a="1"/>
  <c r="AE465" i="1" s="1"/>
  <c r="AD454" i="1" a="1"/>
  <c r="AD454" i="1" s="1"/>
  <c r="AB454" i="1" a="1"/>
  <c r="AB454" i="1" s="1"/>
  <c r="AC454" i="1" a="1"/>
  <c r="AC454" i="1" s="1"/>
  <c r="AE454" i="1" a="1"/>
  <c r="AE454" i="1" s="1"/>
  <c r="AD446" i="1" a="1"/>
  <c r="AD446" i="1" s="1"/>
  <c r="AB446" i="1" a="1"/>
  <c r="AB446" i="1" s="1"/>
  <c r="AC446" i="1" a="1"/>
  <c r="AC446" i="1" s="1"/>
  <c r="AE446" i="1" a="1"/>
  <c r="AE446" i="1" s="1"/>
  <c r="AD439" i="1" a="1"/>
  <c r="AD439" i="1" s="1"/>
  <c r="AD441" i="1" a="1"/>
  <c r="AD441" i="1" s="1"/>
  <c r="AB439" i="1" a="1"/>
  <c r="AB439" i="1" s="1"/>
  <c r="AB441" i="1" a="1"/>
  <c r="AB441" i="1" s="1"/>
  <c r="AC439" i="1" a="1"/>
  <c r="AC439" i="1" s="1"/>
  <c r="AC441" i="1" a="1"/>
  <c r="AC441" i="1" s="1"/>
  <c r="AE439" i="1" a="1"/>
  <c r="AE439" i="1" s="1"/>
  <c r="AE441" i="1" a="1"/>
  <c r="AE441" i="1" s="1"/>
  <c r="AB435" i="1" a="1"/>
  <c r="AB435" i="1" s="1"/>
  <c r="AB437" i="1" a="1"/>
  <c r="AB437" i="1" s="1"/>
  <c r="AD435" i="1" a="1"/>
  <c r="AD435" i="1" s="1"/>
  <c r="AD437" i="1" a="1"/>
  <c r="AD437" i="1" s="1"/>
  <c r="AC435" i="1" a="1"/>
  <c r="AC435" i="1" s="1"/>
  <c r="AC437" i="1" a="1"/>
  <c r="AC437" i="1" s="1"/>
  <c r="AE435" i="1" a="1"/>
  <c r="AE435" i="1" s="1"/>
  <c r="AE437" i="1" a="1"/>
  <c r="AE437" i="1" s="1"/>
  <c r="AB466" i="1" a="1"/>
  <c r="AB466" i="1" s="1"/>
  <c r="AB464" i="1" a="1"/>
  <c r="AB464" i="1" s="1"/>
  <c r="AB462" i="1" a="1"/>
  <c r="AB462" i="1" s="1"/>
  <c r="AB455" i="1" a="1"/>
  <c r="AB455" i="1" s="1"/>
  <c r="AB448" i="1" a="1"/>
  <c r="AB448" i="1" s="1"/>
  <c r="AB447" i="1" a="1"/>
  <c r="AB447" i="1" s="1"/>
  <c r="AC466" i="1" a="1"/>
  <c r="AC466" i="1" s="1"/>
  <c r="AC464" i="1" a="1"/>
  <c r="AC464" i="1" s="1"/>
  <c r="AC455" i="1" a="1"/>
  <c r="AC455" i="1" s="1"/>
  <c r="AC448" i="1" a="1"/>
  <c r="AC448" i="1" s="1"/>
  <c r="AC462" i="1" a="1"/>
  <c r="AC462" i="1" s="1"/>
  <c r="AC447" i="1" a="1"/>
  <c r="AC447" i="1" s="1"/>
  <c r="AE464" i="1" a="1"/>
  <c r="AE464" i="1" s="1"/>
  <c r="AE447" i="1" a="1"/>
  <c r="AE447" i="1" s="1"/>
  <c r="AE466" i="1" a="1"/>
  <c r="AE466" i="1" s="1"/>
  <c r="AE448" i="1" a="1"/>
  <c r="AE448" i="1" s="1"/>
  <c r="AE455" i="1" a="1"/>
  <c r="AE455" i="1" s="1"/>
  <c r="AE462" i="1" a="1"/>
  <c r="AE462" i="1" s="1"/>
  <c r="AD448" i="1" a="1"/>
  <c r="AD448" i="1" s="1"/>
  <c r="AD455" i="1" a="1"/>
  <c r="AD455" i="1" s="1"/>
  <c r="AD462" i="1" a="1"/>
  <c r="AD462" i="1" s="1"/>
  <c r="AD447" i="1" a="1"/>
  <c r="AD447" i="1" s="1"/>
  <c r="AD466" i="1" a="1"/>
  <c r="AD466" i="1" s="1"/>
  <c r="AD464" i="1" a="1"/>
  <c r="AD464" i="1" s="1"/>
  <c r="AD433" i="1" a="1"/>
  <c r="AD433" i="1" s="1"/>
  <c r="AD425" i="1" a="1"/>
  <c r="AD425" i="1" s="1"/>
  <c r="AD430" i="1" a="1"/>
  <c r="AD430" i="1" s="1"/>
  <c r="AD431" i="1" a="1"/>
  <c r="AD431" i="1" s="1"/>
  <c r="AD424" i="1" a="1"/>
  <c r="AD424" i="1" s="1"/>
  <c r="AD432" i="1" a="1"/>
  <c r="AD432" i="1" s="1"/>
  <c r="AD428" i="1" a="1"/>
  <c r="AD428" i="1" s="1"/>
  <c r="AD426" i="1" a="1"/>
  <c r="AD426" i="1" s="1"/>
  <c r="AD429" i="1" a="1"/>
  <c r="AD429" i="1" s="1"/>
  <c r="AD427" i="1" a="1"/>
  <c r="AD427" i="1" s="1"/>
  <c r="AC433" i="1" a="1"/>
  <c r="AC433" i="1" s="1"/>
  <c r="AC425" i="1" a="1"/>
  <c r="AC425" i="1" s="1"/>
  <c r="AC427" i="1" a="1"/>
  <c r="AC427" i="1" s="1"/>
  <c r="AC426" i="1" a="1"/>
  <c r="AC426" i="1" s="1"/>
  <c r="AC431" i="1" a="1"/>
  <c r="AC431" i="1" s="1"/>
  <c r="AC424" i="1" a="1"/>
  <c r="AC424" i="1" s="1"/>
  <c r="AC429" i="1" a="1"/>
  <c r="AC429" i="1" s="1"/>
  <c r="AC432" i="1" a="1"/>
  <c r="AC432" i="1" s="1"/>
  <c r="AC430" i="1" a="1"/>
  <c r="AC430" i="1" s="1"/>
  <c r="AC428" i="1" a="1"/>
  <c r="AC428" i="1" s="1"/>
  <c r="AE433" i="1" a="1"/>
  <c r="AE433" i="1" s="1"/>
  <c r="AE425" i="1" a="1"/>
  <c r="AE425" i="1" s="1"/>
  <c r="AE431" i="1" a="1"/>
  <c r="AE431" i="1" s="1"/>
  <c r="AE432" i="1" a="1"/>
  <c r="AE432" i="1" s="1"/>
  <c r="AE424" i="1" a="1"/>
  <c r="AE424" i="1" s="1"/>
  <c r="AE428" i="1" a="1"/>
  <c r="AE428" i="1" s="1"/>
  <c r="AE427" i="1" a="1"/>
  <c r="AE427" i="1" s="1"/>
  <c r="AE430" i="1" a="1"/>
  <c r="AE430" i="1" s="1"/>
  <c r="AE426" i="1" a="1"/>
  <c r="AE426" i="1" s="1"/>
  <c r="AE429" i="1" a="1"/>
  <c r="AE429" i="1" s="1"/>
  <c r="AB433" i="1" a="1"/>
  <c r="AB433" i="1" s="1"/>
  <c r="AB425" i="1" a="1"/>
  <c r="AB425" i="1" s="1"/>
  <c r="AB432" i="1" a="1"/>
  <c r="AB432" i="1" s="1"/>
  <c r="AB430" i="1" a="1"/>
  <c r="AB430" i="1" s="1"/>
  <c r="AB431" i="1" a="1"/>
  <c r="AB431" i="1" s="1"/>
  <c r="AB427" i="1" a="1"/>
  <c r="AB427" i="1" s="1"/>
  <c r="AB426" i="1" a="1"/>
  <c r="AB426" i="1" s="1"/>
  <c r="AB424" i="1" a="1"/>
  <c r="AB424" i="1" s="1"/>
  <c r="AB428" i="1" a="1"/>
  <c r="AB428" i="1" s="1"/>
  <c r="AB429" i="1" a="1"/>
  <c r="AB429" i="1" s="1"/>
  <c r="AO111" i="18"/>
  <c r="AU303" i="1"/>
  <c r="AF422" i="1"/>
  <c r="AB423" i="1" a="1"/>
  <c r="AB423" i="1" s="1"/>
  <c r="AF364" i="1"/>
  <c r="AI364" i="1"/>
  <c r="AI422" i="1"/>
  <c r="AE423" i="1" a="1"/>
  <c r="AE423" i="1" s="1"/>
  <c r="AS303" i="1"/>
  <c r="AH364" i="1"/>
  <c r="AH422" i="1"/>
  <c r="AD423" i="1" a="1"/>
  <c r="AD423" i="1" s="1"/>
  <c r="AG422" i="1"/>
  <c r="AC423" i="1" a="1"/>
  <c r="AC423" i="1" s="1"/>
  <c r="AG364" i="1"/>
  <c r="AT303" i="1"/>
  <c r="I635" i="1" a="1"/>
  <c r="I635" i="1" s="1"/>
  <c r="N945" i="27" l="1"/>
  <c r="N954" i="27"/>
  <c r="K952" i="27"/>
  <c r="AT305" i="1" a="1"/>
  <c r="AT305" i="1" s="1"/>
  <c r="AT323" i="1" a="1"/>
  <c r="AT323" i="1" s="1"/>
  <c r="AT309" i="1" a="1"/>
  <c r="AT309" i="1" s="1"/>
  <c r="AT315" i="1" a="1"/>
  <c r="AT315" i="1" s="1"/>
  <c r="AT317" i="1" a="1"/>
  <c r="AT317" i="1" s="1"/>
  <c r="AT318" i="1" a="1"/>
  <c r="AT318" i="1" s="1"/>
  <c r="AT325" i="1" a="1"/>
  <c r="AT325" i="1" s="1"/>
  <c r="AT341" i="1" a="1"/>
  <c r="AT341" i="1" s="1"/>
  <c r="AT346" i="1" a="1"/>
  <c r="AT346" i="1" s="1"/>
  <c r="AT326" i="1" a="1"/>
  <c r="AT326" i="1" s="1"/>
  <c r="AT310" i="1" a="1"/>
  <c r="AT310" i="1" s="1"/>
  <c r="AT339" i="1" a="1"/>
  <c r="AT339" i="1" s="1"/>
  <c r="AT350" i="1" a="1"/>
  <c r="AT350" i="1" s="1"/>
  <c r="AT311" i="1" a="1"/>
  <c r="AT311" i="1" s="1"/>
  <c r="AT313" i="1" a="1"/>
  <c r="AT313" i="1" s="1"/>
  <c r="AT312" i="1" a="1"/>
  <c r="AT312" i="1" s="1"/>
  <c r="AT314" i="1" a="1"/>
  <c r="AT314" i="1" s="1"/>
  <c r="AT332" i="1" a="1"/>
  <c r="AT332" i="1" s="1"/>
  <c r="AT348" i="1" a="1"/>
  <c r="AT348" i="1" s="1"/>
  <c r="AT306" i="1" a="1"/>
  <c r="AT306" i="1" s="1"/>
  <c r="AT316" i="1" a="1"/>
  <c r="AT316" i="1" s="1"/>
  <c r="AT336" i="1" a="1"/>
  <c r="AT336" i="1" s="1"/>
  <c r="AT343" i="1" a="1"/>
  <c r="AT343" i="1" s="1"/>
  <c r="AT349" i="1" a="1"/>
  <c r="AT349" i="1" s="1"/>
  <c r="AT307" i="1" a="1"/>
  <c r="AT307" i="1" s="1"/>
  <c r="AT319" i="1" a="1"/>
  <c r="AT319" i="1" s="1"/>
  <c r="AT335" i="1" a="1"/>
  <c r="AT335" i="1" s="1"/>
  <c r="AT354" i="1" a="1"/>
  <c r="AT354" i="1" s="1"/>
  <c r="AT333" i="1" a="1"/>
  <c r="AT333" i="1" s="1"/>
  <c r="AT351" i="1" a="1"/>
  <c r="AT351" i="1" s="1"/>
  <c r="AT347" i="1" a="1"/>
  <c r="AT347" i="1" s="1"/>
  <c r="AT334" i="1" a="1"/>
  <c r="AT334" i="1" s="1"/>
  <c r="AT345" i="1" a="1"/>
  <c r="AT345" i="1" s="1"/>
  <c r="AT321" i="1" a="1"/>
  <c r="AT321" i="1" s="1"/>
  <c r="AT308" i="1" a="1"/>
  <c r="AT308" i="1" s="1"/>
  <c r="AT320" i="1" a="1"/>
  <c r="AT320" i="1" s="1"/>
  <c r="AT337" i="1" a="1"/>
  <c r="AT337" i="1" s="1"/>
  <c r="AT330" i="1" a="1"/>
  <c r="AT330" i="1" s="1"/>
  <c r="AT338" i="1" a="1"/>
  <c r="AT338" i="1" s="1"/>
  <c r="AT329" i="1" a="1"/>
  <c r="AT329" i="1" s="1"/>
  <c r="AT352" i="1" a="1"/>
  <c r="AT352" i="1" s="1"/>
  <c r="AT322" i="1" a="1"/>
  <c r="AT322" i="1" s="1"/>
  <c r="AT342" i="1" a="1"/>
  <c r="AT342" i="1" s="1"/>
  <c r="AT324" i="1" a="1"/>
  <c r="AT324" i="1" s="1"/>
  <c r="AT331" i="1" a="1"/>
  <c r="AT331" i="1" s="1"/>
  <c r="AT344" i="1" a="1"/>
  <c r="AT344" i="1" s="1"/>
  <c r="AT353" i="1" a="1"/>
  <c r="AT353" i="1" s="1"/>
  <c r="AT340" i="1" a="1"/>
  <c r="AT340" i="1" s="1"/>
  <c r="AT327" i="1" a="1"/>
  <c r="AT327" i="1" s="1"/>
  <c r="AT304" i="1" a="1"/>
  <c r="AT304" i="1" s="1"/>
  <c r="AT328" i="1" a="1"/>
  <c r="AT328" i="1" s="1"/>
  <c r="AS309" i="1" a="1"/>
  <c r="AS309" i="1" s="1"/>
  <c r="AS315" i="1" a="1"/>
  <c r="AS315" i="1" s="1"/>
  <c r="AS317" i="1" a="1"/>
  <c r="AS317" i="1" s="1"/>
  <c r="AS328" i="1" a="1"/>
  <c r="AS328" i="1" s="1"/>
  <c r="AS320" i="1" a="1"/>
  <c r="AS320" i="1" s="1"/>
  <c r="AS325" i="1" a="1"/>
  <c r="AS325" i="1" s="1"/>
  <c r="AS310" i="1" a="1"/>
  <c r="AS310" i="1" s="1"/>
  <c r="AS313" i="1" a="1"/>
  <c r="AS313" i="1" s="1"/>
  <c r="AS339" i="1" a="1"/>
  <c r="AS339" i="1" s="1"/>
  <c r="AS350" i="1" a="1"/>
  <c r="AS350" i="1" s="1"/>
  <c r="AS311" i="1" a="1"/>
  <c r="AS311" i="1" s="1"/>
  <c r="AS332" i="1" a="1"/>
  <c r="AS332" i="1" s="1"/>
  <c r="AS312" i="1" a="1"/>
  <c r="AS312" i="1" s="1"/>
  <c r="AS314" i="1" a="1"/>
  <c r="AS314" i="1" s="1"/>
  <c r="AS346" i="1" a="1"/>
  <c r="AS346" i="1" s="1"/>
  <c r="AS348" i="1" a="1"/>
  <c r="AS348" i="1" s="1"/>
  <c r="AS326" i="1" a="1"/>
  <c r="AS326" i="1" s="1"/>
  <c r="AS335" i="1" a="1"/>
  <c r="AS335" i="1" s="1"/>
  <c r="AS306" i="1" a="1"/>
  <c r="AS306" i="1" s="1"/>
  <c r="AS316" i="1" a="1"/>
  <c r="AS316" i="1" s="1"/>
  <c r="AS343" i="1" a="1"/>
  <c r="AS343" i="1" s="1"/>
  <c r="AS349" i="1" a="1"/>
  <c r="AS349" i="1" s="1"/>
  <c r="AS333" i="1" a="1"/>
  <c r="AS333" i="1" s="1"/>
  <c r="AS351" i="1" a="1"/>
  <c r="AS351" i="1" s="1"/>
  <c r="AS337" i="1" a="1"/>
  <c r="AS337" i="1" s="1"/>
  <c r="AS321" i="1" a="1"/>
  <c r="AS321" i="1" s="1"/>
  <c r="AS327" i="1" a="1"/>
  <c r="AS327" i="1" s="1"/>
  <c r="AS318" i="1" a="1"/>
  <c r="AS318" i="1" s="1"/>
  <c r="AS354" i="1" a="1"/>
  <c r="AS354" i="1" s="1"/>
  <c r="AS308" i="1" a="1"/>
  <c r="AS308" i="1" s="1"/>
  <c r="AS347" i="1" a="1"/>
  <c r="AS347" i="1" s="1"/>
  <c r="AS319" i="1" a="1"/>
  <c r="AS319" i="1" s="1"/>
  <c r="AS334" i="1" a="1"/>
  <c r="AS334" i="1" s="1"/>
  <c r="AS345" i="1" a="1"/>
  <c r="AS345" i="1" s="1"/>
  <c r="AS330" i="1" a="1"/>
  <c r="AS330" i="1" s="1"/>
  <c r="AS341" i="1" a="1"/>
  <c r="AS341" i="1" s="1"/>
  <c r="AS304" i="1" a="1"/>
  <c r="AS304" i="1" s="1"/>
  <c r="AS329" i="1" a="1"/>
  <c r="AS329" i="1" s="1"/>
  <c r="AS323" i="1" a="1"/>
  <c r="AS323" i="1" s="1"/>
  <c r="AS340" i="1" a="1"/>
  <c r="AS340" i="1" s="1"/>
  <c r="AS344" i="1" a="1"/>
  <c r="AS344" i="1" s="1"/>
  <c r="AS307" i="1" a="1"/>
  <c r="AS307" i="1" s="1"/>
  <c r="AS322" i="1" a="1"/>
  <c r="AS322" i="1" s="1"/>
  <c r="AS342" i="1" a="1"/>
  <c r="AS342" i="1" s="1"/>
  <c r="AS336" i="1" a="1"/>
  <c r="AS336" i="1" s="1"/>
  <c r="AS305" i="1" a="1"/>
  <c r="AS305" i="1" s="1"/>
  <c r="AS324" i="1" a="1"/>
  <c r="AS324" i="1" s="1"/>
  <c r="AS338" i="1" a="1"/>
  <c r="AS338" i="1" s="1"/>
  <c r="AS353" i="1" a="1"/>
  <c r="AS353" i="1" s="1"/>
  <c r="AS331" i="1" a="1"/>
  <c r="AS331" i="1" s="1"/>
  <c r="AS352" i="1" a="1"/>
  <c r="AS352" i="1" s="1"/>
  <c r="AI401" i="1" a="1"/>
  <c r="AI401" i="1" s="1"/>
  <c r="AI406" i="1" a="1"/>
  <c r="AI406" i="1" s="1"/>
  <c r="AI372" i="1" a="1"/>
  <c r="AI372" i="1" s="1"/>
  <c r="AI387" i="1" a="1"/>
  <c r="AI387" i="1" s="1"/>
  <c r="AI399" i="1" a="1"/>
  <c r="AI399" i="1" s="1"/>
  <c r="AI371" i="1" a="1"/>
  <c r="AI371" i="1" s="1"/>
  <c r="AI365" i="1" a="1"/>
  <c r="AI365" i="1" s="1"/>
  <c r="AI366" i="1" a="1"/>
  <c r="AI366" i="1" s="1"/>
  <c r="AI397" i="1" a="1"/>
  <c r="AI397" i="1" s="1"/>
  <c r="AI408" i="1" a="1"/>
  <c r="AI408" i="1" s="1"/>
  <c r="AI411" i="1" a="1"/>
  <c r="AI411" i="1" s="1"/>
  <c r="AI382" i="1" a="1"/>
  <c r="AI382" i="1" s="1"/>
  <c r="AI377" i="1" a="1"/>
  <c r="AI377" i="1" s="1"/>
  <c r="AI386" i="1" a="1"/>
  <c r="AI386" i="1" s="1"/>
  <c r="AI412" i="1" a="1"/>
  <c r="AI412" i="1" s="1"/>
  <c r="AI374" i="1" a="1"/>
  <c r="AI374" i="1" s="1"/>
  <c r="AI376" i="1" a="1"/>
  <c r="AI376" i="1" s="1"/>
  <c r="AI367" i="1" a="1"/>
  <c r="AI367" i="1" s="1"/>
  <c r="AI402" i="1" a="1"/>
  <c r="AI402" i="1" s="1"/>
  <c r="AI392" i="1" a="1"/>
  <c r="AI392" i="1" s="1"/>
  <c r="AI407" i="1" a="1"/>
  <c r="AI407" i="1" s="1"/>
  <c r="AI381" i="1" a="1"/>
  <c r="AI381" i="1" s="1"/>
  <c r="AI391" i="1" a="1"/>
  <c r="AI391" i="1" s="1"/>
  <c r="AI396" i="1" a="1"/>
  <c r="AI396" i="1" s="1"/>
  <c r="AI393" i="1" a="1"/>
  <c r="AI393" i="1" s="1"/>
  <c r="AI370" i="1" a="1"/>
  <c r="AI370" i="1" s="1"/>
  <c r="AI384" i="1" a="1"/>
  <c r="AI384" i="1" s="1"/>
  <c r="AI389" i="1" a="1"/>
  <c r="AI389" i="1" s="1"/>
  <c r="AI409" i="1" a="1"/>
  <c r="AI409" i="1" s="1"/>
  <c r="AI394" i="1" a="1"/>
  <c r="AI394" i="1" s="1"/>
  <c r="AI379" i="1" a="1"/>
  <c r="AI379" i="1" s="1"/>
  <c r="AI400" i="1" a="1"/>
  <c r="AI400" i="1" s="1"/>
  <c r="AI405" i="1" a="1"/>
  <c r="AI405" i="1" s="1"/>
  <c r="AI403" i="1" a="1"/>
  <c r="AI403" i="1" s="1"/>
  <c r="AI410" i="1" a="1"/>
  <c r="AI410" i="1" s="1"/>
  <c r="AI385" i="1" a="1"/>
  <c r="AI385" i="1" s="1"/>
  <c r="AI378" i="1" a="1"/>
  <c r="AI378" i="1" s="1"/>
  <c r="AI375" i="1" a="1"/>
  <c r="AI375" i="1" s="1"/>
  <c r="AI414" i="1" a="1"/>
  <c r="AI414" i="1" s="1"/>
  <c r="AI380" i="1" a="1"/>
  <c r="AI380" i="1" s="1"/>
  <c r="AI383" i="1" a="1"/>
  <c r="AI383" i="1" s="1"/>
  <c r="AI368" i="1" a="1"/>
  <c r="AI368" i="1" s="1"/>
  <c r="AI390" i="1" a="1"/>
  <c r="AI390" i="1" s="1"/>
  <c r="AI398" i="1" a="1"/>
  <c r="AI398" i="1" s="1"/>
  <c r="AI388" i="1" a="1"/>
  <c r="AI388" i="1" s="1"/>
  <c r="AI415" i="1" a="1"/>
  <c r="AI415" i="1" s="1"/>
  <c r="AI369" i="1" a="1"/>
  <c r="AI369" i="1" s="1"/>
  <c r="AI413" i="1" a="1"/>
  <c r="AI413" i="1" s="1"/>
  <c r="AI404" i="1" a="1"/>
  <c r="AI404" i="1" s="1"/>
  <c r="AI395" i="1" a="1"/>
  <c r="AI395" i="1" s="1"/>
  <c r="AI373" i="1" a="1"/>
  <c r="AI373" i="1" s="1"/>
  <c r="AU332" i="1" a="1"/>
  <c r="AU332" i="1" s="1"/>
  <c r="AU319" i="1" a="1"/>
  <c r="AU319" i="1" s="1"/>
  <c r="AU323" i="1" a="1"/>
  <c r="AU323" i="1" s="1"/>
  <c r="AU305" i="1" a="1"/>
  <c r="AU305" i="1" s="1"/>
  <c r="AU315" i="1" a="1"/>
  <c r="AU315" i="1" s="1"/>
  <c r="AU308" i="1" a="1"/>
  <c r="AU308" i="1" s="1"/>
  <c r="AU309" i="1" a="1"/>
  <c r="AU309" i="1" s="1"/>
  <c r="AU324" i="1" a="1"/>
  <c r="AU324" i="1" s="1"/>
  <c r="AU331" i="1" a="1"/>
  <c r="AU331" i="1" s="1"/>
  <c r="AU314" i="1" a="1"/>
  <c r="AU314" i="1" s="1"/>
  <c r="AU317" i="1" a="1"/>
  <c r="AU317" i="1" s="1"/>
  <c r="AU330" i="1" a="1"/>
  <c r="AU330" i="1" s="1"/>
  <c r="AU313" i="1" a="1"/>
  <c r="AU313" i="1" s="1"/>
  <c r="AU318" i="1" a="1"/>
  <c r="AU318" i="1" s="1"/>
  <c r="AU325" i="1" a="1"/>
  <c r="AU325" i="1" s="1"/>
  <c r="AU339" i="1" a="1"/>
  <c r="AU339" i="1" s="1"/>
  <c r="AU341" i="1" a="1"/>
  <c r="AU341" i="1" s="1"/>
  <c r="AU350" i="1" a="1"/>
  <c r="AU350" i="1" s="1"/>
  <c r="AU310" i="1" a="1"/>
  <c r="AU310" i="1" s="1"/>
  <c r="AU311" i="1" a="1"/>
  <c r="AU311" i="1" s="1"/>
  <c r="AU312" i="1" a="1"/>
  <c r="AU312" i="1" s="1"/>
  <c r="AU306" i="1" a="1"/>
  <c r="AU306" i="1" s="1"/>
  <c r="AU321" i="1" a="1"/>
  <c r="AU321" i="1" s="1"/>
  <c r="AU336" i="1" a="1"/>
  <c r="AU336" i="1" s="1"/>
  <c r="AU322" i="1" a="1"/>
  <c r="AU322" i="1" s="1"/>
  <c r="AU346" i="1" a="1"/>
  <c r="AU346" i="1" s="1"/>
  <c r="AU338" i="1" a="1"/>
  <c r="AU338" i="1" s="1"/>
  <c r="AU353" i="1" a="1"/>
  <c r="AU353" i="1" s="1"/>
  <c r="AU326" i="1" a="1"/>
  <c r="AU326" i="1" s="1"/>
  <c r="AU345" i="1" a="1"/>
  <c r="AU345" i="1" s="1"/>
  <c r="AU307" i="1" a="1"/>
  <c r="AU307" i="1" s="1"/>
  <c r="AU329" i="1" a="1"/>
  <c r="AU329" i="1" s="1"/>
  <c r="AU343" i="1" a="1"/>
  <c r="AU343" i="1" s="1"/>
  <c r="AU333" i="1" a="1"/>
  <c r="AU333" i="1" s="1"/>
  <c r="AU349" i="1" a="1"/>
  <c r="AU349" i="1" s="1"/>
  <c r="AU351" i="1" a="1"/>
  <c r="AU351" i="1" s="1"/>
  <c r="AU334" i="1" a="1"/>
  <c r="AU334" i="1" s="1"/>
  <c r="AU337" i="1" a="1"/>
  <c r="AU337" i="1" s="1"/>
  <c r="AU320" i="1" a="1"/>
  <c r="AU320" i="1" s="1"/>
  <c r="AU347" i="1" a="1"/>
  <c r="AU347" i="1" s="1"/>
  <c r="AU327" i="1" a="1"/>
  <c r="AU327" i="1" s="1"/>
  <c r="AU335" i="1" a="1"/>
  <c r="AU335" i="1" s="1"/>
  <c r="AU344" i="1" a="1"/>
  <c r="AU344" i="1" s="1"/>
  <c r="AU342" i="1" a="1"/>
  <c r="AU342" i="1" s="1"/>
  <c r="AU328" i="1" a="1"/>
  <c r="AU328" i="1" s="1"/>
  <c r="AU348" i="1" a="1"/>
  <c r="AU348" i="1" s="1"/>
  <c r="AU340" i="1" a="1"/>
  <c r="AU340" i="1" s="1"/>
  <c r="AU354" i="1" a="1"/>
  <c r="AU354" i="1" s="1"/>
  <c r="AU304" i="1" a="1"/>
  <c r="AU304" i="1" s="1"/>
  <c r="AU352" i="1" a="1"/>
  <c r="AU352" i="1" s="1"/>
  <c r="AU316" i="1" a="1"/>
  <c r="AU316" i="1" s="1"/>
  <c r="AH368" i="1" a="1"/>
  <c r="AH368" i="1" s="1"/>
  <c r="AH401" i="1" a="1"/>
  <c r="AH401" i="1" s="1"/>
  <c r="AH387" i="1" a="1"/>
  <c r="AH387" i="1" s="1"/>
  <c r="AH371" i="1" a="1"/>
  <c r="AH371" i="1" s="1"/>
  <c r="AH399" i="1" a="1"/>
  <c r="AH399" i="1" s="1"/>
  <c r="AH365" i="1" a="1"/>
  <c r="AH365" i="1" s="1"/>
  <c r="AH366" i="1" a="1"/>
  <c r="AH366" i="1" s="1"/>
  <c r="AH398" i="1" a="1"/>
  <c r="AH398" i="1" s="1"/>
  <c r="AH406" i="1" a="1"/>
  <c r="AH406" i="1" s="1"/>
  <c r="AH403" i="1" a="1"/>
  <c r="AH403" i="1" s="1"/>
  <c r="AH373" i="1" a="1"/>
  <c r="AH373" i="1" s="1"/>
  <c r="AH376" i="1" a="1"/>
  <c r="AH376" i="1" s="1"/>
  <c r="AH393" i="1" a="1"/>
  <c r="AH393" i="1" s="1"/>
  <c r="AH383" i="1" a="1"/>
  <c r="AH383" i="1" s="1"/>
  <c r="AH409" i="1" a="1"/>
  <c r="AH409" i="1" s="1"/>
  <c r="AH381" i="1" a="1"/>
  <c r="AH381" i="1" s="1"/>
  <c r="AH388" i="1" a="1"/>
  <c r="AH388" i="1" s="1"/>
  <c r="AH378" i="1" a="1"/>
  <c r="AH378" i="1" s="1"/>
  <c r="AH411" i="1" a="1"/>
  <c r="AH411" i="1" s="1"/>
  <c r="AH412" i="1" a="1"/>
  <c r="AH412" i="1" s="1"/>
  <c r="AH391" i="1" a="1"/>
  <c r="AH391" i="1" s="1"/>
  <c r="AH413" i="1" a="1"/>
  <c r="AH413" i="1" s="1"/>
  <c r="AH408" i="1" a="1"/>
  <c r="AH408" i="1" s="1"/>
  <c r="AH396" i="1" a="1"/>
  <c r="AH396" i="1" s="1"/>
  <c r="AH386" i="1" a="1"/>
  <c r="AH386" i="1" s="1"/>
  <c r="AH382" i="1" a="1"/>
  <c r="AH382" i="1" s="1"/>
  <c r="AH392" i="1" a="1"/>
  <c r="AH392" i="1" s="1"/>
  <c r="AH370" i="1" a="1"/>
  <c r="AH370" i="1" s="1"/>
  <c r="AH380" i="1" a="1"/>
  <c r="AH380" i="1" s="1"/>
  <c r="AH367" i="1" a="1"/>
  <c r="AH367" i="1" s="1"/>
  <c r="AH395" i="1" a="1"/>
  <c r="AH395" i="1" s="1"/>
  <c r="AH384" i="1" a="1"/>
  <c r="AH384" i="1" s="1"/>
  <c r="AH394" i="1" a="1"/>
  <c r="AH394" i="1" s="1"/>
  <c r="AH369" i="1" a="1"/>
  <c r="AH369" i="1" s="1"/>
  <c r="AH402" i="1" a="1"/>
  <c r="AH402" i="1" s="1"/>
  <c r="AH379" i="1" a="1"/>
  <c r="AH379" i="1" s="1"/>
  <c r="AH389" i="1" a="1"/>
  <c r="AH389" i="1" s="1"/>
  <c r="AH377" i="1" a="1"/>
  <c r="AH377" i="1" s="1"/>
  <c r="AH405" i="1" a="1"/>
  <c r="AH405" i="1" s="1"/>
  <c r="AH374" i="1" a="1"/>
  <c r="AH374" i="1" s="1"/>
  <c r="AH397" i="1" a="1"/>
  <c r="AH397" i="1" s="1"/>
  <c r="AH410" i="1" a="1"/>
  <c r="AH410" i="1" s="1"/>
  <c r="AH385" i="1" a="1"/>
  <c r="AH385" i="1" s="1"/>
  <c r="AH407" i="1" a="1"/>
  <c r="AH407" i="1" s="1"/>
  <c r="AH404" i="1" a="1"/>
  <c r="AH404" i="1" s="1"/>
  <c r="AH414" i="1" a="1"/>
  <c r="AH414" i="1" s="1"/>
  <c r="AH415" i="1" a="1"/>
  <c r="AH415" i="1" s="1"/>
  <c r="AH390" i="1" a="1"/>
  <c r="AH390" i="1" s="1"/>
  <c r="AH400" i="1" a="1"/>
  <c r="AH400" i="1" s="1"/>
  <c r="AH375" i="1" a="1"/>
  <c r="AH375" i="1" s="1"/>
  <c r="AH372" i="1" a="1"/>
  <c r="AH372" i="1" s="1"/>
  <c r="AF371" i="1" a="1"/>
  <c r="AF371" i="1" s="1"/>
  <c r="AF399" i="1" a="1"/>
  <c r="AF399" i="1" s="1"/>
  <c r="AF372" i="1" a="1"/>
  <c r="AF372" i="1" s="1"/>
  <c r="AF406" i="1" a="1"/>
  <c r="AF406" i="1" s="1"/>
  <c r="AF365" i="1" a="1"/>
  <c r="AF365" i="1" s="1"/>
  <c r="AF366" i="1" a="1"/>
  <c r="AF366" i="1" s="1"/>
  <c r="AF397" i="1" a="1"/>
  <c r="AF397" i="1" s="1"/>
  <c r="AF398" i="1" a="1"/>
  <c r="AF398" i="1" s="1"/>
  <c r="AF383" i="1" a="1"/>
  <c r="AF383" i="1" s="1"/>
  <c r="AF402" i="1" a="1"/>
  <c r="AF402" i="1" s="1"/>
  <c r="AF411" i="1" a="1"/>
  <c r="AF411" i="1" s="1"/>
  <c r="AF369" i="1" a="1"/>
  <c r="AF369" i="1" s="1"/>
  <c r="AF377" i="1" a="1"/>
  <c r="AF377" i="1" s="1"/>
  <c r="AF386" i="1" a="1"/>
  <c r="AF386" i="1" s="1"/>
  <c r="AF388" i="1" a="1"/>
  <c r="AF388" i="1" s="1"/>
  <c r="AF367" i="1" a="1"/>
  <c r="AF367" i="1" s="1"/>
  <c r="AF401" i="1" a="1"/>
  <c r="AF401" i="1" s="1"/>
  <c r="AF412" i="1" a="1"/>
  <c r="AF412" i="1" s="1"/>
  <c r="AF391" i="1" a="1"/>
  <c r="AF391" i="1" s="1"/>
  <c r="AF387" i="1" a="1"/>
  <c r="AF387" i="1" s="1"/>
  <c r="AF413" i="1" a="1"/>
  <c r="AF413" i="1" s="1"/>
  <c r="AF393" i="1" a="1"/>
  <c r="AF393" i="1" s="1"/>
  <c r="AF376" i="1" a="1"/>
  <c r="AF376" i="1" s="1"/>
  <c r="AF382" i="1" a="1"/>
  <c r="AF382" i="1" s="1"/>
  <c r="AF396" i="1" a="1"/>
  <c r="AF396" i="1" s="1"/>
  <c r="AF381" i="1" a="1"/>
  <c r="AF381" i="1" s="1"/>
  <c r="AF373" i="1" a="1"/>
  <c r="AF373" i="1" s="1"/>
  <c r="AF403" i="1" a="1"/>
  <c r="AF403" i="1" s="1"/>
  <c r="AF407" i="1" a="1"/>
  <c r="AF407" i="1" s="1"/>
  <c r="AF408" i="1" a="1"/>
  <c r="AF408" i="1" s="1"/>
  <c r="AF392" i="1" a="1"/>
  <c r="AF392" i="1" s="1"/>
  <c r="AF409" i="1" a="1"/>
  <c r="AF409" i="1" s="1"/>
  <c r="AF368" i="1" a="1"/>
  <c r="AF368" i="1" s="1"/>
  <c r="AF394" i="1" a="1"/>
  <c r="AF394" i="1" s="1"/>
  <c r="AF400" i="1" a="1"/>
  <c r="AF400" i="1" s="1"/>
  <c r="AF410" i="1" a="1"/>
  <c r="AF410" i="1" s="1"/>
  <c r="AF404" i="1" a="1"/>
  <c r="AF404" i="1" s="1"/>
  <c r="AF405" i="1" a="1"/>
  <c r="AF405" i="1" s="1"/>
  <c r="AF384" i="1" a="1"/>
  <c r="AF384" i="1" s="1"/>
  <c r="AF375" i="1" a="1"/>
  <c r="AF375" i="1" s="1"/>
  <c r="AF379" i="1" a="1"/>
  <c r="AF379" i="1" s="1"/>
  <c r="AF385" i="1" a="1"/>
  <c r="AF385" i="1" s="1"/>
  <c r="AF414" i="1" a="1"/>
  <c r="AF414" i="1" s="1"/>
  <c r="AF378" i="1" a="1"/>
  <c r="AF378" i="1" s="1"/>
  <c r="AF389" i="1" a="1"/>
  <c r="AF389" i="1" s="1"/>
  <c r="AF370" i="1" a="1"/>
  <c r="AF370" i="1" s="1"/>
  <c r="AF374" i="1" a="1"/>
  <c r="AF374" i="1" s="1"/>
  <c r="AF415" i="1" a="1"/>
  <c r="AF415" i="1" s="1"/>
  <c r="AF380" i="1" a="1"/>
  <c r="AF380" i="1" s="1"/>
  <c r="AF395" i="1" a="1"/>
  <c r="AF395" i="1" s="1"/>
  <c r="AF390" i="1" a="1"/>
  <c r="AF390" i="1" s="1"/>
  <c r="AG371" i="1" a="1"/>
  <c r="AG371" i="1" s="1"/>
  <c r="AG399" i="1" a="1"/>
  <c r="AG399" i="1" s="1"/>
  <c r="AG372" i="1" a="1"/>
  <c r="AG372" i="1" s="1"/>
  <c r="AG365" i="1" a="1"/>
  <c r="AG365" i="1" s="1"/>
  <c r="AG366" i="1" a="1"/>
  <c r="AG366" i="1" s="1"/>
  <c r="AG406" i="1" a="1"/>
  <c r="AG406" i="1" s="1"/>
  <c r="AG397" i="1" a="1"/>
  <c r="AG397" i="1" s="1"/>
  <c r="AG402" i="1" a="1"/>
  <c r="AG402" i="1" s="1"/>
  <c r="AG382" i="1" a="1"/>
  <c r="AG382" i="1" s="1"/>
  <c r="AG407" i="1" a="1"/>
  <c r="AG407" i="1" s="1"/>
  <c r="AG391" i="1" a="1"/>
  <c r="AG391" i="1" s="1"/>
  <c r="AG392" i="1" a="1"/>
  <c r="AG392" i="1" s="1"/>
  <c r="AG412" i="1" a="1"/>
  <c r="AG412" i="1" s="1"/>
  <c r="AG387" i="1" a="1"/>
  <c r="AG387" i="1" s="1"/>
  <c r="AG381" i="1" a="1"/>
  <c r="AG381" i="1" s="1"/>
  <c r="AG376" i="1" a="1"/>
  <c r="AG376" i="1" s="1"/>
  <c r="AG386" i="1" a="1"/>
  <c r="AG386" i="1" s="1"/>
  <c r="AG401" i="1" a="1"/>
  <c r="AG401" i="1" s="1"/>
  <c r="AG411" i="1" a="1"/>
  <c r="AG411" i="1" s="1"/>
  <c r="AG396" i="1" a="1"/>
  <c r="AG396" i="1" s="1"/>
  <c r="AG413" i="1" a="1"/>
  <c r="AG413" i="1" s="1"/>
  <c r="AG409" i="1" a="1"/>
  <c r="AG409" i="1" s="1"/>
  <c r="AG377" i="1" a="1"/>
  <c r="AG377" i="1" s="1"/>
  <c r="AG408" i="1" a="1"/>
  <c r="AG408" i="1" s="1"/>
  <c r="AG370" i="1" a="1"/>
  <c r="AG370" i="1" s="1"/>
  <c r="AG374" i="1" a="1"/>
  <c r="AG374" i="1" s="1"/>
  <c r="AG415" i="1" a="1"/>
  <c r="AG415" i="1" s="1"/>
  <c r="AG403" i="1" a="1"/>
  <c r="AG403" i="1" s="1"/>
  <c r="AG414" i="1" a="1"/>
  <c r="AG414" i="1" s="1"/>
  <c r="AG398" i="1" a="1"/>
  <c r="AG398" i="1" s="1"/>
  <c r="AG410" i="1" a="1"/>
  <c r="AG410" i="1" s="1"/>
  <c r="AG379" i="1" a="1"/>
  <c r="AG379" i="1" s="1"/>
  <c r="AG367" i="1" a="1"/>
  <c r="AG367" i="1" s="1"/>
  <c r="AG389" i="1" a="1"/>
  <c r="AG389" i="1" s="1"/>
  <c r="AG369" i="1" a="1"/>
  <c r="AG369" i="1" s="1"/>
  <c r="AG394" i="1" a="1"/>
  <c r="AG394" i="1" s="1"/>
  <c r="AG385" i="1" a="1"/>
  <c r="AG385" i="1" s="1"/>
  <c r="AG375" i="1" a="1"/>
  <c r="AG375" i="1" s="1"/>
  <c r="AG390" i="1" a="1"/>
  <c r="AG390" i="1" s="1"/>
  <c r="AG368" i="1" a="1"/>
  <c r="AG368" i="1" s="1"/>
  <c r="AG395" i="1" a="1"/>
  <c r="AG395" i="1" s="1"/>
  <c r="AG373" i="1" a="1"/>
  <c r="AG373" i="1" s="1"/>
  <c r="AG388" i="1" a="1"/>
  <c r="AG388" i="1" s="1"/>
  <c r="AG384" i="1" a="1"/>
  <c r="AG384" i="1" s="1"/>
  <c r="AG405" i="1" a="1"/>
  <c r="AG405" i="1" s="1"/>
  <c r="AG404" i="1" a="1"/>
  <c r="AG404" i="1" s="1"/>
  <c r="AG393" i="1" a="1"/>
  <c r="AG393" i="1" s="1"/>
  <c r="AG400" i="1" a="1"/>
  <c r="AG400" i="1" s="1"/>
  <c r="AG383" i="1" a="1"/>
  <c r="AG383" i="1" s="1"/>
  <c r="AG378" i="1" a="1"/>
  <c r="AG378" i="1" s="1"/>
  <c r="AG380" i="1" a="1"/>
  <c r="AG380" i="1" s="1"/>
  <c r="AG458" i="1" a="1"/>
  <c r="AG458" i="1" s="1"/>
  <c r="AG461" i="1" a="1"/>
  <c r="AG461" i="1" s="1"/>
  <c r="AG459" i="1" a="1"/>
  <c r="AG459" i="1" s="1"/>
  <c r="AG460" i="1" a="1"/>
  <c r="AG460" i="1" s="1"/>
  <c r="AG457" i="1" a="1"/>
  <c r="AG457" i="1" s="1"/>
  <c r="AG456" i="1" a="1"/>
  <c r="AG456" i="1" s="1"/>
  <c r="AH460" i="1" a="1"/>
  <c r="AH460" i="1" s="1"/>
  <c r="AH459" i="1" a="1"/>
  <c r="AH459" i="1" s="1"/>
  <c r="AH461" i="1" a="1"/>
  <c r="AH461" i="1" s="1"/>
  <c r="AH457" i="1" a="1"/>
  <c r="AH457" i="1" s="1"/>
  <c r="AH458" i="1" a="1"/>
  <c r="AH458" i="1" s="1"/>
  <c r="AH456" i="1" a="1"/>
  <c r="AH456" i="1" s="1"/>
  <c r="AF460" i="1" a="1"/>
  <c r="AF460" i="1" s="1"/>
  <c r="AF458" i="1" a="1"/>
  <c r="AF458" i="1" s="1"/>
  <c r="AF459" i="1" a="1"/>
  <c r="AF459" i="1" s="1"/>
  <c r="AF457" i="1" a="1"/>
  <c r="AF457" i="1" s="1"/>
  <c r="AF461" i="1" a="1"/>
  <c r="AF461" i="1" s="1"/>
  <c r="AF456" i="1" a="1"/>
  <c r="AF456" i="1" s="1"/>
  <c r="AI461" i="1" a="1"/>
  <c r="AI461" i="1" s="1"/>
  <c r="AI460" i="1" a="1"/>
  <c r="AI460" i="1" s="1"/>
  <c r="AI457" i="1" a="1"/>
  <c r="AI457" i="1" s="1"/>
  <c r="AI458" i="1" a="1"/>
  <c r="AI458" i="1" s="1"/>
  <c r="AI456" i="1" a="1"/>
  <c r="AI456" i="1" s="1"/>
  <c r="AI459" i="1" a="1"/>
  <c r="AI459" i="1" s="1"/>
  <c r="AI469" i="1" a="1"/>
  <c r="AI469" i="1" s="1"/>
  <c r="AI452" i="1" a="1"/>
  <c r="AI452" i="1" s="1"/>
  <c r="AI453" i="1" a="1"/>
  <c r="AI453" i="1" s="1"/>
  <c r="AI449" i="1" a="1"/>
  <c r="AI449" i="1" s="1"/>
  <c r="AI451" i="1" a="1"/>
  <c r="AI451" i="1" s="1"/>
  <c r="AI450" i="1" a="1"/>
  <c r="AI450" i="1" s="1"/>
  <c r="AF469" i="1" a="1"/>
  <c r="AF469" i="1" s="1"/>
  <c r="AF450" i="1" a="1"/>
  <c r="AF450" i="1" s="1"/>
  <c r="AF452" i="1" a="1"/>
  <c r="AF452" i="1" s="1"/>
  <c r="AF451" i="1" a="1"/>
  <c r="AF451" i="1" s="1"/>
  <c r="AF453" i="1" a="1"/>
  <c r="AF453" i="1" s="1"/>
  <c r="AF449" i="1" a="1"/>
  <c r="AF449" i="1" s="1"/>
  <c r="AG469" i="1" a="1"/>
  <c r="AG469" i="1" s="1"/>
  <c r="AG450" i="1" a="1"/>
  <c r="AG450" i="1" s="1"/>
  <c r="AG453" i="1" a="1"/>
  <c r="AG453" i="1" s="1"/>
  <c r="AG451" i="1" a="1"/>
  <c r="AG451" i="1" s="1"/>
  <c r="AG452" i="1" a="1"/>
  <c r="AG452" i="1" s="1"/>
  <c r="AG449" i="1" a="1"/>
  <c r="AG449" i="1" s="1"/>
  <c r="AH469" i="1" a="1"/>
  <c r="AH469" i="1" s="1"/>
  <c r="AH451" i="1" a="1"/>
  <c r="AH451" i="1" s="1"/>
  <c r="AH452" i="1" a="1"/>
  <c r="AH452" i="1" s="1"/>
  <c r="AH453" i="1" a="1"/>
  <c r="AH453" i="1" s="1"/>
  <c r="AH449" i="1" a="1"/>
  <c r="AH449" i="1" s="1"/>
  <c r="AH450" i="1" a="1"/>
  <c r="AH45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467" i="1" a="1"/>
  <c r="AG467" i="1" s="1"/>
  <c r="AH467" i="1" a="1"/>
  <c r="AH467" i="1" s="1"/>
  <c r="AI467" i="1" a="1"/>
  <c r="AI467" i="1" s="1"/>
  <c r="AF467" i="1" a="1"/>
  <c r="AF467" i="1" s="1"/>
  <c r="AG463" i="1" a="1"/>
  <c r="AG463" i="1" s="1"/>
  <c r="AG465" i="1" a="1"/>
  <c r="AG465" i="1" s="1"/>
  <c r="AH463" i="1" a="1"/>
  <c r="AH463" i="1" s="1"/>
  <c r="AH465" i="1" a="1"/>
  <c r="AH465" i="1" s="1"/>
  <c r="AI463" i="1" a="1"/>
  <c r="AI463" i="1" s="1"/>
  <c r="AI465" i="1" a="1"/>
  <c r="AI465" i="1" s="1"/>
  <c r="AF463" i="1" a="1"/>
  <c r="AF463" i="1" s="1"/>
  <c r="AF465" i="1" a="1"/>
  <c r="AF465" i="1" s="1"/>
  <c r="AI454" i="1" a="1"/>
  <c r="AI454" i="1" s="1"/>
  <c r="AF454" i="1" a="1"/>
  <c r="AF454" i="1" s="1"/>
  <c r="AG454" i="1" a="1"/>
  <c r="AG454" i="1" s="1"/>
  <c r="AH454" i="1" a="1"/>
  <c r="AH454" i="1" s="1"/>
  <c r="AG446" i="1" a="1"/>
  <c r="AG446" i="1" s="1"/>
  <c r="AH446" i="1" a="1"/>
  <c r="AH446" i="1" s="1"/>
  <c r="AI446" i="1" a="1"/>
  <c r="AI446" i="1" s="1"/>
  <c r="AF446" i="1" a="1"/>
  <c r="AF446" i="1" s="1"/>
  <c r="AG439" i="1" a="1"/>
  <c r="AG439" i="1" s="1"/>
  <c r="AG441" i="1" a="1"/>
  <c r="AG441" i="1" s="1"/>
  <c r="AH439" i="1" a="1"/>
  <c r="AH439" i="1" s="1"/>
  <c r="AH441" i="1" a="1"/>
  <c r="AH441" i="1" s="1"/>
  <c r="AI439" i="1" a="1"/>
  <c r="AI439" i="1" s="1"/>
  <c r="AI441" i="1" a="1"/>
  <c r="AI441" i="1" s="1"/>
  <c r="AF439" i="1" a="1"/>
  <c r="AF439" i="1" s="1"/>
  <c r="AF441" i="1" a="1"/>
  <c r="AF441" i="1" s="1"/>
  <c r="AG435" i="1" a="1"/>
  <c r="AG435" i="1" s="1"/>
  <c r="AG437" i="1" a="1"/>
  <c r="AG437" i="1" s="1"/>
  <c r="AH435" i="1" a="1"/>
  <c r="AH435" i="1" s="1"/>
  <c r="AH437" i="1" a="1"/>
  <c r="AH437" i="1" s="1"/>
  <c r="AI435" i="1" a="1"/>
  <c r="AI435" i="1" s="1"/>
  <c r="AI437" i="1" a="1"/>
  <c r="AI437" i="1" s="1"/>
  <c r="AF435" i="1" a="1"/>
  <c r="AF435" i="1" s="1"/>
  <c r="AF437" i="1" a="1"/>
  <c r="AF437" i="1" s="1"/>
  <c r="AH448" i="1" a="1"/>
  <c r="AH448" i="1" s="1"/>
  <c r="AH466" i="1" a="1"/>
  <c r="AH466" i="1" s="1"/>
  <c r="AH464" i="1" a="1"/>
  <c r="AH464" i="1" s="1"/>
  <c r="AH455" i="1" a="1"/>
  <c r="AH455" i="1" s="1"/>
  <c r="AH462" i="1" a="1"/>
  <c r="AH462" i="1" s="1"/>
  <c r="AH447" i="1" a="1"/>
  <c r="AH447" i="1" s="1"/>
  <c r="AI464" i="1" a="1"/>
  <c r="AI464" i="1" s="1"/>
  <c r="AI447" i="1" a="1"/>
  <c r="AI447" i="1" s="1"/>
  <c r="AI455" i="1" a="1"/>
  <c r="AI455" i="1" s="1"/>
  <c r="AI466" i="1" a="1"/>
  <c r="AI466" i="1" s="1"/>
  <c r="AI462" i="1" a="1"/>
  <c r="AI462" i="1" s="1"/>
  <c r="AI448" i="1" a="1"/>
  <c r="AI448" i="1" s="1"/>
  <c r="AF466" i="1" a="1"/>
  <c r="AF466" i="1" s="1"/>
  <c r="AF464" i="1" a="1"/>
  <c r="AF464" i="1" s="1"/>
  <c r="AF462" i="1" a="1"/>
  <c r="AF462" i="1" s="1"/>
  <c r="AF447" i="1" a="1"/>
  <c r="AF447" i="1" s="1"/>
  <c r="AF448" i="1" a="1"/>
  <c r="AF448" i="1" s="1"/>
  <c r="AF455" i="1" a="1"/>
  <c r="AF455" i="1" s="1"/>
  <c r="AG466" i="1" a="1"/>
  <c r="AG466" i="1" s="1"/>
  <c r="AG464" i="1" a="1"/>
  <c r="AG464" i="1" s="1"/>
  <c r="AG455" i="1" a="1"/>
  <c r="AG455" i="1" s="1"/>
  <c r="AG462" i="1" a="1"/>
  <c r="AG462" i="1" s="1"/>
  <c r="AG447" i="1" a="1"/>
  <c r="AG447" i="1" s="1"/>
  <c r="AG448" i="1" a="1"/>
  <c r="AG448" i="1" s="1"/>
  <c r="AF433" i="1" a="1"/>
  <c r="AF433" i="1" s="1"/>
  <c r="AF425" i="1" a="1"/>
  <c r="AF425" i="1" s="1"/>
  <c r="AF431" i="1" a="1"/>
  <c r="AF431" i="1" s="1"/>
  <c r="AF428" i="1" a="1"/>
  <c r="AF428" i="1" s="1"/>
  <c r="AF432" i="1" a="1"/>
  <c r="AF432" i="1" s="1"/>
  <c r="AF430" i="1" a="1"/>
  <c r="AF430" i="1" s="1"/>
  <c r="AF427" i="1" a="1"/>
  <c r="AF427" i="1" s="1"/>
  <c r="AF424" i="1" a="1"/>
  <c r="AF424" i="1" s="1"/>
  <c r="AF426" i="1" a="1"/>
  <c r="AF426" i="1" s="1"/>
  <c r="AF429" i="1" a="1"/>
  <c r="AF429" i="1" s="1"/>
  <c r="AG433" i="1" a="1"/>
  <c r="AG433" i="1" s="1"/>
  <c r="AG425" i="1" a="1"/>
  <c r="AG425" i="1" s="1"/>
  <c r="AG431" i="1" a="1"/>
  <c r="AG431" i="1" s="1"/>
  <c r="AG432" i="1" a="1"/>
  <c r="AG432" i="1" s="1"/>
  <c r="AG430" i="1" a="1"/>
  <c r="AG430" i="1" s="1"/>
  <c r="AG426" i="1" a="1"/>
  <c r="AG426" i="1" s="1"/>
  <c r="AG429" i="1" a="1"/>
  <c r="AG429" i="1" s="1"/>
  <c r="AG427" i="1" a="1"/>
  <c r="AG427" i="1" s="1"/>
  <c r="AG424" i="1" a="1"/>
  <c r="AG424" i="1" s="1"/>
  <c r="AG428" i="1" a="1"/>
  <c r="AG428" i="1" s="1"/>
  <c r="AH433" i="1" a="1"/>
  <c r="AH433" i="1" s="1"/>
  <c r="AH425" i="1" a="1"/>
  <c r="AH425" i="1" s="1"/>
  <c r="AH432" i="1" a="1"/>
  <c r="AH432" i="1" s="1"/>
  <c r="AH431" i="1" a="1"/>
  <c r="AH431" i="1" s="1"/>
  <c r="AH426" i="1" a="1"/>
  <c r="AH426" i="1" s="1"/>
  <c r="AH429" i="1" a="1"/>
  <c r="AH429" i="1" s="1"/>
  <c r="AH428" i="1" a="1"/>
  <c r="AH428" i="1" s="1"/>
  <c r="AH424" i="1" a="1"/>
  <c r="AH424" i="1" s="1"/>
  <c r="AH427" i="1" a="1"/>
  <c r="AH427" i="1" s="1"/>
  <c r="AH430" i="1" a="1"/>
  <c r="AH430" i="1" s="1"/>
  <c r="AI433" i="1" a="1"/>
  <c r="AI433" i="1" s="1"/>
  <c r="AI425" i="1" a="1"/>
  <c r="AI425" i="1" s="1"/>
  <c r="AI432" i="1" a="1"/>
  <c r="AI432" i="1" s="1"/>
  <c r="AI430" i="1" a="1"/>
  <c r="AI430" i="1" s="1"/>
  <c r="AI429" i="1" a="1"/>
  <c r="AI429" i="1" s="1"/>
  <c r="AI428" i="1" a="1"/>
  <c r="AI428" i="1" s="1"/>
  <c r="AI431" i="1" a="1"/>
  <c r="AI431" i="1" s="1"/>
  <c r="AI427" i="1" a="1"/>
  <c r="AI427" i="1" s="1"/>
  <c r="AI426" i="1" a="1"/>
  <c r="AI426" i="1" s="1"/>
  <c r="AI424" i="1" a="1"/>
  <c r="AI424" i="1" s="1"/>
  <c r="AO112" i="18"/>
  <c r="AM364" i="1"/>
  <c r="AL364" i="1"/>
  <c r="AJ364" i="1"/>
  <c r="AK364" i="1"/>
  <c r="AJ422" i="1"/>
  <c r="AF423" i="1" a="1"/>
  <c r="AF423" i="1" s="1"/>
  <c r="AL422" i="1"/>
  <c r="AH423" i="1" a="1"/>
  <c r="AH423" i="1" s="1"/>
  <c r="AK422" i="1"/>
  <c r="AG423" i="1" a="1"/>
  <c r="AG423" i="1" s="1"/>
  <c r="AM422" i="1"/>
  <c r="AI423" i="1" a="1"/>
  <c r="AI423" i="1" s="1"/>
  <c r="G294" i="1"/>
  <c r="G293" i="1"/>
  <c r="G292" i="1"/>
  <c r="G291" i="1"/>
  <c r="G289" i="1"/>
  <c r="G266" i="1"/>
  <c r="G265" i="1"/>
  <c r="G264" i="1"/>
  <c r="G263" i="1"/>
  <c r="G261" i="1"/>
  <c r="G259" i="1"/>
  <c r="G257" i="1"/>
  <c r="G255" i="1"/>
  <c r="G244" i="1"/>
  <c r="AK391" i="1" l="1" a="1"/>
  <c r="AK391" i="1" s="1"/>
  <c r="AK392" i="1" a="1"/>
  <c r="AK392" i="1" s="1"/>
  <c r="AK396" i="1" a="1"/>
  <c r="AK396" i="1" s="1"/>
  <c r="AK378" i="1" a="1"/>
  <c r="AK378" i="1" s="1"/>
  <c r="AK401" i="1" a="1"/>
  <c r="AK401" i="1" s="1"/>
  <c r="AK372" i="1" a="1"/>
  <c r="AK372" i="1" s="1"/>
  <c r="AK387" i="1" a="1"/>
  <c r="AK387" i="1" s="1"/>
  <c r="AK369" i="1" a="1"/>
  <c r="AK369" i="1" s="1"/>
  <c r="AK408" i="1" a="1"/>
  <c r="AK408" i="1" s="1"/>
  <c r="AK397" i="1" a="1"/>
  <c r="AK397" i="1" s="1"/>
  <c r="AK383" i="1" a="1"/>
  <c r="AK383" i="1" s="1"/>
  <c r="AK366" i="1" a="1"/>
  <c r="AK366" i="1" s="1"/>
  <c r="AK386" i="1" a="1"/>
  <c r="AK386" i="1" s="1"/>
  <c r="AK412" i="1" a="1"/>
  <c r="AK412" i="1" s="1"/>
  <c r="AK381" i="1" a="1"/>
  <c r="AK381" i="1" s="1"/>
  <c r="AK367" i="1" a="1"/>
  <c r="AK367" i="1" s="1"/>
  <c r="AK406" i="1" a="1"/>
  <c r="AK406" i="1" s="1"/>
  <c r="AK402" i="1" a="1"/>
  <c r="AK402" i="1" s="1"/>
  <c r="AK377" i="1" a="1"/>
  <c r="AK377" i="1" s="1"/>
  <c r="AK413" i="1" a="1"/>
  <c r="AK413" i="1" s="1"/>
  <c r="AK382" i="1" a="1"/>
  <c r="AK382" i="1" s="1"/>
  <c r="AK407" i="1" a="1"/>
  <c r="AK407" i="1" s="1"/>
  <c r="AK411" i="1" a="1"/>
  <c r="AK411" i="1" s="1"/>
  <c r="AK376" i="1" a="1"/>
  <c r="AK376" i="1" s="1"/>
  <c r="AK365" i="1" a="1"/>
  <c r="AK365" i="1" s="1"/>
  <c r="AK403" i="1" a="1"/>
  <c r="AK403" i="1" s="1"/>
  <c r="AK371" i="1" a="1"/>
  <c r="AK371" i="1" s="1"/>
  <c r="AK379" i="1" a="1"/>
  <c r="AK379" i="1" s="1"/>
  <c r="AK393" i="1" a="1"/>
  <c r="AK393" i="1" s="1"/>
  <c r="AK388" i="1" a="1"/>
  <c r="AK388" i="1" s="1"/>
  <c r="AK384" i="1" a="1"/>
  <c r="AK384" i="1" s="1"/>
  <c r="AK373" i="1" a="1"/>
  <c r="AK373" i="1" s="1"/>
  <c r="AK394" i="1" a="1"/>
  <c r="AK394" i="1" s="1"/>
  <c r="AK405" i="1" a="1"/>
  <c r="AK405" i="1" s="1"/>
  <c r="AK385" i="1" a="1"/>
  <c r="AK385" i="1" s="1"/>
  <c r="AK395" i="1" a="1"/>
  <c r="AK395" i="1" s="1"/>
  <c r="AK380" i="1" a="1"/>
  <c r="AK380" i="1" s="1"/>
  <c r="AK400" i="1" a="1"/>
  <c r="AK400" i="1" s="1"/>
  <c r="AK399" i="1" a="1"/>
  <c r="AK399" i="1" s="1"/>
  <c r="AK414" i="1" a="1"/>
  <c r="AK414" i="1" s="1"/>
  <c r="AK389" i="1" a="1"/>
  <c r="AK389" i="1" s="1"/>
  <c r="AK368" i="1" a="1"/>
  <c r="AK368" i="1" s="1"/>
  <c r="AK374" i="1" a="1"/>
  <c r="AK374" i="1" s="1"/>
  <c r="AK410" i="1" a="1"/>
  <c r="AK410" i="1" s="1"/>
  <c r="AK409" i="1" a="1"/>
  <c r="AK409" i="1" s="1"/>
  <c r="AK398" i="1" a="1"/>
  <c r="AK398" i="1" s="1"/>
  <c r="AK415" i="1" a="1"/>
  <c r="AK415" i="1" s="1"/>
  <c r="AK390" i="1" a="1"/>
  <c r="AK390" i="1" s="1"/>
  <c r="AK375" i="1" a="1"/>
  <c r="AK375" i="1" s="1"/>
  <c r="AK370" i="1" a="1"/>
  <c r="AK370" i="1" s="1"/>
  <c r="AK404" i="1" a="1"/>
  <c r="AK404" i="1" s="1"/>
  <c r="AJ378" i="1" a="1"/>
  <c r="AJ378" i="1" s="1"/>
  <c r="AJ372" i="1" a="1"/>
  <c r="AJ372" i="1" s="1"/>
  <c r="AJ401" i="1" a="1"/>
  <c r="AJ401" i="1" s="1"/>
  <c r="AJ371" i="1" a="1"/>
  <c r="AJ371" i="1" s="1"/>
  <c r="AJ387" i="1" a="1"/>
  <c r="AJ387" i="1" s="1"/>
  <c r="AJ366" i="1" a="1"/>
  <c r="AJ366" i="1" s="1"/>
  <c r="AJ397" i="1" a="1"/>
  <c r="AJ397" i="1" s="1"/>
  <c r="AJ398" i="1" a="1"/>
  <c r="AJ398" i="1" s="1"/>
  <c r="AJ365" i="1" a="1"/>
  <c r="AJ365" i="1" s="1"/>
  <c r="AJ402" i="1" a="1"/>
  <c r="AJ402" i="1" s="1"/>
  <c r="AJ413" i="1" a="1"/>
  <c r="AJ413" i="1" s="1"/>
  <c r="AJ407" i="1" a="1"/>
  <c r="AJ407" i="1" s="1"/>
  <c r="AJ406" i="1" a="1"/>
  <c r="AJ406" i="1" s="1"/>
  <c r="AJ377" i="1" a="1"/>
  <c r="AJ377" i="1" s="1"/>
  <c r="AJ386" i="1" a="1"/>
  <c r="AJ386" i="1" s="1"/>
  <c r="AJ412" i="1" a="1"/>
  <c r="AJ412" i="1" s="1"/>
  <c r="AJ392" i="1" a="1"/>
  <c r="AJ392" i="1" s="1"/>
  <c r="AJ382" i="1" a="1"/>
  <c r="AJ382" i="1" s="1"/>
  <c r="AJ403" i="1" a="1"/>
  <c r="AJ403" i="1" s="1"/>
  <c r="AJ381" i="1" a="1"/>
  <c r="AJ381" i="1" s="1"/>
  <c r="AJ367" i="1" a="1"/>
  <c r="AJ367" i="1" s="1"/>
  <c r="AJ391" i="1" a="1"/>
  <c r="AJ391" i="1" s="1"/>
  <c r="AJ411" i="1" a="1"/>
  <c r="AJ411" i="1" s="1"/>
  <c r="AJ408" i="1" a="1"/>
  <c r="AJ408" i="1" s="1"/>
  <c r="AJ396" i="1" a="1"/>
  <c r="AJ396" i="1" s="1"/>
  <c r="AJ376" i="1" a="1"/>
  <c r="AJ376" i="1" s="1"/>
  <c r="AJ394" i="1" a="1"/>
  <c r="AJ394" i="1" s="1"/>
  <c r="AJ373" i="1" a="1"/>
  <c r="AJ373" i="1" s="1"/>
  <c r="AJ415" i="1" a="1"/>
  <c r="AJ415" i="1" s="1"/>
  <c r="AJ404" i="1" a="1"/>
  <c r="AJ404" i="1" s="1"/>
  <c r="AJ409" i="1" a="1"/>
  <c r="AJ409" i="1" s="1"/>
  <c r="AJ375" i="1" a="1"/>
  <c r="AJ375" i="1" s="1"/>
  <c r="AJ368" i="1" a="1"/>
  <c r="AJ368" i="1" s="1"/>
  <c r="AJ410" i="1" a="1"/>
  <c r="AJ410" i="1" s="1"/>
  <c r="AJ389" i="1" a="1"/>
  <c r="AJ389" i="1" s="1"/>
  <c r="AJ380" i="1" a="1"/>
  <c r="AJ380" i="1" s="1"/>
  <c r="AJ383" i="1" a="1"/>
  <c r="AJ383" i="1" s="1"/>
  <c r="AJ393" i="1" a="1"/>
  <c r="AJ393" i="1" s="1"/>
  <c r="AJ385" i="1" a="1"/>
  <c r="AJ385" i="1" s="1"/>
  <c r="AJ379" i="1" a="1"/>
  <c r="AJ379" i="1" s="1"/>
  <c r="AJ374" i="1" a="1"/>
  <c r="AJ374" i="1" s="1"/>
  <c r="AJ405" i="1" a="1"/>
  <c r="AJ405" i="1" s="1"/>
  <c r="AJ370" i="1" a="1"/>
  <c r="AJ370" i="1" s="1"/>
  <c r="AJ384" i="1" a="1"/>
  <c r="AJ384" i="1" s="1"/>
  <c r="AJ388" i="1" a="1"/>
  <c r="AJ388" i="1" s="1"/>
  <c r="AJ369" i="1" a="1"/>
  <c r="AJ369" i="1" s="1"/>
  <c r="AJ400" i="1" a="1"/>
  <c r="AJ400" i="1" s="1"/>
  <c r="AJ414" i="1" a="1"/>
  <c r="AJ414" i="1" s="1"/>
  <c r="AJ390" i="1" a="1"/>
  <c r="AJ390" i="1" s="1"/>
  <c r="AJ395" i="1" a="1"/>
  <c r="AJ395" i="1" s="1"/>
  <c r="AJ399" i="1" a="1"/>
  <c r="AJ399" i="1" s="1"/>
  <c r="AM381" i="1" a="1"/>
  <c r="AM381" i="1" s="1"/>
  <c r="AM371" i="1" a="1"/>
  <c r="AM371" i="1" s="1"/>
  <c r="AM367" i="1" a="1"/>
  <c r="AM367" i="1" s="1"/>
  <c r="AM386" i="1" a="1"/>
  <c r="AM386" i="1" s="1"/>
  <c r="AM392" i="1" a="1"/>
  <c r="AM392" i="1" s="1"/>
  <c r="AM412" i="1" a="1"/>
  <c r="AM412" i="1" s="1"/>
  <c r="AM391" i="1" a="1"/>
  <c r="AM391" i="1" s="1"/>
  <c r="AM396" i="1" a="1"/>
  <c r="AM396" i="1" s="1"/>
  <c r="AM372" i="1" a="1"/>
  <c r="AM372" i="1" s="1"/>
  <c r="AM397" i="1" a="1"/>
  <c r="AM397" i="1" s="1"/>
  <c r="AM411" i="1" a="1"/>
  <c r="AM411" i="1" s="1"/>
  <c r="AM377" i="1" a="1"/>
  <c r="AM377" i="1" s="1"/>
  <c r="AM401" i="1" a="1"/>
  <c r="AM401" i="1" s="1"/>
  <c r="AM365" i="1" a="1"/>
  <c r="AM365" i="1" s="1"/>
  <c r="AM376" i="1" a="1"/>
  <c r="AM376" i="1" s="1"/>
  <c r="AM407" i="1" a="1"/>
  <c r="AM407" i="1" s="1"/>
  <c r="AM387" i="1" a="1"/>
  <c r="AM387" i="1" s="1"/>
  <c r="AM366" i="1" a="1"/>
  <c r="AM366" i="1" s="1"/>
  <c r="AM406" i="1" a="1"/>
  <c r="AM406" i="1" s="1"/>
  <c r="AM402" i="1" a="1"/>
  <c r="AM402" i="1" s="1"/>
  <c r="AM382" i="1" a="1"/>
  <c r="AM382" i="1" s="1"/>
  <c r="AM370" i="1" a="1"/>
  <c r="AM370" i="1" s="1"/>
  <c r="AM414" i="1" a="1"/>
  <c r="AM414" i="1" s="1"/>
  <c r="AM405" i="1" a="1"/>
  <c r="AM405" i="1" s="1"/>
  <c r="AM395" i="1" a="1"/>
  <c r="AM395" i="1" s="1"/>
  <c r="AM389" i="1" a="1"/>
  <c r="AM389" i="1" s="1"/>
  <c r="AM408" i="1" a="1"/>
  <c r="AM408" i="1" s="1"/>
  <c r="AM390" i="1" a="1"/>
  <c r="AM390" i="1" s="1"/>
  <c r="AM399" i="1" a="1"/>
  <c r="AM399" i="1" s="1"/>
  <c r="AM398" i="1" a="1"/>
  <c r="AM398" i="1" s="1"/>
  <c r="AM373" i="1" a="1"/>
  <c r="AM373" i="1" s="1"/>
  <c r="AM368" i="1" a="1"/>
  <c r="AM368" i="1" s="1"/>
  <c r="AM378" i="1" a="1"/>
  <c r="AM378" i="1" s="1"/>
  <c r="AM384" i="1" a="1"/>
  <c r="AM384" i="1" s="1"/>
  <c r="AM383" i="1" a="1"/>
  <c r="AM383" i="1" s="1"/>
  <c r="AM415" i="1" a="1"/>
  <c r="AM415" i="1" s="1"/>
  <c r="AM375" i="1" a="1"/>
  <c r="AM375" i="1" s="1"/>
  <c r="AM413" i="1" a="1"/>
  <c r="AM413" i="1" s="1"/>
  <c r="AM403" i="1" a="1"/>
  <c r="AM403" i="1" s="1"/>
  <c r="AM410" i="1" a="1"/>
  <c r="AM410" i="1" s="1"/>
  <c r="AM400" i="1" a="1"/>
  <c r="AM400" i="1" s="1"/>
  <c r="AM374" i="1" a="1"/>
  <c r="AM374" i="1" s="1"/>
  <c r="AM380" i="1" a="1"/>
  <c r="AM380" i="1" s="1"/>
  <c r="AM369" i="1" a="1"/>
  <c r="AM369" i="1" s="1"/>
  <c r="AM379" i="1" a="1"/>
  <c r="AM379" i="1" s="1"/>
  <c r="AM394" i="1" a="1"/>
  <c r="AM394" i="1" s="1"/>
  <c r="AM409" i="1" a="1"/>
  <c r="AM409" i="1" s="1"/>
  <c r="AM388" i="1" a="1"/>
  <c r="AM388" i="1" s="1"/>
  <c r="AM385" i="1" a="1"/>
  <c r="AM385" i="1" s="1"/>
  <c r="AM404" i="1" a="1"/>
  <c r="AM404" i="1" s="1"/>
  <c r="AM393" i="1" a="1"/>
  <c r="AM393" i="1" s="1"/>
  <c r="AL367" i="1" a="1"/>
  <c r="AL367" i="1" s="1"/>
  <c r="AL386" i="1" a="1"/>
  <c r="AL386" i="1" s="1"/>
  <c r="AL391" i="1" a="1"/>
  <c r="AL391" i="1" s="1"/>
  <c r="AL368" i="1" a="1"/>
  <c r="AL368" i="1" s="1"/>
  <c r="AL396" i="1" a="1"/>
  <c r="AL396" i="1" s="1"/>
  <c r="AL378" i="1" a="1"/>
  <c r="AL378" i="1" s="1"/>
  <c r="AL401" i="1" a="1"/>
  <c r="AL401" i="1" s="1"/>
  <c r="AL398" i="1" a="1"/>
  <c r="AL398" i="1" s="1"/>
  <c r="AL366" i="1" a="1"/>
  <c r="AL366" i="1" s="1"/>
  <c r="AL383" i="1" a="1"/>
  <c r="AL383" i="1" s="1"/>
  <c r="AL371" i="1" a="1"/>
  <c r="AL371" i="1" s="1"/>
  <c r="AL407" i="1" a="1"/>
  <c r="AL407" i="1" s="1"/>
  <c r="AL365" i="1" a="1"/>
  <c r="AL365" i="1" s="1"/>
  <c r="AL393" i="1" a="1"/>
  <c r="AL393" i="1" s="1"/>
  <c r="AL413" i="1" a="1"/>
  <c r="AL413" i="1" s="1"/>
  <c r="AL373" i="1" a="1"/>
  <c r="AL373" i="1" s="1"/>
  <c r="AL376" i="1" a="1"/>
  <c r="AL376" i="1" s="1"/>
  <c r="AL408" i="1" a="1"/>
  <c r="AL408" i="1" s="1"/>
  <c r="AL388" i="1" a="1"/>
  <c r="AL388" i="1" s="1"/>
  <c r="AL406" i="1" a="1"/>
  <c r="AL406" i="1" s="1"/>
  <c r="AL381" i="1" a="1"/>
  <c r="AL381" i="1" s="1"/>
  <c r="AL403" i="1" a="1"/>
  <c r="AL403" i="1" s="1"/>
  <c r="AL411" i="1" a="1"/>
  <c r="AL411" i="1" s="1"/>
  <c r="AL369" i="1" a="1"/>
  <c r="AL369" i="1" s="1"/>
  <c r="AL410" i="1" a="1"/>
  <c r="AL410" i="1" s="1"/>
  <c r="AL394" i="1" a="1"/>
  <c r="AL394" i="1" s="1"/>
  <c r="AL392" i="1" a="1"/>
  <c r="AL392" i="1" s="1"/>
  <c r="AL414" i="1" a="1"/>
  <c r="AL414" i="1" s="1"/>
  <c r="AL404" i="1" a="1"/>
  <c r="AL404" i="1" s="1"/>
  <c r="AL412" i="1" a="1"/>
  <c r="AL412" i="1" s="1"/>
  <c r="AL415" i="1" a="1"/>
  <c r="AL415" i="1" s="1"/>
  <c r="AL384" i="1" a="1"/>
  <c r="AL384" i="1" s="1"/>
  <c r="AL390" i="1" a="1"/>
  <c r="AL390" i="1" s="1"/>
  <c r="AL385" i="1" a="1"/>
  <c r="AL385" i="1" s="1"/>
  <c r="AL389" i="1" a="1"/>
  <c r="AL389" i="1" s="1"/>
  <c r="AL379" i="1" a="1"/>
  <c r="AL379" i="1" s="1"/>
  <c r="AL402" i="1" a="1"/>
  <c r="AL402" i="1" s="1"/>
  <c r="AL409" i="1" a="1"/>
  <c r="AL409" i="1" s="1"/>
  <c r="AL372" i="1" a="1"/>
  <c r="AL372" i="1" s="1"/>
  <c r="AL397" i="1" a="1"/>
  <c r="AL397" i="1" s="1"/>
  <c r="AL382" i="1" a="1"/>
  <c r="AL382" i="1" s="1"/>
  <c r="AL387" i="1" a="1"/>
  <c r="AL387" i="1" s="1"/>
  <c r="AL395" i="1" a="1"/>
  <c r="AL395" i="1" s="1"/>
  <c r="AL377" i="1" a="1"/>
  <c r="AL377" i="1" s="1"/>
  <c r="AL405" i="1" a="1"/>
  <c r="AL405" i="1" s="1"/>
  <c r="AL374" i="1" a="1"/>
  <c r="AL374" i="1" s="1"/>
  <c r="AL400" i="1" a="1"/>
  <c r="AL400" i="1" s="1"/>
  <c r="AL370" i="1" a="1"/>
  <c r="AL370" i="1" s="1"/>
  <c r="AL399" i="1" a="1"/>
  <c r="AL399" i="1" s="1"/>
  <c r="AL380" i="1" a="1"/>
  <c r="AL380" i="1" s="1"/>
  <c r="AL375" i="1" a="1"/>
  <c r="AL375" i="1" s="1"/>
  <c r="AL457" i="1" a="1"/>
  <c r="AL457" i="1" s="1"/>
  <c r="AL456" i="1" a="1"/>
  <c r="AL456" i="1" s="1"/>
  <c r="AL460" i="1" a="1"/>
  <c r="AL460" i="1" s="1"/>
  <c r="AL459" i="1" a="1"/>
  <c r="AL459" i="1" s="1"/>
  <c r="AL461" i="1" a="1"/>
  <c r="AL461" i="1" s="1"/>
  <c r="AL458" i="1" a="1"/>
  <c r="AL458" i="1" s="1"/>
  <c r="AK461" i="1" a="1"/>
  <c r="AK461" i="1" s="1"/>
  <c r="AK456" i="1" a="1"/>
  <c r="AK456" i="1" s="1"/>
  <c r="AK460" i="1" a="1"/>
  <c r="AK460" i="1" s="1"/>
  <c r="AK457" i="1" a="1"/>
  <c r="AK457" i="1" s="1"/>
  <c r="AK459" i="1" a="1"/>
  <c r="AK459" i="1" s="1"/>
  <c r="AK458" i="1" a="1"/>
  <c r="AK458" i="1" s="1"/>
  <c r="AJ460" i="1" a="1"/>
  <c r="AJ460" i="1" s="1"/>
  <c r="AJ461" i="1" a="1"/>
  <c r="AJ461" i="1" s="1"/>
  <c r="AJ456" i="1" a="1"/>
  <c r="AJ456" i="1" s="1"/>
  <c r="AJ459" i="1" a="1"/>
  <c r="AJ459" i="1" s="1"/>
  <c r="AJ458" i="1" a="1"/>
  <c r="AJ458" i="1" s="1"/>
  <c r="AJ457" i="1" a="1"/>
  <c r="AJ457" i="1" s="1"/>
  <c r="AM458" i="1" a="1"/>
  <c r="AM458" i="1" s="1"/>
  <c r="AM456" i="1" a="1"/>
  <c r="AM456" i="1" s="1"/>
  <c r="AM457" i="1" a="1"/>
  <c r="AM457" i="1" s="1"/>
  <c r="AM459" i="1" a="1"/>
  <c r="AM459" i="1" s="1"/>
  <c r="AM460" i="1" a="1"/>
  <c r="AM460" i="1" s="1"/>
  <c r="AM461" i="1" a="1"/>
  <c r="AM461" i="1" s="1"/>
  <c r="AK469" i="1" a="1"/>
  <c r="AK469" i="1" s="1"/>
  <c r="AK450" i="1" a="1"/>
  <c r="AK450" i="1" s="1"/>
  <c r="AK451" i="1" a="1"/>
  <c r="AK451" i="1" s="1"/>
  <c r="AK453" i="1" a="1"/>
  <c r="AK453" i="1" s="1"/>
  <c r="AK449" i="1" a="1"/>
  <c r="AK449" i="1" s="1"/>
  <c r="AK452" i="1" a="1"/>
  <c r="AK452" i="1" s="1"/>
  <c r="AL469" i="1" a="1"/>
  <c r="AL469" i="1" s="1"/>
  <c r="AL449" i="1" a="1"/>
  <c r="AL449" i="1" s="1"/>
  <c r="AL450" i="1" a="1"/>
  <c r="AL450" i="1" s="1"/>
  <c r="AL451" i="1" a="1"/>
  <c r="AL451" i="1" s="1"/>
  <c r="AL452" i="1" a="1"/>
  <c r="AL452" i="1" s="1"/>
  <c r="AL453" i="1" a="1"/>
  <c r="AL453" i="1" s="1"/>
  <c r="AJ469" i="1" a="1"/>
  <c r="AJ469" i="1" s="1"/>
  <c r="AJ452" i="1" a="1"/>
  <c r="AJ452" i="1" s="1"/>
  <c r="AJ449" i="1" a="1"/>
  <c r="AJ449" i="1" s="1"/>
  <c r="AJ450" i="1" a="1"/>
  <c r="AJ450" i="1" s="1"/>
  <c r="AJ453" i="1" a="1"/>
  <c r="AJ453" i="1" s="1"/>
  <c r="AJ451" i="1" a="1"/>
  <c r="AJ451" i="1" s="1"/>
  <c r="AM469" i="1" a="1"/>
  <c r="AM469" i="1" s="1"/>
  <c r="AM450" i="1" a="1"/>
  <c r="AM450" i="1" s="1"/>
  <c r="AM451" i="1" a="1"/>
  <c r="AM451" i="1" s="1"/>
  <c r="AM449" i="1" a="1"/>
  <c r="AM449" i="1" s="1"/>
  <c r="AM452" i="1" a="1"/>
  <c r="AM452" i="1" s="1"/>
  <c r="AM453" i="1" a="1"/>
  <c r="AM45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467" i="1" a="1"/>
  <c r="AK467" i="1" s="1"/>
  <c r="AL467" i="1" a="1"/>
  <c r="AL467" i="1" s="1"/>
  <c r="AJ467" i="1" a="1"/>
  <c r="AJ467" i="1" s="1"/>
  <c r="AM467" i="1" a="1"/>
  <c r="AM467" i="1" s="1"/>
  <c r="AK463" i="1" a="1"/>
  <c r="AK463" i="1" s="1"/>
  <c r="AK465" i="1" a="1"/>
  <c r="AK465" i="1" s="1"/>
  <c r="AL463" i="1" a="1"/>
  <c r="AL463" i="1" s="1"/>
  <c r="AL465" i="1" a="1"/>
  <c r="AL465" i="1" s="1"/>
  <c r="AJ463" i="1" a="1"/>
  <c r="AJ463" i="1" s="1"/>
  <c r="AJ465" i="1" a="1"/>
  <c r="AJ465" i="1" s="1"/>
  <c r="AM463" i="1" a="1"/>
  <c r="AM463" i="1" s="1"/>
  <c r="AM465" i="1" a="1"/>
  <c r="AM465" i="1" s="1"/>
  <c r="AK454" i="1" a="1"/>
  <c r="AK454" i="1" s="1"/>
  <c r="AL454" i="1" a="1"/>
  <c r="AL454" i="1" s="1"/>
  <c r="AJ454" i="1" a="1"/>
  <c r="AJ454" i="1" s="1"/>
  <c r="AM454" i="1" a="1"/>
  <c r="AM454" i="1" s="1"/>
  <c r="AK446" i="1" a="1"/>
  <c r="AK446" i="1" s="1"/>
  <c r="AL446" i="1" a="1"/>
  <c r="AL446" i="1" s="1"/>
  <c r="AJ446" i="1" a="1"/>
  <c r="AJ446" i="1" s="1"/>
  <c r="AM446" i="1" a="1"/>
  <c r="AM446" i="1" s="1"/>
  <c r="AK439" i="1" a="1"/>
  <c r="AK439" i="1" s="1"/>
  <c r="AK441" i="1" a="1"/>
  <c r="AK441" i="1" s="1"/>
  <c r="AL439" i="1" a="1"/>
  <c r="AL439" i="1" s="1"/>
  <c r="AL441" i="1" a="1"/>
  <c r="AL441" i="1" s="1"/>
  <c r="AJ439" i="1" a="1"/>
  <c r="AJ439" i="1" s="1"/>
  <c r="AJ441" i="1" a="1"/>
  <c r="AJ441" i="1" s="1"/>
  <c r="AM439" i="1" a="1"/>
  <c r="AM439" i="1" s="1"/>
  <c r="AM441" i="1" a="1"/>
  <c r="AM441" i="1" s="1"/>
  <c r="AK435" i="1" a="1"/>
  <c r="AK435" i="1" s="1"/>
  <c r="AK437" i="1" a="1"/>
  <c r="AK437" i="1" s="1"/>
  <c r="AL435" i="1" a="1"/>
  <c r="AL435" i="1" s="1"/>
  <c r="AL437" i="1" a="1"/>
  <c r="AL437" i="1" s="1"/>
  <c r="AJ435" i="1" a="1"/>
  <c r="AJ435" i="1" s="1"/>
  <c r="AJ437" i="1" a="1"/>
  <c r="AJ437" i="1" s="1"/>
  <c r="AM435" i="1" a="1"/>
  <c r="AM435" i="1" s="1"/>
  <c r="AM437" i="1" a="1"/>
  <c r="AM437" i="1" s="1"/>
  <c r="AJ466" i="1" a="1"/>
  <c r="AJ466" i="1" s="1"/>
  <c r="AJ464" i="1" a="1"/>
  <c r="AJ464" i="1" s="1"/>
  <c r="AJ462" i="1" a="1"/>
  <c r="AJ462" i="1" s="1"/>
  <c r="AJ455" i="1" a="1"/>
  <c r="AJ455" i="1" s="1"/>
  <c r="AJ447" i="1" a="1"/>
  <c r="AJ447" i="1" s="1"/>
  <c r="AJ448" i="1" a="1"/>
  <c r="AJ448" i="1" s="1"/>
  <c r="AM464" i="1" a="1"/>
  <c r="AM464" i="1" s="1"/>
  <c r="AM447" i="1" a="1"/>
  <c r="AM447" i="1" s="1"/>
  <c r="AM466" i="1" a="1"/>
  <c r="AM466" i="1" s="1"/>
  <c r="AM455" i="1" a="1"/>
  <c r="AM455" i="1" s="1"/>
  <c r="AM462" i="1" a="1"/>
  <c r="AM462" i="1" s="1"/>
  <c r="AM448" i="1" a="1"/>
  <c r="AM448" i="1" s="1"/>
  <c r="AK466" i="1" a="1"/>
  <c r="AK466" i="1" s="1"/>
  <c r="AK464" i="1" a="1"/>
  <c r="AK464" i="1" s="1"/>
  <c r="AK455" i="1" a="1"/>
  <c r="AK455" i="1" s="1"/>
  <c r="AK447" i="1" a="1"/>
  <c r="AK447" i="1" s="1"/>
  <c r="AK448" i="1" a="1"/>
  <c r="AK448" i="1" s="1"/>
  <c r="AK462" i="1" a="1"/>
  <c r="AK462" i="1" s="1"/>
  <c r="AL462" i="1" a="1"/>
  <c r="AL462" i="1" s="1"/>
  <c r="AL448" i="1" a="1"/>
  <c r="AL448" i="1" s="1"/>
  <c r="AL464" i="1" a="1"/>
  <c r="AL464" i="1" s="1"/>
  <c r="AL455" i="1" a="1"/>
  <c r="AL455" i="1" s="1"/>
  <c r="AL466" i="1" a="1"/>
  <c r="AL466" i="1" s="1"/>
  <c r="AL447" i="1" a="1"/>
  <c r="AL447" i="1" s="1"/>
  <c r="AK433" i="1" a="1"/>
  <c r="AK433" i="1" s="1"/>
  <c r="AK425" i="1" a="1"/>
  <c r="AK425" i="1" s="1"/>
  <c r="AK430" i="1" a="1"/>
  <c r="AK430" i="1" s="1"/>
  <c r="AK432" i="1" a="1"/>
  <c r="AK432" i="1" s="1"/>
  <c r="AK427" i="1" a="1"/>
  <c r="AK427" i="1" s="1"/>
  <c r="AK426" i="1" a="1"/>
  <c r="AK426" i="1" s="1"/>
  <c r="AK424" i="1" a="1"/>
  <c r="AK424" i="1" s="1"/>
  <c r="AK429" i="1" a="1"/>
  <c r="AK429" i="1" s="1"/>
  <c r="AK428" i="1" a="1"/>
  <c r="AK428" i="1" s="1"/>
  <c r="AK431" i="1" a="1"/>
  <c r="AK431" i="1" s="1"/>
  <c r="AJ433" i="1" a="1"/>
  <c r="AJ433" i="1" s="1"/>
  <c r="AJ425" i="1" a="1"/>
  <c r="AJ425" i="1" s="1"/>
  <c r="AJ432" i="1" a="1"/>
  <c r="AJ432" i="1" s="1"/>
  <c r="AJ430" i="1" a="1"/>
  <c r="AJ430" i="1" s="1"/>
  <c r="AJ431" i="1" a="1"/>
  <c r="AJ431" i="1" s="1"/>
  <c r="AJ427" i="1" a="1"/>
  <c r="AJ427" i="1" s="1"/>
  <c r="AJ424" i="1" a="1"/>
  <c r="AJ424" i="1" s="1"/>
  <c r="AJ428" i="1" a="1"/>
  <c r="AJ428" i="1" s="1"/>
  <c r="AJ426" i="1" a="1"/>
  <c r="AJ426" i="1" s="1"/>
  <c r="AJ429" i="1" a="1"/>
  <c r="AJ429" i="1" s="1"/>
  <c r="AM433" i="1" a="1"/>
  <c r="AM433" i="1" s="1"/>
  <c r="AM425" i="1" a="1"/>
  <c r="AM425" i="1" s="1"/>
  <c r="AM431" i="1" a="1"/>
  <c r="AM431" i="1" s="1"/>
  <c r="AM432" i="1" a="1"/>
  <c r="AM432" i="1" s="1"/>
  <c r="AM424" i="1" a="1"/>
  <c r="AM424" i="1" s="1"/>
  <c r="AM428" i="1" a="1"/>
  <c r="AM428" i="1" s="1"/>
  <c r="AM430" i="1" a="1"/>
  <c r="AM430" i="1" s="1"/>
  <c r="AM426" i="1" a="1"/>
  <c r="AM426" i="1" s="1"/>
  <c r="AM429" i="1" a="1"/>
  <c r="AM429" i="1" s="1"/>
  <c r="AM427" i="1" a="1"/>
  <c r="AM427" i="1" s="1"/>
  <c r="AL433" i="1" a="1"/>
  <c r="AL433" i="1" s="1"/>
  <c r="AL425" i="1" a="1"/>
  <c r="AL425" i="1" s="1"/>
  <c r="AL430" i="1" a="1"/>
  <c r="AL430" i="1" s="1"/>
  <c r="AL431" i="1" a="1"/>
  <c r="AL431" i="1" s="1"/>
  <c r="AL424" i="1" a="1"/>
  <c r="AL424" i="1" s="1"/>
  <c r="AL428" i="1" a="1"/>
  <c r="AL428" i="1" s="1"/>
  <c r="AL432" i="1" a="1"/>
  <c r="AL432" i="1" s="1"/>
  <c r="AL427" i="1" a="1"/>
  <c r="AL427" i="1" s="1"/>
  <c r="AL429" i="1" a="1"/>
  <c r="AL429" i="1" s="1"/>
  <c r="AL426" i="1" a="1"/>
  <c r="AL426" i="1" s="1"/>
  <c r="AO113" i="18"/>
  <c r="AO422" i="1"/>
  <c r="AK423" i="1" a="1"/>
  <c r="AK423" i="1" s="1"/>
  <c r="AN364" i="1"/>
  <c r="AP422" i="1"/>
  <c r="AL423" i="1" a="1"/>
  <c r="AL423" i="1" s="1"/>
  <c r="AO364" i="1"/>
  <c r="AP364" i="1"/>
  <c r="AN422" i="1"/>
  <c r="AJ423" i="1" a="1"/>
  <c r="AJ423" i="1" s="1"/>
  <c r="AQ422" i="1"/>
  <c r="AM423" i="1" a="1"/>
  <c r="AM423" i="1" s="1"/>
  <c r="AQ364" i="1"/>
  <c r="G9" i="22"/>
  <c r="AN407" i="1" l="1" a="1"/>
  <c r="AN407" i="1" s="1"/>
  <c r="AN381" i="1" a="1"/>
  <c r="AN381" i="1" s="1"/>
  <c r="AN413" i="1" a="1"/>
  <c r="AN413" i="1" s="1"/>
  <c r="AN367" i="1" a="1"/>
  <c r="AN367" i="1" s="1"/>
  <c r="AN386" i="1" a="1"/>
  <c r="AN386" i="1" s="1"/>
  <c r="AN392" i="1" a="1"/>
  <c r="AN392" i="1" s="1"/>
  <c r="AN368" i="1" a="1"/>
  <c r="AN368" i="1" s="1"/>
  <c r="AN412" i="1" a="1"/>
  <c r="AN412" i="1" s="1"/>
  <c r="AN391" i="1" a="1"/>
  <c r="AN391" i="1" s="1"/>
  <c r="AN396" i="1" a="1"/>
  <c r="AN396" i="1" s="1"/>
  <c r="AN371" i="1" a="1"/>
  <c r="AN371" i="1" s="1"/>
  <c r="AN403" i="1" a="1"/>
  <c r="AN403" i="1" s="1"/>
  <c r="AN377" i="1" a="1"/>
  <c r="AN377" i="1" s="1"/>
  <c r="AN366" i="1" a="1"/>
  <c r="AN366" i="1" s="1"/>
  <c r="AN387" i="1" a="1"/>
  <c r="AN387" i="1" s="1"/>
  <c r="AN372" i="1" a="1"/>
  <c r="AN372" i="1" s="1"/>
  <c r="AN411" i="1" a="1"/>
  <c r="AN411" i="1" s="1"/>
  <c r="AN401" i="1" a="1"/>
  <c r="AN401" i="1" s="1"/>
  <c r="AN406" i="1" a="1"/>
  <c r="AN406" i="1" s="1"/>
  <c r="AN382" i="1" a="1"/>
  <c r="AN382" i="1" s="1"/>
  <c r="AN408" i="1" a="1"/>
  <c r="AN408" i="1" s="1"/>
  <c r="AN365" i="1" a="1"/>
  <c r="AN365" i="1" s="1"/>
  <c r="AN398" i="1" a="1"/>
  <c r="AN398" i="1" s="1"/>
  <c r="AN402" i="1" a="1"/>
  <c r="AN402" i="1" s="1"/>
  <c r="AN376" i="1" a="1"/>
  <c r="AN376" i="1" s="1"/>
  <c r="AN388" i="1" a="1"/>
  <c r="AN388" i="1" s="1"/>
  <c r="AN397" i="1" a="1"/>
  <c r="AN397" i="1" s="1"/>
  <c r="AN393" i="1" a="1"/>
  <c r="AN393" i="1" s="1"/>
  <c r="AN383" i="1" a="1"/>
  <c r="AN383" i="1" s="1"/>
  <c r="AN369" i="1" a="1"/>
  <c r="AN369" i="1" s="1"/>
  <c r="AN374" i="1" a="1"/>
  <c r="AN374" i="1" s="1"/>
  <c r="AN404" i="1" a="1"/>
  <c r="AN404" i="1" s="1"/>
  <c r="AN394" i="1" a="1"/>
  <c r="AN394" i="1" s="1"/>
  <c r="AN414" i="1" a="1"/>
  <c r="AN414" i="1" s="1"/>
  <c r="AN390" i="1" a="1"/>
  <c r="AN390" i="1" s="1"/>
  <c r="AN395" i="1" a="1"/>
  <c r="AN395" i="1" s="1"/>
  <c r="AN380" i="1" a="1"/>
  <c r="AN380" i="1" s="1"/>
  <c r="AN400" i="1" a="1"/>
  <c r="AN400" i="1" s="1"/>
  <c r="AN409" i="1" a="1"/>
  <c r="AN409" i="1" s="1"/>
  <c r="AN389" i="1" a="1"/>
  <c r="AN389" i="1" s="1"/>
  <c r="AN399" i="1" a="1"/>
  <c r="AN399" i="1" s="1"/>
  <c r="AN415" i="1" a="1"/>
  <c r="AN415" i="1" s="1"/>
  <c r="AN373" i="1" a="1"/>
  <c r="AN373" i="1" s="1"/>
  <c r="AN370" i="1" a="1"/>
  <c r="AN370" i="1" s="1"/>
  <c r="AN405" i="1" a="1"/>
  <c r="AN405" i="1" s="1"/>
  <c r="AN378" i="1" a="1"/>
  <c r="AN378" i="1" s="1"/>
  <c r="AN375" i="1" a="1"/>
  <c r="AN375" i="1" s="1"/>
  <c r="AN385" i="1" a="1"/>
  <c r="AN385" i="1" s="1"/>
  <c r="AN410" i="1" a="1"/>
  <c r="AN410" i="1" s="1"/>
  <c r="AN379" i="1" a="1"/>
  <c r="AN379" i="1" s="1"/>
  <c r="AN384" i="1" a="1"/>
  <c r="AN384" i="1" s="1"/>
  <c r="AO377" i="1" a="1"/>
  <c r="AO377" i="1" s="1"/>
  <c r="AO415" i="1" a="1"/>
  <c r="AO415" i="1" s="1"/>
  <c r="AO376" i="1" a="1"/>
  <c r="AO376" i="1" s="1"/>
  <c r="AO407" i="1" a="1"/>
  <c r="AO407" i="1" s="1"/>
  <c r="AO391" i="1" a="1"/>
  <c r="AO391" i="1" s="1"/>
  <c r="AO367" i="1" a="1"/>
  <c r="AO367" i="1" s="1"/>
  <c r="AO386" i="1" a="1"/>
  <c r="AO386" i="1" s="1"/>
  <c r="AO368" i="1" a="1"/>
  <c r="AO368" i="1" s="1"/>
  <c r="AO392" i="1" a="1"/>
  <c r="AO392" i="1" s="1"/>
  <c r="AO412" i="1" a="1"/>
  <c r="AO412" i="1" s="1"/>
  <c r="AO372" i="1" a="1"/>
  <c r="AO372" i="1" s="1"/>
  <c r="AO387" i="1" a="1"/>
  <c r="AO387" i="1" s="1"/>
  <c r="AO398" i="1" a="1"/>
  <c r="AO398" i="1" s="1"/>
  <c r="AO365" i="1" a="1"/>
  <c r="AO365" i="1" s="1"/>
  <c r="AO396" i="1" a="1"/>
  <c r="AO396" i="1" s="1"/>
  <c r="AO401" i="1" a="1"/>
  <c r="AO401" i="1" s="1"/>
  <c r="AO406" i="1" a="1"/>
  <c r="AO406" i="1" s="1"/>
  <c r="AO371" i="1" a="1"/>
  <c r="AO371" i="1" s="1"/>
  <c r="AO397" i="1" a="1"/>
  <c r="AO397" i="1" s="1"/>
  <c r="AO402" i="1" a="1"/>
  <c r="AO402" i="1" s="1"/>
  <c r="AO411" i="1" a="1"/>
  <c r="AO411" i="1" s="1"/>
  <c r="AO366" i="1" a="1"/>
  <c r="AO366" i="1" s="1"/>
  <c r="AO414" i="1" a="1"/>
  <c r="AO414" i="1" s="1"/>
  <c r="AO382" i="1" a="1"/>
  <c r="AO382" i="1" s="1"/>
  <c r="AO384" i="1" a="1"/>
  <c r="AO384" i="1" s="1"/>
  <c r="AO393" i="1" a="1"/>
  <c r="AO393" i="1" s="1"/>
  <c r="AO373" i="1" a="1"/>
  <c r="AO373" i="1" s="1"/>
  <c r="AO395" i="1" a="1"/>
  <c r="AO395" i="1" s="1"/>
  <c r="AO394" i="1" a="1"/>
  <c r="AO394" i="1" s="1"/>
  <c r="AO385" i="1" a="1"/>
  <c r="AO385" i="1" s="1"/>
  <c r="AO383" i="1" a="1"/>
  <c r="AO383" i="1" s="1"/>
  <c r="AO403" i="1" a="1"/>
  <c r="AO403" i="1" s="1"/>
  <c r="AO374" i="1" a="1"/>
  <c r="AO374" i="1" s="1"/>
  <c r="AO390" i="1" a="1"/>
  <c r="AO390" i="1" s="1"/>
  <c r="AO379" i="1" a="1"/>
  <c r="AO379" i="1" s="1"/>
  <c r="AO409" i="1" a="1"/>
  <c r="AO409" i="1" s="1"/>
  <c r="AO413" i="1" a="1"/>
  <c r="AO413" i="1" s="1"/>
  <c r="AO381" i="1" a="1"/>
  <c r="AO381" i="1" s="1"/>
  <c r="AO408" i="1" a="1"/>
  <c r="AO408" i="1" s="1"/>
  <c r="AO388" i="1" a="1"/>
  <c r="AO388" i="1" s="1"/>
  <c r="AO380" i="1" a="1"/>
  <c r="AO380" i="1" s="1"/>
  <c r="AO389" i="1" a="1"/>
  <c r="AO389" i="1" s="1"/>
  <c r="AO375" i="1" a="1"/>
  <c r="AO375" i="1" s="1"/>
  <c r="AO399" i="1" a="1"/>
  <c r="AO399" i="1" s="1"/>
  <c r="AO405" i="1" a="1"/>
  <c r="AO405" i="1" s="1"/>
  <c r="AO369" i="1" a="1"/>
  <c r="AO369" i="1" s="1"/>
  <c r="AO378" i="1" a="1"/>
  <c r="AO378" i="1" s="1"/>
  <c r="AO410" i="1" a="1"/>
  <c r="AO410" i="1" s="1"/>
  <c r="AO404" i="1" a="1"/>
  <c r="AO404" i="1" s="1"/>
  <c r="AO400" i="1" a="1"/>
  <c r="AO400" i="1" s="1"/>
  <c r="AO370" i="1" a="1"/>
  <c r="AO370" i="1" s="1"/>
  <c r="AP382" i="1" a="1"/>
  <c r="AP382" i="1" s="1"/>
  <c r="AP376" i="1" a="1"/>
  <c r="AP376" i="1" s="1"/>
  <c r="AP381" i="1" a="1"/>
  <c r="AP381" i="1" s="1"/>
  <c r="AP407" i="1" a="1"/>
  <c r="AP407" i="1" s="1"/>
  <c r="AP413" i="1" a="1"/>
  <c r="AP413" i="1" s="1"/>
  <c r="AP392" i="1" a="1"/>
  <c r="AP392" i="1" s="1"/>
  <c r="AP368" i="1" a="1"/>
  <c r="AP368" i="1" s="1"/>
  <c r="AP378" i="1" a="1"/>
  <c r="AP378" i="1" s="1"/>
  <c r="AP386" i="1" a="1"/>
  <c r="AP386" i="1" s="1"/>
  <c r="AP372" i="1" a="1"/>
  <c r="AP372" i="1" s="1"/>
  <c r="AP398" i="1" a="1"/>
  <c r="AP398" i="1" s="1"/>
  <c r="AP393" i="1" a="1"/>
  <c r="AP393" i="1" s="1"/>
  <c r="AP373" i="1" a="1"/>
  <c r="AP373" i="1" s="1"/>
  <c r="AP383" i="1" a="1"/>
  <c r="AP383" i="1" s="1"/>
  <c r="AP414" i="1" a="1"/>
  <c r="AP414" i="1" s="1"/>
  <c r="AP388" i="1" a="1"/>
  <c r="AP388" i="1" s="1"/>
  <c r="AP365" i="1" a="1"/>
  <c r="AP365" i="1" s="1"/>
  <c r="AP401" i="1" a="1"/>
  <c r="AP401" i="1" s="1"/>
  <c r="AP391" i="1" a="1"/>
  <c r="AP391" i="1" s="1"/>
  <c r="AP396" i="1" a="1"/>
  <c r="AP396" i="1" s="1"/>
  <c r="AP403" i="1" a="1"/>
  <c r="AP403" i="1" s="1"/>
  <c r="AP397" i="1" a="1"/>
  <c r="AP397" i="1" s="1"/>
  <c r="AP406" i="1" a="1"/>
  <c r="AP406" i="1" s="1"/>
  <c r="AP371" i="1" a="1"/>
  <c r="AP371" i="1" s="1"/>
  <c r="AP408" i="1" a="1"/>
  <c r="AP408" i="1" s="1"/>
  <c r="AP411" i="1" a="1"/>
  <c r="AP411" i="1" s="1"/>
  <c r="AP366" i="1" a="1"/>
  <c r="AP366" i="1" s="1"/>
  <c r="AP370" i="1" a="1"/>
  <c r="AP370" i="1" s="1"/>
  <c r="AP405" i="1" a="1"/>
  <c r="AP405" i="1" s="1"/>
  <c r="AP384" i="1" a="1"/>
  <c r="AP384" i="1" s="1"/>
  <c r="AP400" i="1" a="1"/>
  <c r="AP400" i="1" s="1"/>
  <c r="AP375" i="1" a="1"/>
  <c r="AP375" i="1" s="1"/>
  <c r="AP387" i="1" a="1"/>
  <c r="AP387" i="1" s="1"/>
  <c r="AP395" i="1" a="1"/>
  <c r="AP395" i="1" s="1"/>
  <c r="AP390" i="1" a="1"/>
  <c r="AP390" i="1" s="1"/>
  <c r="AP385" i="1" a="1"/>
  <c r="AP385" i="1" s="1"/>
  <c r="AP409" i="1" a="1"/>
  <c r="AP409" i="1" s="1"/>
  <c r="AP399" i="1" a="1"/>
  <c r="AP399" i="1" s="1"/>
  <c r="AP380" i="1" a="1"/>
  <c r="AP380" i="1" s="1"/>
  <c r="AP377" i="1" a="1"/>
  <c r="AP377" i="1" s="1"/>
  <c r="AP410" i="1" a="1"/>
  <c r="AP410" i="1" s="1"/>
  <c r="AP415" i="1" a="1"/>
  <c r="AP415" i="1" s="1"/>
  <c r="AP379" i="1" a="1"/>
  <c r="AP379" i="1" s="1"/>
  <c r="AP402" i="1" a="1"/>
  <c r="AP402" i="1" s="1"/>
  <c r="AP374" i="1" a="1"/>
  <c r="AP374" i="1" s="1"/>
  <c r="AP369" i="1" a="1"/>
  <c r="AP369" i="1" s="1"/>
  <c r="AP367" i="1" a="1"/>
  <c r="AP367" i="1" s="1"/>
  <c r="AP412" i="1" a="1"/>
  <c r="AP412" i="1" s="1"/>
  <c r="AP389" i="1" a="1"/>
  <c r="AP389" i="1" s="1"/>
  <c r="AP404" i="1" a="1"/>
  <c r="AP404" i="1" s="1"/>
  <c r="AP394" i="1" a="1"/>
  <c r="AP394" i="1" s="1"/>
  <c r="AQ411" i="1" a="1"/>
  <c r="AQ411" i="1" s="1"/>
  <c r="AQ382" i="1" a="1"/>
  <c r="AQ382" i="1" s="1"/>
  <c r="AQ389" i="1" a="1"/>
  <c r="AQ389" i="1" s="1"/>
  <c r="AQ377" i="1" a="1"/>
  <c r="AQ377" i="1" s="1"/>
  <c r="AQ376" i="1" a="1"/>
  <c r="AQ376" i="1" s="1"/>
  <c r="AQ381" i="1" a="1"/>
  <c r="AQ381" i="1" s="1"/>
  <c r="AQ373" i="1" a="1"/>
  <c r="AQ373" i="1" s="1"/>
  <c r="AQ367" i="1" a="1"/>
  <c r="AQ367" i="1" s="1"/>
  <c r="AQ407" i="1" a="1"/>
  <c r="AQ407" i="1" s="1"/>
  <c r="AQ386" i="1" a="1"/>
  <c r="AQ386" i="1" s="1"/>
  <c r="AQ412" i="1" a="1"/>
  <c r="AQ412" i="1" s="1"/>
  <c r="AQ396" i="1" a="1"/>
  <c r="AQ396" i="1" s="1"/>
  <c r="AQ391" i="1" a="1"/>
  <c r="AQ391" i="1" s="1"/>
  <c r="AQ371" i="1" a="1"/>
  <c r="AQ371" i="1" s="1"/>
  <c r="AQ397" i="1" a="1"/>
  <c r="AQ397" i="1" s="1"/>
  <c r="AQ392" i="1" a="1"/>
  <c r="AQ392" i="1" s="1"/>
  <c r="AQ398" i="1" a="1"/>
  <c r="AQ398" i="1" s="1"/>
  <c r="AQ372" i="1" a="1"/>
  <c r="AQ372" i="1" s="1"/>
  <c r="AQ414" i="1" a="1"/>
  <c r="AQ414" i="1" s="1"/>
  <c r="AQ388" i="1" a="1"/>
  <c r="AQ388" i="1" s="1"/>
  <c r="AQ365" i="1" a="1"/>
  <c r="AQ365" i="1" s="1"/>
  <c r="AQ387" i="1" a="1"/>
  <c r="AQ387" i="1" s="1"/>
  <c r="AQ401" i="1" a="1"/>
  <c r="AQ401" i="1" s="1"/>
  <c r="AQ406" i="1" a="1"/>
  <c r="AQ406" i="1" s="1"/>
  <c r="AQ402" i="1" a="1"/>
  <c r="AQ402" i="1" s="1"/>
  <c r="AQ415" i="1" a="1"/>
  <c r="AQ415" i="1" s="1"/>
  <c r="AQ368" i="1" a="1"/>
  <c r="AQ368" i="1" s="1"/>
  <c r="AQ369" i="1" a="1"/>
  <c r="AQ369" i="1" s="1"/>
  <c r="AQ400" i="1" a="1"/>
  <c r="AQ400" i="1" s="1"/>
  <c r="AQ383" i="1" a="1"/>
  <c r="AQ383" i="1" s="1"/>
  <c r="AQ408" i="1" a="1"/>
  <c r="AQ408" i="1" s="1"/>
  <c r="AQ395" i="1" a="1"/>
  <c r="AQ395" i="1" s="1"/>
  <c r="AQ405" i="1" a="1"/>
  <c r="AQ405" i="1" s="1"/>
  <c r="AQ379" i="1" a="1"/>
  <c r="AQ379" i="1" s="1"/>
  <c r="AQ413" i="1" a="1"/>
  <c r="AQ413" i="1" s="1"/>
  <c r="AQ393" i="1" a="1"/>
  <c r="AQ393" i="1" s="1"/>
  <c r="AQ384" i="1" a="1"/>
  <c r="AQ384" i="1" s="1"/>
  <c r="AQ390" i="1" a="1"/>
  <c r="AQ390" i="1" s="1"/>
  <c r="AQ403" i="1" a="1"/>
  <c r="AQ403" i="1" s="1"/>
  <c r="AQ399" i="1" a="1"/>
  <c r="AQ399" i="1" s="1"/>
  <c r="AQ404" i="1" a="1"/>
  <c r="AQ404" i="1" s="1"/>
  <c r="AQ410" i="1" a="1"/>
  <c r="AQ410" i="1" s="1"/>
  <c r="AQ375" i="1" a="1"/>
  <c r="AQ375" i="1" s="1"/>
  <c r="AQ378" i="1" a="1"/>
  <c r="AQ378" i="1" s="1"/>
  <c r="AQ366" i="1" a="1"/>
  <c r="AQ366" i="1" s="1"/>
  <c r="AQ374" i="1" a="1"/>
  <c r="AQ374" i="1" s="1"/>
  <c r="AQ409" i="1" a="1"/>
  <c r="AQ409" i="1" s="1"/>
  <c r="AQ370" i="1" a="1"/>
  <c r="AQ370" i="1" s="1"/>
  <c r="AQ394" i="1" a="1"/>
  <c r="AQ394" i="1" s="1"/>
  <c r="AQ380" i="1" a="1"/>
  <c r="AQ380" i="1" s="1"/>
  <c r="AQ385" i="1" a="1"/>
  <c r="AQ385" i="1" s="1"/>
  <c r="AO458" i="1" a="1"/>
  <c r="AO458" i="1" s="1"/>
  <c r="AO457" i="1" a="1"/>
  <c r="AO457" i="1" s="1"/>
  <c r="AO459" i="1" a="1"/>
  <c r="AO459" i="1" s="1"/>
  <c r="AO460" i="1" a="1"/>
  <c r="AO460" i="1" s="1"/>
  <c r="AO461" i="1" a="1"/>
  <c r="AO461" i="1" s="1"/>
  <c r="AO456" i="1" a="1"/>
  <c r="AO456" i="1" s="1"/>
  <c r="AQ458" i="1" a="1"/>
  <c r="AQ458" i="1" s="1"/>
  <c r="AQ459" i="1" a="1"/>
  <c r="AQ459" i="1" s="1"/>
  <c r="AQ460" i="1" a="1"/>
  <c r="AQ460" i="1" s="1"/>
  <c r="AQ461" i="1" a="1"/>
  <c r="AQ461" i="1" s="1"/>
  <c r="AQ456" i="1" a="1"/>
  <c r="AQ456" i="1" s="1"/>
  <c r="AQ457" i="1" a="1"/>
  <c r="AQ457" i="1" s="1"/>
  <c r="AN456" i="1" a="1"/>
  <c r="AN456" i="1" s="1"/>
  <c r="AN457" i="1" a="1"/>
  <c r="AN457" i="1" s="1"/>
  <c r="AN458" i="1" a="1"/>
  <c r="AN458" i="1" s="1"/>
  <c r="AN460" i="1" a="1"/>
  <c r="AN460" i="1" s="1"/>
  <c r="AN459" i="1" a="1"/>
  <c r="AN459" i="1" s="1"/>
  <c r="AN461" i="1" a="1"/>
  <c r="AN461" i="1" s="1"/>
  <c r="AP459" i="1" a="1"/>
  <c r="AP459" i="1" s="1"/>
  <c r="AP460" i="1" a="1"/>
  <c r="AP460" i="1" s="1"/>
  <c r="AP458" i="1" a="1"/>
  <c r="AP458" i="1" s="1"/>
  <c r="AP461" i="1" a="1"/>
  <c r="AP461" i="1" s="1"/>
  <c r="AP457" i="1" a="1"/>
  <c r="AP457" i="1" s="1"/>
  <c r="AP456" i="1" a="1"/>
  <c r="AP456" i="1" s="1"/>
  <c r="AQ469" i="1" a="1"/>
  <c r="AQ469" i="1" s="1"/>
  <c r="AQ450" i="1" a="1"/>
  <c r="AQ450" i="1" s="1"/>
  <c r="AQ453" i="1" a="1"/>
  <c r="AQ453" i="1" s="1"/>
  <c r="AQ451" i="1" a="1"/>
  <c r="AQ451" i="1" s="1"/>
  <c r="AQ452" i="1" a="1"/>
  <c r="AQ452" i="1" s="1"/>
  <c r="AQ449" i="1" a="1"/>
  <c r="AQ449" i="1" s="1"/>
  <c r="AN469" i="1" a="1"/>
  <c r="AN469" i="1" s="1"/>
  <c r="AN451" i="1" a="1"/>
  <c r="AN451" i="1" s="1"/>
  <c r="AN453" i="1" a="1"/>
  <c r="AN453" i="1" s="1"/>
  <c r="AN449" i="1" a="1"/>
  <c r="AN449" i="1" s="1"/>
  <c r="AN452" i="1" a="1"/>
  <c r="AN452" i="1" s="1"/>
  <c r="AN450" i="1" a="1"/>
  <c r="AN450" i="1" s="1"/>
  <c r="AP469" i="1" a="1"/>
  <c r="AP469" i="1" s="1"/>
  <c r="AP453" i="1" a="1"/>
  <c r="AP453" i="1" s="1"/>
  <c r="AP450" i="1" a="1"/>
  <c r="AP450" i="1" s="1"/>
  <c r="AP451" i="1" a="1"/>
  <c r="AP451" i="1" s="1"/>
  <c r="AP452" i="1" a="1"/>
  <c r="AP452" i="1" s="1"/>
  <c r="AP449" i="1" a="1"/>
  <c r="AP449" i="1" s="1"/>
  <c r="AO469" i="1" a="1"/>
  <c r="AO469" i="1" s="1"/>
  <c r="AO451" i="1" a="1"/>
  <c r="AO451" i="1" s="1"/>
  <c r="AO449" i="1" a="1"/>
  <c r="AO449" i="1" s="1"/>
  <c r="AO450" i="1" a="1"/>
  <c r="AO450" i="1" s="1"/>
  <c r="AO452" i="1" a="1"/>
  <c r="AO452" i="1" s="1"/>
  <c r="AO453" i="1" a="1"/>
  <c r="AO45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467" i="1" a="1"/>
  <c r="AO467" i="1" s="1"/>
  <c r="AQ467" i="1" a="1"/>
  <c r="AQ467" i="1" s="1"/>
  <c r="AN467" i="1" a="1"/>
  <c r="AN467" i="1" s="1"/>
  <c r="AP467" i="1" a="1"/>
  <c r="AP467" i="1" s="1"/>
  <c r="AO463" i="1" a="1"/>
  <c r="AO463" i="1" s="1"/>
  <c r="AO465" i="1" a="1"/>
  <c r="AO465" i="1" s="1"/>
  <c r="AQ463" i="1" a="1"/>
  <c r="AQ463" i="1" s="1"/>
  <c r="AQ465" i="1" a="1"/>
  <c r="AQ465" i="1" s="1"/>
  <c r="AN463" i="1" a="1"/>
  <c r="AN463" i="1" s="1"/>
  <c r="AN465" i="1" a="1"/>
  <c r="AN465" i="1" s="1"/>
  <c r="AP463" i="1" a="1"/>
  <c r="AP463" i="1" s="1"/>
  <c r="AP465" i="1" a="1"/>
  <c r="AP465" i="1" s="1"/>
  <c r="AO454" i="1" a="1"/>
  <c r="AO454" i="1" s="1"/>
  <c r="AQ454" i="1" a="1"/>
  <c r="AQ454" i="1" s="1"/>
  <c r="AN454" i="1" a="1"/>
  <c r="AN454" i="1" s="1"/>
  <c r="AP454" i="1" a="1"/>
  <c r="AP454" i="1" s="1"/>
  <c r="AO446" i="1" a="1"/>
  <c r="AO446" i="1" s="1"/>
  <c r="AQ446" i="1" a="1"/>
  <c r="AQ446" i="1" s="1"/>
  <c r="AN446" i="1" a="1"/>
  <c r="AN446" i="1" s="1"/>
  <c r="AP446" i="1" a="1"/>
  <c r="AP446" i="1" s="1"/>
  <c r="AO439" i="1" a="1"/>
  <c r="AO439" i="1" s="1"/>
  <c r="AO441" i="1" a="1"/>
  <c r="AO441" i="1" s="1"/>
  <c r="AQ439" i="1" a="1"/>
  <c r="AQ439" i="1" s="1"/>
  <c r="AQ441" i="1" a="1"/>
  <c r="AQ441" i="1" s="1"/>
  <c r="AN439" i="1" a="1"/>
  <c r="AN439" i="1" s="1"/>
  <c r="AN441" i="1" a="1"/>
  <c r="AN441" i="1" s="1"/>
  <c r="AP439" i="1" a="1"/>
  <c r="AP439" i="1" s="1"/>
  <c r="AP441" i="1" a="1"/>
  <c r="AP441" i="1" s="1"/>
  <c r="AO435" i="1" a="1"/>
  <c r="AO435" i="1" s="1"/>
  <c r="AO437" i="1" a="1"/>
  <c r="AO437" i="1" s="1"/>
  <c r="AQ435" i="1" a="1"/>
  <c r="AQ435" i="1" s="1"/>
  <c r="AQ437" i="1" a="1"/>
  <c r="AQ437" i="1" s="1"/>
  <c r="AN435" i="1" a="1"/>
  <c r="AN435" i="1" s="1"/>
  <c r="AN437" i="1" a="1"/>
  <c r="AN437" i="1" s="1"/>
  <c r="AP435" i="1" a="1"/>
  <c r="AP435" i="1" s="1"/>
  <c r="AP437" i="1" a="1"/>
  <c r="AP437" i="1" s="1"/>
  <c r="AQ464" i="1" a="1"/>
  <c r="AQ464" i="1" s="1"/>
  <c r="AQ466" i="1" a="1"/>
  <c r="AQ466" i="1" s="1"/>
  <c r="AQ447" i="1" a="1"/>
  <c r="AQ447" i="1" s="1"/>
  <c r="AQ448" i="1" a="1"/>
  <c r="AQ448" i="1" s="1"/>
  <c r="AQ455" i="1" a="1"/>
  <c r="AQ455" i="1" s="1"/>
  <c r="AQ462" i="1" a="1"/>
  <c r="AQ462" i="1" s="1"/>
  <c r="AN466" i="1" a="1"/>
  <c r="AN466" i="1" s="1"/>
  <c r="AN464" i="1" a="1"/>
  <c r="AN464" i="1" s="1"/>
  <c r="AN455" i="1" a="1"/>
  <c r="AN455" i="1" s="1"/>
  <c r="AN462" i="1" a="1"/>
  <c r="AN462" i="1" s="1"/>
  <c r="AN448" i="1" a="1"/>
  <c r="AN448" i="1" s="1"/>
  <c r="AN447" i="1" a="1"/>
  <c r="AN447" i="1" s="1"/>
  <c r="AP462" i="1" a="1"/>
  <c r="AP462" i="1" s="1"/>
  <c r="AP466" i="1" a="1"/>
  <c r="AP466" i="1" s="1"/>
  <c r="AP448" i="1" a="1"/>
  <c r="AP448" i="1" s="1"/>
  <c r="AP447" i="1" a="1"/>
  <c r="AP447" i="1" s="1"/>
  <c r="AP455" i="1" a="1"/>
  <c r="AP455" i="1" s="1"/>
  <c r="AP464" i="1" a="1"/>
  <c r="AP464" i="1" s="1"/>
  <c r="AO466" i="1" a="1"/>
  <c r="AO466" i="1" s="1"/>
  <c r="AO464" i="1" a="1"/>
  <c r="AO464" i="1" s="1"/>
  <c r="AO462" i="1" a="1"/>
  <c r="AO462" i="1" s="1"/>
  <c r="AO455" i="1" a="1"/>
  <c r="AO455" i="1" s="1"/>
  <c r="AO447" i="1" a="1"/>
  <c r="AO447" i="1" s="1"/>
  <c r="AO448" i="1" a="1"/>
  <c r="AO448" i="1" s="1"/>
  <c r="AN433" i="1" a="1"/>
  <c r="AN433" i="1" s="1"/>
  <c r="AN425" i="1" a="1"/>
  <c r="AN425" i="1" s="1"/>
  <c r="AN431" i="1" a="1"/>
  <c r="AN431" i="1" s="1"/>
  <c r="AN428" i="1" a="1"/>
  <c r="AN428" i="1" s="1"/>
  <c r="AN430" i="1" a="1"/>
  <c r="AN430" i="1" s="1"/>
  <c r="AN426" i="1" a="1"/>
  <c r="AN426" i="1" s="1"/>
  <c r="AN432" i="1" a="1"/>
  <c r="AN432" i="1" s="1"/>
  <c r="AN427" i="1" a="1"/>
  <c r="AN427" i="1" s="1"/>
  <c r="AN424" i="1" a="1"/>
  <c r="AN424" i="1" s="1"/>
  <c r="AN429" i="1" a="1"/>
  <c r="AN429" i="1" s="1"/>
  <c r="AO433" i="1" a="1"/>
  <c r="AO433" i="1" s="1"/>
  <c r="AO425" i="1" a="1"/>
  <c r="AO425" i="1" s="1"/>
  <c r="AO431" i="1" a="1"/>
  <c r="AO431" i="1" s="1"/>
  <c r="AO432" i="1" a="1"/>
  <c r="AO432" i="1" s="1"/>
  <c r="AO426" i="1" a="1"/>
  <c r="AO426" i="1" s="1"/>
  <c r="AO429" i="1" a="1"/>
  <c r="AO429" i="1" s="1"/>
  <c r="AO428" i="1" a="1"/>
  <c r="AO428" i="1" s="1"/>
  <c r="AO430" i="1" a="1"/>
  <c r="AO430" i="1" s="1"/>
  <c r="AO427" i="1" a="1"/>
  <c r="AO427" i="1" s="1"/>
  <c r="AO424" i="1" a="1"/>
  <c r="AO424" i="1" s="1"/>
  <c r="AP433" i="1" a="1"/>
  <c r="AP433" i="1" s="1"/>
  <c r="AP425" i="1" a="1"/>
  <c r="AP425" i="1" s="1"/>
  <c r="AP432" i="1" a="1"/>
  <c r="AP432" i="1" s="1"/>
  <c r="AP426" i="1" a="1"/>
  <c r="AP426" i="1" s="1"/>
  <c r="AP424" i="1" a="1"/>
  <c r="AP424" i="1" s="1"/>
  <c r="AP429" i="1" a="1"/>
  <c r="AP429" i="1" s="1"/>
  <c r="AP430" i="1" a="1"/>
  <c r="AP430" i="1" s="1"/>
  <c r="AP427" i="1" a="1"/>
  <c r="AP427" i="1" s="1"/>
  <c r="AP431" i="1" a="1"/>
  <c r="AP431" i="1" s="1"/>
  <c r="AP428" i="1" a="1"/>
  <c r="AP428" i="1" s="1"/>
  <c r="AQ433" i="1" a="1"/>
  <c r="AQ433" i="1" s="1"/>
  <c r="AQ425" i="1" a="1"/>
  <c r="AQ425" i="1" s="1"/>
  <c r="AQ432" i="1" a="1"/>
  <c r="AQ432" i="1" s="1"/>
  <c r="AQ430" i="1" a="1"/>
  <c r="AQ430" i="1" s="1"/>
  <c r="AQ429" i="1" a="1"/>
  <c r="AQ429" i="1" s="1"/>
  <c r="AQ427" i="1" a="1"/>
  <c r="AQ427" i="1" s="1"/>
  <c r="AQ428" i="1" a="1"/>
  <c r="AQ428" i="1" s="1"/>
  <c r="AQ431" i="1" a="1"/>
  <c r="AQ431" i="1" s="1"/>
  <c r="AQ424" i="1" a="1"/>
  <c r="AQ424" i="1" s="1"/>
  <c r="AQ426" i="1" a="1"/>
  <c r="AQ426" i="1" s="1"/>
  <c r="AO114" i="18"/>
  <c r="AU364" i="1"/>
  <c r="AS364" i="1"/>
  <c r="AU422" i="1"/>
  <c r="AQ423" i="1" a="1"/>
  <c r="AQ423" i="1" s="1"/>
  <c r="AT422" i="1"/>
  <c r="AP423" i="1" a="1"/>
  <c r="AP423" i="1" s="1"/>
  <c r="AR422" i="1"/>
  <c r="AN423" i="1" a="1"/>
  <c r="AN423" i="1" s="1"/>
  <c r="AR364" i="1"/>
  <c r="AT364" i="1"/>
  <c r="AS422" i="1"/>
  <c r="AO423" i="1" a="1"/>
  <c r="AO423" i="1" s="1"/>
  <c r="SJ77" i="19"/>
  <c r="SJ76" i="19"/>
  <c r="SJ75" i="19"/>
  <c r="SJ71" i="19"/>
  <c r="SJ70" i="19"/>
  <c r="SJ69" i="19"/>
  <c r="AS397" i="1" l="1" a="1"/>
  <c r="AS397" i="1" s="1"/>
  <c r="AS403" i="1" a="1"/>
  <c r="AS403" i="1" s="1"/>
  <c r="AS402" i="1" a="1"/>
  <c r="AS402" i="1" s="1"/>
  <c r="AS406" i="1" a="1"/>
  <c r="AS406" i="1" s="1"/>
  <c r="AS407" i="1" a="1"/>
  <c r="AS407" i="1" s="1"/>
  <c r="AS411" i="1" a="1"/>
  <c r="AS411" i="1" s="1"/>
  <c r="AS367" i="1" a="1"/>
  <c r="AS367" i="1" s="1"/>
  <c r="AS376" i="1" a="1"/>
  <c r="AS376" i="1" s="1"/>
  <c r="AS377" i="1" a="1"/>
  <c r="AS377" i="1" s="1"/>
  <c r="AS382" i="1" a="1"/>
  <c r="AS382" i="1" s="1"/>
  <c r="AS386" i="1" a="1"/>
  <c r="AS386" i="1" s="1"/>
  <c r="AS404" i="1" a="1"/>
  <c r="AS404" i="1" s="1"/>
  <c r="AS391" i="1" a="1"/>
  <c r="AS391" i="1" s="1"/>
  <c r="AS372" i="1" a="1"/>
  <c r="AS372" i="1" s="1"/>
  <c r="AS412" i="1" a="1"/>
  <c r="AS412" i="1" s="1"/>
  <c r="AS401" i="1" a="1"/>
  <c r="AS401" i="1" s="1"/>
  <c r="AS392" i="1" a="1"/>
  <c r="AS392" i="1" s="1"/>
  <c r="AS398" i="1" a="1"/>
  <c r="AS398" i="1" s="1"/>
  <c r="AS396" i="1" a="1"/>
  <c r="AS396" i="1" s="1"/>
  <c r="AS366" i="1" a="1"/>
  <c r="AS366" i="1" s="1"/>
  <c r="AS413" i="1" a="1"/>
  <c r="AS413" i="1" s="1"/>
  <c r="AS388" i="1" a="1"/>
  <c r="AS388" i="1" s="1"/>
  <c r="AS365" i="1" a="1"/>
  <c r="AS365" i="1" s="1"/>
  <c r="AS387" i="1" a="1"/>
  <c r="AS387" i="1" s="1"/>
  <c r="AS371" i="1" a="1"/>
  <c r="AS371" i="1" s="1"/>
  <c r="AS373" i="1" a="1"/>
  <c r="AS373" i="1" s="1"/>
  <c r="AS381" i="1" a="1"/>
  <c r="AS381" i="1" s="1"/>
  <c r="AS370" i="1" a="1"/>
  <c r="AS370" i="1" s="1"/>
  <c r="AS390" i="1" a="1"/>
  <c r="AS390" i="1" s="1"/>
  <c r="AS374" i="1" a="1"/>
  <c r="AS374" i="1" s="1"/>
  <c r="AS384" i="1" a="1"/>
  <c r="AS384" i="1" s="1"/>
  <c r="AS400" i="1" a="1"/>
  <c r="AS400" i="1" s="1"/>
  <c r="AS415" i="1" a="1"/>
  <c r="AS415" i="1" s="1"/>
  <c r="AS399" i="1" a="1"/>
  <c r="AS399" i="1" s="1"/>
  <c r="AS378" i="1" a="1"/>
  <c r="AS378" i="1" s="1"/>
  <c r="AS379" i="1" a="1"/>
  <c r="AS379" i="1" s="1"/>
  <c r="AS394" i="1" a="1"/>
  <c r="AS394" i="1" s="1"/>
  <c r="AS409" i="1" a="1"/>
  <c r="AS409" i="1" s="1"/>
  <c r="AS410" i="1" a="1"/>
  <c r="AS410" i="1" s="1"/>
  <c r="AS385" i="1" a="1"/>
  <c r="AS385" i="1" s="1"/>
  <c r="AS405" i="1" a="1"/>
  <c r="AS405" i="1" s="1"/>
  <c r="AS368" i="1" a="1"/>
  <c r="AS368" i="1" s="1"/>
  <c r="AS389" i="1" a="1"/>
  <c r="AS389" i="1" s="1"/>
  <c r="AS408" i="1" a="1"/>
  <c r="AS408" i="1" s="1"/>
  <c r="AS383" i="1" a="1"/>
  <c r="AS383" i="1" s="1"/>
  <c r="AS380" i="1" a="1"/>
  <c r="AS380" i="1" s="1"/>
  <c r="AS414" i="1" a="1"/>
  <c r="AS414" i="1" s="1"/>
  <c r="AS375" i="1" a="1"/>
  <c r="AS375" i="1" s="1"/>
  <c r="AS369" i="1" a="1"/>
  <c r="AS369" i="1" s="1"/>
  <c r="AS393" i="1" a="1"/>
  <c r="AS393" i="1" s="1"/>
  <c r="AS395" i="1" a="1"/>
  <c r="AS395" i="1" s="1"/>
  <c r="AU384" i="1" a="1"/>
  <c r="AU384" i="1" s="1"/>
  <c r="AU408" i="1" a="1"/>
  <c r="AU408" i="1" s="1"/>
  <c r="AU371" i="1" a="1"/>
  <c r="AU371" i="1" s="1"/>
  <c r="AU397" i="1" a="1"/>
  <c r="AU397" i="1" s="1"/>
  <c r="AU401" i="1" a="1"/>
  <c r="AU401" i="1" s="1"/>
  <c r="AU367" i="1" a="1"/>
  <c r="AU367" i="1" s="1"/>
  <c r="AU406" i="1" a="1"/>
  <c r="AU406" i="1" s="1"/>
  <c r="AU377" i="1" a="1"/>
  <c r="AU377" i="1" s="1"/>
  <c r="AU381" i="1" a="1"/>
  <c r="AU381" i="1" s="1"/>
  <c r="AU402" i="1" a="1"/>
  <c r="AU402" i="1" s="1"/>
  <c r="AU372" i="1" a="1"/>
  <c r="AU372" i="1" s="1"/>
  <c r="AU391" i="1" a="1"/>
  <c r="AU391" i="1" s="1"/>
  <c r="AU382" i="1" a="1"/>
  <c r="AU382" i="1" s="1"/>
  <c r="AU376" i="1" a="1"/>
  <c r="AU376" i="1" s="1"/>
  <c r="AU407" i="1" a="1"/>
  <c r="AU407" i="1" s="1"/>
  <c r="AU409" i="1" a="1"/>
  <c r="AU409" i="1" s="1"/>
  <c r="AU411" i="1" a="1"/>
  <c r="AU411" i="1" s="1"/>
  <c r="AU412" i="1" a="1"/>
  <c r="AU412" i="1" s="1"/>
  <c r="AU365" i="1" a="1"/>
  <c r="AU365" i="1" s="1"/>
  <c r="AU387" i="1" a="1"/>
  <c r="AU387" i="1" s="1"/>
  <c r="AU396" i="1" a="1"/>
  <c r="AU396" i="1" s="1"/>
  <c r="AU386" i="1" a="1"/>
  <c r="AU386" i="1" s="1"/>
  <c r="AU366" i="1" a="1"/>
  <c r="AU366" i="1" s="1"/>
  <c r="AU392" i="1" a="1"/>
  <c r="AU392" i="1" s="1"/>
  <c r="AU389" i="1" a="1"/>
  <c r="AU389" i="1" s="1"/>
  <c r="AU374" i="1" a="1"/>
  <c r="AU374" i="1" s="1"/>
  <c r="AU415" i="1" a="1"/>
  <c r="AU415" i="1" s="1"/>
  <c r="AU379" i="1" a="1"/>
  <c r="AU379" i="1" s="1"/>
  <c r="AU410" i="1" a="1"/>
  <c r="AU410" i="1" s="1"/>
  <c r="AU375" i="1" a="1"/>
  <c r="AU375" i="1" s="1"/>
  <c r="AU413" i="1" a="1"/>
  <c r="AU413" i="1" s="1"/>
  <c r="AU368" i="1" a="1"/>
  <c r="AU368" i="1" s="1"/>
  <c r="AU404" i="1" a="1"/>
  <c r="AU404" i="1" s="1"/>
  <c r="AU400" i="1" a="1"/>
  <c r="AU400" i="1" s="1"/>
  <c r="AU398" i="1" a="1"/>
  <c r="AU398" i="1" s="1"/>
  <c r="AU378" i="1" a="1"/>
  <c r="AU378" i="1" s="1"/>
  <c r="AU380" i="1" a="1"/>
  <c r="AU380" i="1" s="1"/>
  <c r="AU369" i="1" a="1"/>
  <c r="AU369" i="1" s="1"/>
  <c r="AU385" i="1" a="1"/>
  <c r="AU385" i="1" s="1"/>
  <c r="AU388" i="1" a="1"/>
  <c r="AU388" i="1" s="1"/>
  <c r="AU399" i="1" a="1"/>
  <c r="AU399" i="1" s="1"/>
  <c r="AU390" i="1" a="1"/>
  <c r="AU390" i="1" s="1"/>
  <c r="AU395" i="1" a="1"/>
  <c r="AU395" i="1" s="1"/>
  <c r="AU394" i="1" a="1"/>
  <c r="AU394" i="1" s="1"/>
  <c r="AU403" i="1" a="1"/>
  <c r="AU403" i="1" s="1"/>
  <c r="AU370" i="1" a="1"/>
  <c r="AU370" i="1" s="1"/>
  <c r="AU393" i="1" a="1"/>
  <c r="AU393" i="1" s="1"/>
  <c r="AU373" i="1" a="1"/>
  <c r="AU373" i="1" s="1"/>
  <c r="AU414" i="1" a="1"/>
  <c r="AU414" i="1" s="1"/>
  <c r="AU383" i="1" a="1"/>
  <c r="AU383" i="1" s="1"/>
  <c r="AU405" i="1" a="1"/>
  <c r="AU405" i="1" s="1"/>
  <c r="AR389" i="1" a="1"/>
  <c r="AR389" i="1" s="1"/>
  <c r="AR411" i="1" a="1"/>
  <c r="AR411" i="1" s="1"/>
  <c r="AR377" i="1" a="1"/>
  <c r="AR377" i="1" s="1"/>
  <c r="AR382" i="1" a="1"/>
  <c r="AR382" i="1" s="1"/>
  <c r="AR376" i="1" a="1"/>
  <c r="AR376" i="1" s="1"/>
  <c r="AR381" i="1" a="1"/>
  <c r="AR381" i="1" s="1"/>
  <c r="AR413" i="1" a="1"/>
  <c r="AR413" i="1" s="1"/>
  <c r="AR412" i="1" a="1"/>
  <c r="AR412" i="1" s="1"/>
  <c r="AR374" i="1" a="1"/>
  <c r="AR374" i="1" s="1"/>
  <c r="AR407" i="1" a="1"/>
  <c r="AR407" i="1" s="1"/>
  <c r="AR378" i="1" a="1"/>
  <c r="AR378" i="1" s="1"/>
  <c r="AR391" i="1" a="1"/>
  <c r="AR391" i="1" s="1"/>
  <c r="AR408" i="1" a="1"/>
  <c r="AR408" i="1" s="1"/>
  <c r="AR365" i="1" a="1"/>
  <c r="AR365" i="1" s="1"/>
  <c r="AR383" i="1" a="1"/>
  <c r="AR383" i="1" s="1"/>
  <c r="AR414" i="1" a="1"/>
  <c r="AR414" i="1" s="1"/>
  <c r="AR398" i="1" a="1"/>
  <c r="AR398" i="1" s="1"/>
  <c r="AR371" i="1" a="1"/>
  <c r="AR371" i="1" s="1"/>
  <c r="AR386" i="1" a="1"/>
  <c r="AR386" i="1" s="1"/>
  <c r="AR366" i="1" a="1"/>
  <c r="AR366" i="1" s="1"/>
  <c r="AR387" i="1" a="1"/>
  <c r="AR387" i="1" s="1"/>
  <c r="AR393" i="1" a="1"/>
  <c r="AR393" i="1" s="1"/>
  <c r="AR397" i="1" a="1"/>
  <c r="AR397" i="1" s="1"/>
  <c r="AR396" i="1" a="1"/>
  <c r="AR396" i="1" s="1"/>
  <c r="AR403" i="1" a="1"/>
  <c r="AR403" i="1" s="1"/>
  <c r="AR372" i="1" a="1"/>
  <c r="AR372" i="1" s="1"/>
  <c r="AR404" i="1" a="1"/>
  <c r="AR404" i="1" s="1"/>
  <c r="AR401" i="1" a="1"/>
  <c r="AR401" i="1" s="1"/>
  <c r="AR392" i="1" a="1"/>
  <c r="AR392" i="1" s="1"/>
  <c r="AR402" i="1" a="1"/>
  <c r="AR402" i="1" s="1"/>
  <c r="AR406" i="1" a="1"/>
  <c r="AR406" i="1" s="1"/>
  <c r="AR410" i="1" a="1"/>
  <c r="AR410" i="1" s="1"/>
  <c r="AR415" i="1" a="1"/>
  <c r="AR415" i="1" s="1"/>
  <c r="AR400" i="1" a="1"/>
  <c r="AR400" i="1" s="1"/>
  <c r="AR395" i="1" a="1"/>
  <c r="AR395" i="1" s="1"/>
  <c r="AR379" i="1" a="1"/>
  <c r="AR379" i="1" s="1"/>
  <c r="AR370" i="1" a="1"/>
  <c r="AR370" i="1" s="1"/>
  <c r="AR367" i="1" a="1"/>
  <c r="AR367" i="1" s="1"/>
  <c r="AR409" i="1" a="1"/>
  <c r="AR409" i="1" s="1"/>
  <c r="AR394" i="1" a="1"/>
  <c r="AR394" i="1" s="1"/>
  <c r="AR405" i="1" a="1"/>
  <c r="AR405" i="1" s="1"/>
  <c r="AR388" i="1" a="1"/>
  <c r="AR388" i="1" s="1"/>
  <c r="AR369" i="1" a="1"/>
  <c r="AR369" i="1" s="1"/>
  <c r="AR373" i="1" a="1"/>
  <c r="AR373" i="1" s="1"/>
  <c r="AR368" i="1" a="1"/>
  <c r="AR368" i="1" s="1"/>
  <c r="AR399" i="1" a="1"/>
  <c r="AR399" i="1" s="1"/>
  <c r="AR384" i="1" a="1"/>
  <c r="AR384" i="1" s="1"/>
  <c r="AR380" i="1" a="1"/>
  <c r="AR380" i="1" s="1"/>
  <c r="AR385" i="1" a="1"/>
  <c r="AR385" i="1" s="1"/>
  <c r="AR390" i="1" a="1"/>
  <c r="AR390" i="1" s="1"/>
  <c r="AR375" i="1" a="1"/>
  <c r="AR375" i="1" s="1"/>
  <c r="AT371" i="1" a="1"/>
  <c r="AT371" i="1" s="1"/>
  <c r="AT393" i="1" a="1"/>
  <c r="AT393" i="1" s="1"/>
  <c r="AT401" i="1" a="1"/>
  <c r="AT401" i="1" s="1"/>
  <c r="AT403" i="1" a="1"/>
  <c r="AT403" i="1" s="1"/>
  <c r="AT406" i="1" a="1"/>
  <c r="AT406" i="1" s="1"/>
  <c r="AT402" i="1" a="1"/>
  <c r="AT402" i="1" s="1"/>
  <c r="AT381" i="1" a="1"/>
  <c r="AT381" i="1" s="1"/>
  <c r="AT411" i="1" a="1"/>
  <c r="AT411" i="1" s="1"/>
  <c r="AT368" i="1" a="1"/>
  <c r="AT368" i="1" s="1"/>
  <c r="AT376" i="1" a="1"/>
  <c r="AT376" i="1" s="1"/>
  <c r="AT392" i="1" a="1"/>
  <c r="AT392" i="1" s="1"/>
  <c r="AT388" i="1" a="1"/>
  <c r="AT388" i="1" s="1"/>
  <c r="AT413" i="1" a="1"/>
  <c r="AT413" i="1" s="1"/>
  <c r="AT396" i="1" a="1"/>
  <c r="AT396" i="1" s="1"/>
  <c r="AT408" i="1" a="1"/>
  <c r="AT408" i="1" s="1"/>
  <c r="AT386" i="1" a="1"/>
  <c r="AT386" i="1" s="1"/>
  <c r="AT404" i="1" a="1"/>
  <c r="AT404" i="1" s="1"/>
  <c r="AT365" i="1" a="1"/>
  <c r="AT365" i="1" s="1"/>
  <c r="AT409" i="1" a="1"/>
  <c r="AT409" i="1" s="1"/>
  <c r="AT387" i="1" a="1"/>
  <c r="AT387" i="1" s="1"/>
  <c r="AT391" i="1" a="1"/>
  <c r="AT391" i="1" s="1"/>
  <c r="AT378" i="1" a="1"/>
  <c r="AT378" i="1" s="1"/>
  <c r="AT373" i="1" a="1"/>
  <c r="AT373" i="1" s="1"/>
  <c r="AT383" i="1" a="1"/>
  <c r="AT383" i="1" s="1"/>
  <c r="AT398" i="1" a="1"/>
  <c r="AT398" i="1" s="1"/>
  <c r="AT372" i="1" a="1"/>
  <c r="AT372" i="1" s="1"/>
  <c r="AT414" i="1" a="1"/>
  <c r="AT414" i="1" s="1"/>
  <c r="AT412" i="1" a="1"/>
  <c r="AT412" i="1" s="1"/>
  <c r="AT367" i="1" a="1"/>
  <c r="AT367" i="1" s="1"/>
  <c r="AT394" i="1" a="1"/>
  <c r="AT394" i="1" s="1"/>
  <c r="AT370" i="1" a="1"/>
  <c r="AT370" i="1" s="1"/>
  <c r="AT380" i="1" a="1"/>
  <c r="AT380" i="1" s="1"/>
  <c r="AT374" i="1" a="1"/>
  <c r="AT374" i="1" s="1"/>
  <c r="AT369" i="1" a="1"/>
  <c r="AT369" i="1" s="1"/>
  <c r="AT410" i="1" a="1"/>
  <c r="AT410" i="1" s="1"/>
  <c r="AT395" i="1" a="1"/>
  <c r="AT395" i="1" s="1"/>
  <c r="AT375" i="1" a="1"/>
  <c r="AT375" i="1" s="1"/>
  <c r="AT405" i="1" a="1"/>
  <c r="AT405" i="1" s="1"/>
  <c r="AT389" i="1" a="1"/>
  <c r="AT389" i="1" s="1"/>
  <c r="AT415" i="1" a="1"/>
  <c r="AT415" i="1" s="1"/>
  <c r="AT385" i="1" a="1"/>
  <c r="AT385" i="1" s="1"/>
  <c r="AT400" i="1" a="1"/>
  <c r="AT400" i="1" s="1"/>
  <c r="AT397" i="1" a="1"/>
  <c r="AT397" i="1" s="1"/>
  <c r="AT366" i="1" a="1"/>
  <c r="AT366" i="1" s="1"/>
  <c r="AT382" i="1" a="1"/>
  <c r="AT382" i="1" s="1"/>
  <c r="AT390" i="1" a="1"/>
  <c r="AT390" i="1" s="1"/>
  <c r="AT384" i="1" a="1"/>
  <c r="AT384" i="1" s="1"/>
  <c r="AT379" i="1" a="1"/>
  <c r="AT379" i="1" s="1"/>
  <c r="AT399" i="1" a="1"/>
  <c r="AT399" i="1" s="1"/>
  <c r="AT377" i="1" a="1"/>
  <c r="AT377" i="1" s="1"/>
  <c r="AT407" i="1" a="1"/>
  <c r="AT407" i="1" s="1"/>
  <c r="AS460" i="1" a="1"/>
  <c r="AS460" i="1" s="1"/>
  <c r="AS461" i="1" a="1"/>
  <c r="AS461" i="1" s="1"/>
  <c r="AS459" i="1" a="1"/>
  <c r="AS459" i="1" s="1"/>
  <c r="AS458" i="1" a="1"/>
  <c r="AS458" i="1" s="1"/>
  <c r="AS456" i="1" a="1"/>
  <c r="AS456" i="1" s="1"/>
  <c r="AS457" i="1" a="1"/>
  <c r="AS457" i="1" s="1"/>
  <c r="AU461" i="1" a="1"/>
  <c r="AU461" i="1" s="1"/>
  <c r="AU456" i="1" a="1"/>
  <c r="AU456" i="1" s="1"/>
  <c r="AU458" i="1" a="1"/>
  <c r="AU458" i="1" s="1"/>
  <c r="AU457" i="1" a="1"/>
  <c r="AU457" i="1" s="1"/>
  <c r="AU459" i="1" a="1"/>
  <c r="AU459" i="1" s="1"/>
  <c r="AU460" i="1" a="1"/>
  <c r="AU460" i="1" s="1"/>
  <c r="AR461" i="1" a="1"/>
  <c r="AR461" i="1" s="1"/>
  <c r="AR459" i="1" a="1"/>
  <c r="AR459" i="1" s="1"/>
  <c r="AR460" i="1" a="1"/>
  <c r="AR460" i="1" s="1"/>
  <c r="AR456" i="1" a="1"/>
  <c r="AR456" i="1" s="1"/>
  <c r="AR458" i="1" a="1"/>
  <c r="AR458" i="1" s="1"/>
  <c r="AR457" i="1" a="1"/>
  <c r="AR457" i="1" s="1"/>
  <c r="AT460" i="1" a="1"/>
  <c r="AT460" i="1" s="1"/>
  <c r="AT456" i="1" a="1"/>
  <c r="AT456" i="1" s="1"/>
  <c r="AT461" i="1" a="1"/>
  <c r="AT461" i="1" s="1"/>
  <c r="AT459" i="1" a="1"/>
  <c r="AT459" i="1" s="1"/>
  <c r="AT458" i="1" a="1"/>
  <c r="AT458" i="1" s="1"/>
  <c r="AT457" i="1" a="1"/>
  <c r="AT457" i="1" s="1"/>
  <c r="AR469" i="1" a="1"/>
  <c r="AR469" i="1" s="1"/>
  <c r="AR451" i="1" a="1"/>
  <c r="AR451" i="1" s="1"/>
  <c r="AR452" i="1" a="1"/>
  <c r="AR452" i="1" s="1"/>
  <c r="AR453" i="1" a="1"/>
  <c r="AR453" i="1" s="1"/>
  <c r="AR450" i="1" a="1"/>
  <c r="AR450" i="1" s="1"/>
  <c r="AR449" i="1" a="1"/>
  <c r="AR449" i="1" s="1"/>
  <c r="AU469" i="1" a="1"/>
  <c r="AU469" i="1" s="1"/>
  <c r="AU449" i="1" a="1"/>
  <c r="AU449" i="1" s="1"/>
  <c r="AU450" i="1" a="1"/>
  <c r="AU450" i="1" s="1"/>
  <c r="AU451" i="1" a="1"/>
  <c r="AU451" i="1" s="1"/>
  <c r="AU453" i="1" a="1"/>
  <c r="AU453" i="1" s="1"/>
  <c r="AU452" i="1" a="1"/>
  <c r="AU452" i="1" s="1"/>
  <c r="AT469" i="1" a="1"/>
  <c r="AT469" i="1" s="1"/>
  <c r="AT452" i="1" a="1"/>
  <c r="AT452" i="1" s="1"/>
  <c r="AT449" i="1" a="1"/>
  <c r="AT449" i="1" s="1"/>
  <c r="AT450" i="1" a="1"/>
  <c r="AT450" i="1" s="1"/>
  <c r="AT453" i="1" a="1"/>
  <c r="AT453" i="1" s="1"/>
  <c r="AT451" i="1" a="1"/>
  <c r="AT451" i="1" s="1"/>
  <c r="AS469" i="1" a="1"/>
  <c r="AS469" i="1" s="1"/>
  <c r="AS452" i="1" a="1"/>
  <c r="AS452" i="1" s="1"/>
  <c r="AS453" i="1" a="1"/>
  <c r="AS453" i="1" s="1"/>
  <c r="AS449" i="1" a="1"/>
  <c r="AS449" i="1" s="1"/>
  <c r="AS450" i="1" a="1"/>
  <c r="AS450" i="1" s="1"/>
  <c r="AS451" i="1" a="1"/>
  <c r="AS45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467" i="1" a="1"/>
  <c r="AT467" i="1" s="1"/>
  <c r="AU467" i="1" a="1"/>
  <c r="AU467" i="1" s="1"/>
  <c r="AS467" i="1" a="1"/>
  <c r="AS467" i="1" s="1"/>
  <c r="AR467" i="1" a="1"/>
  <c r="AR467" i="1" s="1"/>
  <c r="AT463" i="1" a="1"/>
  <c r="AT463" i="1" s="1"/>
  <c r="AT465" i="1" a="1"/>
  <c r="AT465" i="1" s="1"/>
  <c r="AU463" i="1" a="1"/>
  <c r="AU463" i="1" s="1"/>
  <c r="AU465" i="1" a="1"/>
  <c r="AU465" i="1" s="1"/>
  <c r="AS463" i="1" a="1"/>
  <c r="AS463" i="1" s="1"/>
  <c r="AS465" i="1" a="1"/>
  <c r="AS465" i="1" s="1"/>
  <c r="AR463" i="1" a="1"/>
  <c r="AR463" i="1" s="1"/>
  <c r="AR465" i="1" a="1"/>
  <c r="AR465" i="1" s="1"/>
  <c r="AT454" i="1" a="1"/>
  <c r="AT454" i="1" s="1"/>
  <c r="AU454" i="1" a="1"/>
  <c r="AU454" i="1" s="1"/>
  <c r="AR454" i="1" a="1"/>
  <c r="AR454" i="1" s="1"/>
  <c r="AS454" i="1" a="1"/>
  <c r="AS454" i="1" s="1"/>
  <c r="AT446" i="1" a="1"/>
  <c r="AT446" i="1" s="1"/>
  <c r="AU446" i="1" a="1"/>
  <c r="AU446" i="1" s="1"/>
  <c r="AS446" i="1" a="1"/>
  <c r="AS446" i="1" s="1"/>
  <c r="AR446" i="1" a="1"/>
  <c r="AR446" i="1" s="1"/>
  <c r="AT439" i="1" a="1"/>
  <c r="AT439" i="1" s="1"/>
  <c r="AT441" i="1" a="1"/>
  <c r="AT441" i="1" s="1"/>
  <c r="AU439" i="1" a="1"/>
  <c r="AU439" i="1" s="1"/>
  <c r="AU441" i="1" a="1"/>
  <c r="AU441" i="1" s="1"/>
  <c r="AS439" i="1" a="1"/>
  <c r="AS439" i="1" s="1"/>
  <c r="AS441" i="1" a="1"/>
  <c r="AS441" i="1" s="1"/>
  <c r="AR439" i="1" a="1"/>
  <c r="AR439" i="1" s="1"/>
  <c r="AR441" i="1" a="1"/>
  <c r="AR441" i="1" s="1"/>
  <c r="AT435" i="1" a="1"/>
  <c r="AT435" i="1" s="1"/>
  <c r="AT437" i="1" a="1"/>
  <c r="AT437" i="1" s="1"/>
  <c r="AU435" i="1" a="1"/>
  <c r="AU435" i="1" s="1"/>
  <c r="AU437" i="1" a="1"/>
  <c r="AU437" i="1" s="1"/>
  <c r="AS435" i="1" a="1"/>
  <c r="AS435" i="1" s="1"/>
  <c r="AS437" i="1" a="1"/>
  <c r="AS437" i="1" s="1"/>
  <c r="AR435" i="1" a="1"/>
  <c r="AR435" i="1" s="1"/>
  <c r="AR437" i="1" a="1"/>
  <c r="AR437" i="1" s="1"/>
  <c r="AR466" i="1" a="1"/>
  <c r="AR466" i="1" s="1"/>
  <c r="AR464" i="1" a="1"/>
  <c r="AR464" i="1" s="1"/>
  <c r="AR455" i="1" a="1"/>
  <c r="AR455" i="1" s="1"/>
  <c r="AR462" i="1" a="1"/>
  <c r="AR462" i="1" s="1"/>
  <c r="AR447" i="1" a="1"/>
  <c r="AR447" i="1" s="1"/>
  <c r="AR448" i="1" a="1"/>
  <c r="AR448" i="1" s="1"/>
  <c r="AU464" i="1" a="1"/>
  <c r="AU464" i="1" s="1"/>
  <c r="AU447" i="1" a="1"/>
  <c r="AU447" i="1" s="1"/>
  <c r="AU466" i="1" a="1"/>
  <c r="AU466" i="1" s="1"/>
  <c r="AU462" i="1" a="1"/>
  <c r="AU462" i="1" s="1"/>
  <c r="AU448" i="1" a="1"/>
  <c r="AU448" i="1" s="1"/>
  <c r="AU455" i="1" a="1"/>
  <c r="AU455" i="1" s="1"/>
  <c r="AS466" i="1" a="1"/>
  <c r="AS466" i="1" s="1"/>
  <c r="AS464" i="1" a="1"/>
  <c r="AS464" i="1" s="1"/>
  <c r="AS455" i="1" a="1"/>
  <c r="AS455" i="1" s="1"/>
  <c r="AS462" i="1" a="1"/>
  <c r="AS462" i="1" s="1"/>
  <c r="AS448" i="1" a="1"/>
  <c r="AS448" i="1" s="1"/>
  <c r="AS447" i="1" a="1"/>
  <c r="AS447" i="1" s="1"/>
  <c r="AT462" i="1" a="1"/>
  <c r="AT462" i="1" s="1"/>
  <c r="AT448" i="1" a="1"/>
  <c r="AT448" i="1" s="1"/>
  <c r="AT455" i="1" a="1"/>
  <c r="AT455" i="1" s="1"/>
  <c r="AT464" i="1" a="1"/>
  <c r="AT464" i="1" s="1"/>
  <c r="AT447" i="1" a="1"/>
  <c r="AT447" i="1" s="1"/>
  <c r="AT466" i="1" a="1"/>
  <c r="AT466" i="1" s="1"/>
  <c r="AT433" i="1" a="1"/>
  <c r="AT433" i="1" s="1"/>
  <c r="AT425" i="1" a="1"/>
  <c r="AT425" i="1" s="1"/>
  <c r="AT430" i="1" a="1"/>
  <c r="AT430" i="1" s="1"/>
  <c r="AT431" i="1" a="1"/>
  <c r="AT431" i="1" s="1"/>
  <c r="AT424" i="1" a="1"/>
  <c r="AT424" i="1" s="1"/>
  <c r="AT427" i="1" a="1"/>
  <c r="AT427" i="1" s="1"/>
  <c r="AT428" i="1" a="1"/>
  <c r="AT428" i="1" s="1"/>
  <c r="AT429" i="1" a="1"/>
  <c r="AT429" i="1" s="1"/>
  <c r="AT432" i="1" a="1"/>
  <c r="AT432" i="1" s="1"/>
  <c r="AT426" i="1" a="1"/>
  <c r="AT426" i="1" s="1"/>
  <c r="AS433" i="1" a="1"/>
  <c r="AS433" i="1" s="1"/>
  <c r="AS425" i="1" a="1"/>
  <c r="AS425" i="1" s="1"/>
  <c r="AS430" i="1" a="1"/>
  <c r="AS430" i="1" s="1"/>
  <c r="AS427" i="1" a="1"/>
  <c r="AS427" i="1" s="1"/>
  <c r="AS424" i="1" a="1"/>
  <c r="AS424" i="1" s="1"/>
  <c r="AS426" i="1" a="1"/>
  <c r="AS426" i="1" s="1"/>
  <c r="AS431" i="1" a="1"/>
  <c r="AS431" i="1" s="1"/>
  <c r="AS428" i="1" a="1"/>
  <c r="AS428" i="1" s="1"/>
  <c r="AS432" i="1" a="1"/>
  <c r="AS432" i="1" s="1"/>
  <c r="AS429" i="1" a="1"/>
  <c r="AS429" i="1" s="1"/>
  <c r="AR433" i="1" a="1"/>
  <c r="AR433" i="1" s="1"/>
  <c r="AR425" i="1" a="1"/>
  <c r="AR425" i="1" s="1"/>
  <c r="AR432" i="1" a="1"/>
  <c r="AR432" i="1" s="1"/>
  <c r="AR430" i="1" a="1"/>
  <c r="AR430" i="1" s="1"/>
  <c r="AR431" i="1" a="1"/>
  <c r="AR431" i="1" s="1"/>
  <c r="AR427" i="1" a="1"/>
  <c r="AR427" i="1" s="1"/>
  <c r="AR426" i="1" a="1"/>
  <c r="AR426" i="1" s="1"/>
  <c r="AR429" i="1" a="1"/>
  <c r="AR429" i="1" s="1"/>
  <c r="AR424" i="1" a="1"/>
  <c r="AR424" i="1" s="1"/>
  <c r="AR428" i="1" a="1"/>
  <c r="AR428" i="1" s="1"/>
  <c r="AU433" i="1" a="1"/>
  <c r="AU433" i="1" s="1"/>
  <c r="AU425" i="1" a="1"/>
  <c r="AU425" i="1" s="1"/>
  <c r="AU431" i="1" a="1"/>
  <c r="AU431" i="1" s="1"/>
  <c r="AU432" i="1" a="1"/>
  <c r="AU432" i="1" s="1"/>
  <c r="AU424" i="1" a="1"/>
  <c r="AU424" i="1" s="1"/>
  <c r="AU428" i="1" a="1"/>
  <c r="AU428" i="1" s="1"/>
  <c r="AU430" i="1" a="1"/>
  <c r="AU430" i="1" s="1"/>
  <c r="AU427" i="1" a="1"/>
  <c r="AU427" i="1" s="1"/>
  <c r="AU426" i="1" a="1"/>
  <c r="AU426" i="1" s="1"/>
  <c r="AU429" i="1" a="1"/>
  <c r="AU429" i="1" s="1"/>
  <c r="AO115" i="18"/>
  <c r="AS423" i="1" a="1"/>
  <c r="AS423" i="1" s="1"/>
  <c r="AT423" i="1" a="1"/>
  <c r="AT423" i="1" s="1"/>
  <c r="AU423" i="1" a="1"/>
  <c r="AU423" i="1" s="1"/>
  <c r="AR423" i="1" a="1"/>
  <c r="AR423" i="1" s="1"/>
  <c r="K497" i="9"/>
  <c r="K484" i="27" s="1"/>
  <c r="K496" i="9"/>
  <c r="K483" i="27" s="1"/>
  <c r="K495" i="9"/>
  <c r="K482" i="27" s="1"/>
  <c r="K494" i="9"/>
  <c r="K481" i="27" s="1"/>
  <c r="AR438" i="1" a="1"/>
  <c r="AR438" i="1" s="1"/>
  <c r="AS438" i="1" a="1"/>
  <c r="AS438" i="1" s="1"/>
  <c r="AT438" i="1" a="1"/>
  <c r="AT438" i="1" s="1"/>
  <c r="AR440" i="1" a="1"/>
  <c r="AR440" i="1" s="1"/>
  <c r="AU440" i="1" a="1"/>
  <c r="AU440" i="1" s="1"/>
  <c r="AR442" i="1" a="1"/>
  <c r="AR442" i="1" s="1"/>
  <c r="AU443" i="1" a="1"/>
  <c r="AU443" i="1" s="1"/>
  <c r="AR444" i="1" a="1"/>
  <c r="AR444" i="1" s="1"/>
  <c r="AU444" i="1" a="1"/>
  <c r="AU444" i="1" s="1"/>
  <c r="AU445" i="1" a="1"/>
  <c r="AU445" i="1" s="1"/>
  <c r="AR468" i="1" a="1"/>
  <c r="AR468" i="1" s="1"/>
  <c r="AS468" i="1" a="1"/>
  <c r="AS468" i="1" s="1"/>
  <c r="AU468" i="1" a="1"/>
  <c r="AU468" i="1" s="1"/>
  <c r="AU470" i="1" a="1"/>
  <c r="AU470" i="1" s="1"/>
  <c r="AR471" i="1" a="1"/>
  <c r="AR471" i="1" s="1"/>
  <c r="AS471" i="1" a="1"/>
  <c r="AS471" i="1" s="1"/>
  <c r="AT471" i="1" a="1"/>
  <c r="AT471" i="1" s="1"/>
  <c r="AS472" i="1" a="1"/>
  <c r="AS472" i="1" s="1"/>
  <c r="AU472" i="1" a="1"/>
  <c r="AU472" i="1" s="1"/>
  <c r="AR473" i="1" a="1"/>
  <c r="AR473" i="1" s="1"/>
  <c r="AS473" i="1" a="1"/>
  <c r="AS473" i="1" s="1"/>
  <c r="AT473" i="1" a="1"/>
  <c r="AT473" i="1" s="1"/>
  <c r="AS434" i="1" a="1"/>
  <c r="AS434" i="1" s="1"/>
  <c r="AR434" i="1" a="1"/>
  <c r="AR434" i="1" s="1"/>
  <c r="AO116" i="18" l="1"/>
  <c r="O434" i="1" a="1"/>
  <c r="O434" i="1" s="1"/>
  <c r="S434" i="1" a="1"/>
  <c r="S434" i="1" s="1"/>
  <c r="W434" i="1" a="1"/>
  <c r="W434" i="1" s="1"/>
  <c r="AA434" i="1" a="1"/>
  <c r="AA434" i="1" s="1"/>
  <c r="AE434" i="1" a="1"/>
  <c r="AE434" i="1" s="1"/>
  <c r="AI434" i="1" a="1"/>
  <c r="AI434" i="1" s="1"/>
  <c r="AM434" i="1" a="1"/>
  <c r="AM434" i="1" s="1"/>
  <c r="AQ434" i="1" a="1"/>
  <c r="AQ434"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45" i="1" a="1"/>
  <c r="N445" i="1" s="1"/>
  <c r="R445" i="1" a="1"/>
  <c r="R445" i="1" s="1"/>
  <c r="V445" i="1" a="1"/>
  <c r="V445" i="1" s="1"/>
  <c r="Z445" i="1" a="1"/>
  <c r="Z445" i="1" s="1"/>
  <c r="AD445" i="1" a="1"/>
  <c r="AD445" i="1" s="1"/>
  <c r="AH445" i="1" a="1"/>
  <c r="AH445" i="1" s="1"/>
  <c r="AL445" i="1" a="1"/>
  <c r="AL445" i="1" s="1"/>
  <c r="AP445" i="1" a="1"/>
  <c r="AP445" i="1" s="1"/>
  <c r="N443" i="1" a="1"/>
  <c r="N443" i="1" s="1"/>
  <c r="R443" i="1" a="1"/>
  <c r="R443" i="1" s="1"/>
  <c r="V443" i="1" a="1"/>
  <c r="V443" i="1" s="1"/>
  <c r="Z443" i="1" a="1"/>
  <c r="Z443" i="1" s="1"/>
  <c r="AD443" i="1" a="1"/>
  <c r="AD443" i="1" s="1"/>
  <c r="AH443" i="1" a="1"/>
  <c r="AH443" i="1" s="1"/>
  <c r="AL443" i="1" a="1"/>
  <c r="AL443" i="1" s="1"/>
  <c r="AP443" i="1" a="1"/>
  <c r="AP443" i="1" s="1"/>
  <c r="N440" i="1" a="1"/>
  <c r="N440" i="1" s="1"/>
  <c r="R440" i="1" a="1"/>
  <c r="R440" i="1" s="1"/>
  <c r="V440" i="1" a="1"/>
  <c r="V440" i="1" s="1"/>
  <c r="Z440" i="1" a="1"/>
  <c r="Z440" i="1" s="1"/>
  <c r="AD440" i="1" a="1"/>
  <c r="AD440" i="1" s="1"/>
  <c r="AH440" i="1" a="1"/>
  <c r="AH440" i="1" s="1"/>
  <c r="AL440" i="1" a="1"/>
  <c r="AL440" i="1" s="1"/>
  <c r="AP440" i="1" a="1"/>
  <c r="AP440" i="1" s="1"/>
  <c r="N436" i="1" a="1"/>
  <c r="N436" i="1" s="1"/>
  <c r="R436" i="1" a="1"/>
  <c r="R436" i="1" s="1"/>
  <c r="V436" i="1" a="1"/>
  <c r="V436" i="1" s="1"/>
  <c r="Z436" i="1" a="1"/>
  <c r="Z436" i="1" s="1"/>
  <c r="AD436" i="1" a="1"/>
  <c r="AD436" i="1" s="1"/>
  <c r="AH436" i="1" a="1"/>
  <c r="AH436" i="1" s="1"/>
  <c r="AL436" i="1" a="1"/>
  <c r="AL436" i="1" s="1"/>
  <c r="AP436" i="1" a="1"/>
  <c r="AP436" i="1" s="1"/>
  <c r="AT440" i="1" a="1"/>
  <c r="AT440" i="1" s="1"/>
  <c r="AT472" i="1" a="1"/>
  <c r="AT472" i="1" s="1"/>
  <c r="O473" i="1" a="1"/>
  <c r="O473" i="1" s="1"/>
  <c r="S473" i="1" a="1"/>
  <c r="S473" i="1" s="1"/>
  <c r="W473" i="1" a="1"/>
  <c r="W473" i="1" s="1"/>
  <c r="AA473" i="1" a="1"/>
  <c r="AA473" i="1" s="1"/>
  <c r="AE473" i="1" a="1"/>
  <c r="AE473" i="1" s="1"/>
  <c r="AI473" i="1" a="1"/>
  <c r="AI473" i="1" s="1"/>
  <c r="AM473" i="1" a="1"/>
  <c r="AM473" i="1" s="1"/>
  <c r="AQ473" i="1" a="1"/>
  <c r="AQ473" i="1" s="1"/>
  <c r="N434" i="1" a="1"/>
  <c r="N434" i="1" s="1"/>
  <c r="R434" i="1" a="1"/>
  <c r="R434" i="1" s="1"/>
  <c r="V434" i="1" a="1"/>
  <c r="V434" i="1" s="1"/>
  <c r="Z434" i="1" a="1"/>
  <c r="Z434" i="1" s="1"/>
  <c r="AD434" i="1" a="1"/>
  <c r="AD434" i="1" s="1"/>
  <c r="AH434" i="1" a="1"/>
  <c r="AH434" i="1" s="1"/>
  <c r="AL434" i="1" a="1"/>
  <c r="AL434" i="1" s="1"/>
  <c r="AP434" i="1" a="1"/>
  <c r="AP434" i="1" s="1"/>
  <c r="M472" i="1" a="1"/>
  <c r="M472" i="1" s="1"/>
  <c r="Q472" i="1" a="1"/>
  <c r="Q472" i="1" s="1"/>
  <c r="U472" i="1" a="1"/>
  <c r="U472" i="1" s="1"/>
  <c r="Y472" i="1" a="1"/>
  <c r="Y472" i="1" s="1"/>
  <c r="AC472" i="1" a="1"/>
  <c r="AC472" i="1" s="1"/>
  <c r="AG472" i="1" a="1"/>
  <c r="AG472" i="1" s="1"/>
  <c r="AK472" i="1" a="1"/>
  <c r="AK472" i="1" s="1"/>
  <c r="AO472" i="1" a="1"/>
  <c r="AO472" i="1" s="1"/>
  <c r="M470" i="1" a="1"/>
  <c r="M470" i="1" s="1"/>
  <c r="Q470" i="1" a="1"/>
  <c r="Q470" i="1" s="1"/>
  <c r="U470" i="1" a="1"/>
  <c r="U470" i="1" s="1"/>
  <c r="Y470" i="1" a="1"/>
  <c r="Y470" i="1" s="1"/>
  <c r="AC470" i="1" a="1"/>
  <c r="AC470" i="1" s="1"/>
  <c r="AG470" i="1" a="1"/>
  <c r="AG470" i="1" s="1"/>
  <c r="AK470" i="1" a="1"/>
  <c r="AK470" i="1" s="1"/>
  <c r="AO470" i="1" a="1"/>
  <c r="AO470" i="1" s="1"/>
  <c r="M445" i="1" a="1"/>
  <c r="M445" i="1" s="1"/>
  <c r="Q445" i="1" a="1"/>
  <c r="Q445" i="1" s="1"/>
  <c r="U445" i="1" a="1"/>
  <c r="U445" i="1" s="1"/>
  <c r="Y445" i="1" a="1"/>
  <c r="Y445" i="1" s="1"/>
  <c r="AC445" i="1" a="1"/>
  <c r="AC445" i="1" s="1"/>
  <c r="AG445" i="1" a="1"/>
  <c r="AG445" i="1" s="1"/>
  <c r="AK445" i="1" a="1"/>
  <c r="AK445" i="1" s="1"/>
  <c r="AO445" i="1" a="1"/>
  <c r="AO445" i="1" s="1"/>
  <c r="M443" i="1" a="1"/>
  <c r="M443" i="1" s="1"/>
  <c r="Q443" i="1" a="1"/>
  <c r="Q443" i="1" s="1"/>
  <c r="U443" i="1" a="1"/>
  <c r="U443" i="1" s="1"/>
  <c r="Y443" i="1" a="1"/>
  <c r="Y443" i="1" s="1"/>
  <c r="AC443" i="1" a="1"/>
  <c r="AC443" i="1" s="1"/>
  <c r="AG443" i="1" a="1"/>
  <c r="AG443" i="1" s="1"/>
  <c r="AK443" i="1" a="1"/>
  <c r="AK443" i="1" s="1"/>
  <c r="AO443" i="1" a="1"/>
  <c r="AO443" i="1" s="1"/>
  <c r="M440" i="1" a="1"/>
  <c r="M440" i="1" s="1"/>
  <c r="Q440" i="1" a="1"/>
  <c r="Q440" i="1" s="1"/>
  <c r="U440" i="1" a="1"/>
  <c r="U440" i="1" s="1"/>
  <c r="Y440" i="1" a="1"/>
  <c r="Y440" i="1" s="1"/>
  <c r="AC440" i="1" a="1"/>
  <c r="AC440" i="1" s="1"/>
  <c r="AG440" i="1" a="1"/>
  <c r="AG440" i="1" s="1"/>
  <c r="AK440" i="1" a="1"/>
  <c r="AK440" i="1" s="1"/>
  <c r="AO440" i="1" a="1"/>
  <c r="AO440" i="1" s="1"/>
  <c r="M436" i="1" a="1"/>
  <c r="M436" i="1" s="1"/>
  <c r="Q436" i="1" a="1"/>
  <c r="Q436" i="1" s="1"/>
  <c r="U436" i="1" a="1"/>
  <c r="U436" i="1" s="1"/>
  <c r="Y436" i="1" a="1"/>
  <c r="Y436" i="1" s="1"/>
  <c r="AC436" i="1" a="1"/>
  <c r="AC436" i="1" s="1"/>
  <c r="AG436" i="1" a="1"/>
  <c r="AG436" i="1" s="1"/>
  <c r="AK436" i="1" a="1"/>
  <c r="AK436" i="1" s="1"/>
  <c r="AO436" i="1" a="1"/>
  <c r="AO436" i="1" s="1"/>
  <c r="AT470" i="1" a="1"/>
  <c r="AT470" i="1" s="1"/>
  <c r="AT434" i="1" a="1"/>
  <c r="AT434" i="1" s="1"/>
  <c r="O471" i="1" a="1"/>
  <c r="O471" i="1" s="1"/>
  <c r="S471" i="1" a="1"/>
  <c r="S471" i="1" s="1"/>
  <c r="W471" i="1" a="1"/>
  <c r="W471" i="1" s="1"/>
  <c r="AA471" i="1" a="1"/>
  <c r="AA471" i="1" s="1"/>
  <c r="AE471" i="1" a="1"/>
  <c r="AE471" i="1" s="1"/>
  <c r="AI471" i="1" a="1"/>
  <c r="AI471" i="1" s="1"/>
  <c r="AM471" i="1" a="1"/>
  <c r="AM471" i="1" s="1"/>
  <c r="AQ471" i="1" a="1"/>
  <c r="AQ471" i="1" s="1"/>
  <c r="M434" i="1" a="1"/>
  <c r="M434" i="1" s="1"/>
  <c r="Q434" i="1" a="1"/>
  <c r="Q434" i="1" s="1"/>
  <c r="U434" i="1" a="1"/>
  <c r="U434" i="1" s="1"/>
  <c r="Y434" i="1" a="1"/>
  <c r="Y434" i="1" s="1"/>
  <c r="AC434" i="1" a="1"/>
  <c r="AC434" i="1" s="1"/>
  <c r="AG434" i="1" a="1"/>
  <c r="AG434" i="1" s="1"/>
  <c r="AK434" i="1" a="1"/>
  <c r="AK434" i="1" s="1"/>
  <c r="AO434" i="1" a="1"/>
  <c r="AO43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45" i="1" a="1"/>
  <c r="L445" i="1" s="1"/>
  <c r="P445" i="1" a="1"/>
  <c r="P445" i="1" s="1"/>
  <c r="T445" i="1" a="1"/>
  <c r="T445" i="1" s="1"/>
  <c r="X445" i="1" a="1"/>
  <c r="X445" i="1" s="1"/>
  <c r="AB445" i="1" a="1"/>
  <c r="AB445" i="1" s="1"/>
  <c r="AF445" i="1" a="1"/>
  <c r="AF445" i="1" s="1"/>
  <c r="AJ445" i="1" a="1"/>
  <c r="AJ445" i="1" s="1"/>
  <c r="AN445" i="1" a="1"/>
  <c r="AN445" i="1" s="1"/>
  <c r="L443" i="1" a="1"/>
  <c r="L443" i="1" s="1"/>
  <c r="P443" i="1" a="1"/>
  <c r="P443" i="1" s="1"/>
  <c r="T443" i="1" a="1"/>
  <c r="T443" i="1" s="1"/>
  <c r="X443" i="1" a="1"/>
  <c r="X443" i="1" s="1"/>
  <c r="AB443" i="1" a="1"/>
  <c r="AB443" i="1" s="1"/>
  <c r="AF443" i="1" a="1"/>
  <c r="AF443" i="1" s="1"/>
  <c r="AJ443" i="1" a="1"/>
  <c r="AJ443" i="1" s="1"/>
  <c r="AN443" i="1" a="1"/>
  <c r="AN443" i="1" s="1"/>
  <c r="L440" i="1" a="1"/>
  <c r="L440" i="1" s="1"/>
  <c r="P440" i="1" a="1"/>
  <c r="P440" i="1" s="1"/>
  <c r="T440" i="1" a="1"/>
  <c r="T440" i="1" s="1"/>
  <c r="X440" i="1" a="1"/>
  <c r="X440" i="1" s="1"/>
  <c r="AB440" i="1" a="1"/>
  <c r="AB440" i="1" s="1"/>
  <c r="AF440" i="1" a="1"/>
  <c r="AF440" i="1" s="1"/>
  <c r="AJ440" i="1" a="1"/>
  <c r="AJ440" i="1" s="1"/>
  <c r="AN440" i="1" a="1"/>
  <c r="AN440" i="1" s="1"/>
  <c r="L436" i="1" a="1"/>
  <c r="L436" i="1" s="1"/>
  <c r="P436" i="1" a="1"/>
  <c r="P436" i="1" s="1"/>
  <c r="T436" i="1" a="1"/>
  <c r="T436" i="1" s="1"/>
  <c r="X436" i="1" a="1"/>
  <c r="X436" i="1" s="1"/>
  <c r="AB436" i="1" a="1"/>
  <c r="AB436" i="1" s="1"/>
  <c r="AF436" i="1" a="1"/>
  <c r="AF436" i="1" s="1"/>
  <c r="AJ436" i="1" a="1"/>
  <c r="AJ436" i="1" s="1"/>
  <c r="AN436" i="1" a="1"/>
  <c r="AN436" i="1" s="1"/>
  <c r="AS470" i="1" a="1"/>
  <c r="AS470" i="1" s="1"/>
  <c r="O468" i="1" a="1"/>
  <c r="O468" i="1" s="1"/>
  <c r="S468" i="1" a="1"/>
  <c r="S468" i="1" s="1"/>
  <c r="W468" i="1" a="1"/>
  <c r="W468" i="1" s="1"/>
  <c r="AA468" i="1" a="1"/>
  <c r="AA468" i="1" s="1"/>
  <c r="AE468" i="1" a="1"/>
  <c r="AE468" i="1" s="1"/>
  <c r="AI468" i="1" a="1"/>
  <c r="AI468" i="1" s="1"/>
  <c r="AM468" i="1" a="1"/>
  <c r="AM468" i="1" s="1"/>
  <c r="AQ468" i="1" a="1"/>
  <c r="AQ468" i="1" s="1"/>
  <c r="O442" i="1" a="1"/>
  <c r="O442" i="1" s="1"/>
  <c r="S442" i="1" a="1"/>
  <c r="S442" i="1" s="1"/>
  <c r="W442" i="1" a="1"/>
  <c r="W442" i="1" s="1"/>
  <c r="AA442" i="1" a="1"/>
  <c r="AA442" i="1" s="1"/>
  <c r="AE442" i="1" a="1"/>
  <c r="AE442" i="1" s="1"/>
  <c r="AI442" i="1" a="1"/>
  <c r="AI442" i="1" s="1"/>
  <c r="AM442" i="1" a="1"/>
  <c r="AM442" i="1" s="1"/>
  <c r="AQ442" i="1" a="1"/>
  <c r="AQ442" i="1" s="1"/>
  <c r="O438" i="1" a="1"/>
  <c r="O438" i="1" s="1"/>
  <c r="S438" i="1" a="1"/>
  <c r="S438" i="1" s="1"/>
  <c r="W438" i="1" a="1"/>
  <c r="W438" i="1" s="1"/>
  <c r="AA438" i="1" a="1"/>
  <c r="AA438" i="1" s="1"/>
  <c r="AE438" i="1" a="1"/>
  <c r="AE438" i="1" s="1"/>
  <c r="AI438" i="1" a="1"/>
  <c r="AI438" i="1" s="1"/>
  <c r="AM438" i="1" a="1"/>
  <c r="AM438" i="1" s="1"/>
  <c r="AQ438" i="1" a="1"/>
  <c r="AQ438" i="1" s="1"/>
  <c r="AU442" i="1" a="1"/>
  <c r="AU442" i="1" s="1"/>
  <c r="AS445" i="1" a="1"/>
  <c r="AS445" i="1" s="1"/>
  <c r="N471" i="1" a="1"/>
  <c r="N471" i="1" s="1"/>
  <c r="R471" i="1" a="1"/>
  <c r="R471" i="1" s="1"/>
  <c r="V471" i="1" a="1"/>
  <c r="V471" i="1" s="1"/>
  <c r="Z471" i="1" a="1"/>
  <c r="Z471" i="1" s="1"/>
  <c r="AD471" i="1" a="1"/>
  <c r="AD471" i="1" s="1"/>
  <c r="AH471" i="1" a="1"/>
  <c r="AH471" i="1" s="1"/>
  <c r="AL471" i="1" a="1"/>
  <c r="AL471" i="1" s="1"/>
  <c r="AP471" i="1" a="1"/>
  <c r="AP471" i="1" s="1"/>
  <c r="N468" i="1" a="1"/>
  <c r="N468" i="1" s="1"/>
  <c r="R468" i="1" a="1"/>
  <c r="R468" i="1" s="1"/>
  <c r="V468" i="1" a="1"/>
  <c r="V468" i="1" s="1"/>
  <c r="Z468" i="1" a="1"/>
  <c r="Z468" i="1" s="1"/>
  <c r="AD468" i="1" a="1"/>
  <c r="AD468" i="1" s="1"/>
  <c r="AH468" i="1" a="1"/>
  <c r="AH468" i="1" s="1"/>
  <c r="AL468" i="1" a="1"/>
  <c r="AL468" i="1" s="1"/>
  <c r="AP468" i="1" a="1"/>
  <c r="AP468" i="1" s="1"/>
  <c r="N444" i="1" a="1"/>
  <c r="N444" i="1" s="1"/>
  <c r="R444" i="1" a="1"/>
  <c r="R444" i="1" s="1"/>
  <c r="V444" i="1" a="1"/>
  <c r="V444" i="1" s="1"/>
  <c r="Z444" i="1" a="1"/>
  <c r="Z444" i="1" s="1"/>
  <c r="AD444" i="1" a="1"/>
  <c r="AD444" i="1" s="1"/>
  <c r="AH444" i="1" a="1"/>
  <c r="AH444" i="1" s="1"/>
  <c r="AL444" i="1" a="1"/>
  <c r="AL444" i="1" s="1"/>
  <c r="AP444" i="1" a="1"/>
  <c r="AP444" i="1" s="1"/>
  <c r="N442" i="1" a="1"/>
  <c r="N442" i="1" s="1"/>
  <c r="R442" i="1" a="1"/>
  <c r="R442" i="1" s="1"/>
  <c r="V442" i="1" a="1"/>
  <c r="V442" i="1" s="1"/>
  <c r="Z442" i="1" a="1"/>
  <c r="Z442" i="1" s="1"/>
  <c r="AD442" i="1" a="1"/>
  <c r="AD442" i="1" s="1"/>
  <c r="AH442" i="1" a="1"/>
  <c r="AH442" i="1" s="1"/>
  <c r="AL442" i="1" a="1"/>
  <c r="AL442" i="1" s="1"/>
  <c r="AP442" i="1" a="1"/>
  <c r="AP442" i="1" s="1"/>
  <c r="N438" i="1" a="1"/>
  <c r="N438" i="1" s="1"/>
  <c r="R438" i="1" a="1"/>
  <c r="R438" i="1" s="1"/>
  <c r="V438" i="1" a="1"/>
  <c r="V438" i="1" s="1"/>
  <c r="Z438" i="1" a="1"/>
  <c r="Z438" i="1" s="1"/>
  <c r="AD438" i="1" a="1"/>
  <c r="AD438" i="1" s="1"/>
  <c r="AH438" i="1" a="1"/>
  <c r="AH438" i="1" s="1"/>
  <c r="AL438" i="1" a="1"/>
  <c r="AL438" i="1" s="1"/>
  <c r="AP438" i="1" a="1"/>
  <c r="AP438" i="1" s="1"/>
  <c r="AR436" i="1" a="1"/>
  <c r="AR436" i="1" s="1"/>
  <c r="AU434" i="1" a="1"/>
  <c r="AU434" i="1" s="1"/>
  <c r="AU471" i="1" a="1"/>
  <c r="AU471" i="1" s="1"/>
  <c r="AT468" i="1" a="1"/>
  <c r="AT468" i="1" s="1"/>
  <c r="AS443" i="1" a="1"/>
  <c r="AS443"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44" i="1" a="1"/>
  <c r="M444" i="1" s="1"/>
  <c r="Q444" i="1" a="1"/>
  <c r="Q444" i="1" s="1"/>
  <c r="U444" i="1" a="1"/>
  <c r="U444" i="1" s="1"/>
  <c r="Y444" i="1" a="1"/>
  <c r="Y444" i="1" s="1"/>
  <c r="AC444" i="1" a="1"/>
  <c r="AC444" i="1" s="1"/>
  <c r="AG444" i="1" a="1"/>
  <c r="AG444" i="1" s="1"/>
  <c r="AK444" i="1" a="1"/>
  <c r="AK444" i="1" s="1"/>
  <c r="AO444" i="1" a="1"/>
  <c r="AO444" i="1" s="1"/>
  <c r="M442" i="1" a="1"/>
  <c r="M442" i="1" s="1"/>
  <c r="Q442" i="1" a="1"/>
  <c r="Q442" i="1" s="1"/>
  <c r="U442" i="1" a="1"/>
  <c r="U442" i="1" s="1"/>
  <c r="Y442" i="1" a="1"/>
  <c r="Y442" i="1" s="1"/>
  <c r="AC442" i="1" a="1"/>
  <c r="AC442" i="1" s="1"/>
  <c r="AG442" i="1" a="1"/>
  <c r="AG442" i="1" s="1"/>
  <c r="AK442" i="1" a="1"/>
  <c r="AK442" i="1" s="1"/>
  <c r="AO442" i="1" a="1"/>
  <c r="AO442" i="1" s="1"/>
  <c r="M438" i="1" a="1"/>
  <c r="M438" i="1" s="1"/>
  <c r="Q438" i="1" a="1"/>
  <c r="Q438" i="1" s="1"/>
  <c r="U438" i="1" a="1"/>
  <c r="U438" i="1" s="1"/>
  <c r="Y438" i="1" a="1"/>
  <c r="Y438" i="1" s="1"/>
  <c r="AC438" i="1" a="1"/>
  <c r="AC438" i="1" s="1"/>
  <c r="AG438" i="1" a="1"/>
  <c r="AG438" i="1" s="1"/>
  <c r="AK438" i="1" a="1"/>
  <c r="AK438" i="1" s="1"/>
  <c r="AO438" i="1" a="1"/>
  <c r="AO438" i="1" s="1"/>
  <c r="AR470" i="1" a="1"/>
  <c r="AR470" i="1" s="1"/>
  <c r="AR472" i="1" a="1"/>
  <c r="AR472" i="1" s="1"/>
  <c r="AU438" i="1" a="1"/>
  <c r="AU438" i="1" s="1"/>
  <c r="AT443" i="1" a="1"/>
  <c r="AT443" i="1" s="1"/>
  <c r="AT444" i="1" a="1"/>
  <c r="AT444" i="1" s="1"/>
  <c r="AS440" i="1" a="1"/>
  <c r="AS440" i="1" s="1"/>
  <c r="AS444" i="1" a="1"/>
  <c r="AS444" i="1" s="1"/>
  <c r="O444" i="1" a="1"/>
  <c r="O444" i="1" s="1"/>
  <c r="S444" i="1" a="1"/>
  <c r="S444" i="1" s="1"/>
  <c r="W444" i="1" a="1"/>
  <c r="W444" i="1" s="1"/>
  <c r="AA444" i="1" a="1"/>
  <c r="AA444" i="1" s="1"/>
  <c r="AE444" i="1" a="1"/>
  <c r="AE444" i="1" s="1"/>
  <c r="AI444" i="1" a="1"/>
  <c r="AI444" i="1" s="1"/>
  <c r="AM444" i="1" a="1"/>
  <c r="AM444" i="1" s="1"/>
  <c r="AQ444" i="1" a="1"/>
  <c r="AQ444" i="1" s="1"/>
  <c r="M468" i="1" a="1"/>
  <c r="M468" i="1" s="1"/>
  <c r="Q468" i="1" a="1"/>
  <c r="Q468" i="1" s="1"/>
  <c r="U468" i="1" a="1"/>
  <c r="U468" i="1" s="1"/>
  <c r="Y468" i="1" a="1"/>
  <c r="Y468" i="1" s="1"/>
  <c r="AC468" i="1" a="1"/>
  <c r="AC468" i="1" s="1"/>
  <c r="AG468" i="1" a="1"/>
  <c r="AG468" i="1" s="1"/>
  <c r="AK468" i="1" a="1"/>
  <c r="AK468" i="1" s="1"/>
  <c r="AO468" i="1" a="1"/>
  <c r="AO468"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8" i="1" a="1"/>
  <c r="L468" i="1" s="1"/>
  <c r="P468" i="1" a="1"/>
  <c r="P468" i="1" s="1"/>
  <c r="T468" i="1" a="1"/>
  <c r="T468" i="1" s="1"/>
  <c r="X468" i="1" a="1"/>
  <c r="X468" i="1" s="1"/>
  <c r="AB468" i="1" a="1"/>
  <c r="AB468" i="1" s="1"/>
  <c r="AF468" i="1" a="1"/>
  <c r="AF468" i="1" s="1"/>
  <c r="AJ468" i="1" a="1"/>
  <c r="AJ468" i="1" s="1"/>
  <c r="AN468" i="1" a="1"/>
  <c r="AN468" i="1" s="1"/>
  <c r="L444" i="1" a="1"/>
  <c r="L444" i="1" s="1"/>
  <c r="P444" i="1" a="1"/>
  <c r="P444" i="1" s="1"/>
  <c r="T444" i="1" a="1"/>
  <c r="T444" i="1" s="1"/>
  <c r="X444" i="1" a="1"/>
  <c r="X444" i="1" s="1"/>
  <c r="AB444" i="1" a="1"/>
  <c r="AB444" i="1" s="1"/>
  <c r="AF444" i="1" a="1"/>
  <c r="AF444" i="1" s="1"/>
  <c r="AJ444" i="1" a="1"/>
  <c r="AJ444" i="1" s="1"/>
  <c r="AN444" i="1" a="1"/>
  <c r="AN444" i="1" s="1"/>
  <c r="L442" i="1" a="1"/>
  <c r="L442" i="1" s="1"/>
  <c r="P442" i="1" a="1"/>
  <c r="P442" i="1" s="1"/>
  <c r="T442" i="1" a="1"/>
  <c r="T442" i="1" s="1"/>
  <c r="X442" i="1" a="1"/>
  <c r="X442" i="1" s="1"/>
  <c r="AB442" i="1" a="1"/>
  <c r="AB442" i="1" s="1"/>
  <c r="AF442" i="1" a="1"/>
  <c r="AF442" i="1" s="1"/>
  <c r="AJ442" i="1" a="1"/>
  <c r="AJ442" i="1" s="1"/>
  <c r="AN442" i="1" a="1"/>
  <c r="AN442" i="1" s="1"/>
  <c r="L438" i="1" a="1"/>
  <c r="L438" i="1" s="1"/>
  <c r="P438" i="1" a="1"/>
  <c r="P438" i="1" s="1"/>
  <c r="T438" i="1" a="1"/>
  <c r="T438" i="1" s="1"/>
  <c r="X438" i="1" a="1"/>
  <c r="X438" i="1" s="1"/>
  <c r="AB438" i="1" a="1"/>
  <c r="AB438" i="1" s="1"/>
  <c r="AF438" i="1" a="1"/>
  <c r="AF438" i="1" s="1"/>
  <c r="AJ438" i="1" a="1"/>
  <c r="AJ438" i="1" s="1"/>
  <c r="AN438" i="1" a="1"/>
  <c r="AN438" i="1" s="1"/>
  <c r="AR445" i="1" a="1"/>
  <c r="AR445" i="1" s="1"/>
  <c r="AU473" i="1" a="1"/>
  <c r="AU473" i="1" s="1"/>
  <c r="AT436" i="1" a="1"/>
  <c r="AT436" i="1" s="1"/>
  <c r="AT442" i="1" a="1"/>
  <c r="AT442" i="1" s="1"/>
  <c r="AS436" i="1" a="1"/>
  <c r="AS436" i="1" s="1"/>
  <c r="AS442" i="1" a="1"/>
  <c r="AS442" i="1" s="1"/>
  <c r="N473" i="1" a="1"/>
  <c r="N473" i="1" s="1"/>
  <c r="R473" i="1" a="1"/>
  <c r="R473" i="1" s="1"/>
  <c r="V473" i="1" a="1"/>
  <c r="V473" i="1" s="1"/>
  <c r="Z473" i="1" a="1"/>
  <c r="Z473" i="1" s="1"/>
  <c r="AD473" i="1" a="1"/>
  <c r="AD473" i="1" s="1"/>
  <c r="AH473" i="1" a="1"/>
  <c r="AH473" i="1" s="1"/>
  <c r="AL473" i="1" a="1"/>
  <c r="AL473" i="1" s="1"/>
  <c r="AP473" i="1" a="1"/>
  <c r="AP473" i="1" s="1"/>
  <c r="L434" i="1" a="1"/>
  <c r="L434" i="1" s="1"/>
  <c r="P434" i="1" a="1"/>
  <c r="P434" i="1" s="1"/>
  <c r="T434" i="1" a="1"/>
  <c r="T434" i="1" s="1"/>
  <c r="X434" i="1" a="1"/>
  <c r="X434" i="1" s="1"/>
  <c r="AB434" i="1" a="1"/>
  <c r="AB434" i="1" s="1"/>
  <c r="AF434" i="1" a="1"/>
  <c r="AF434" i="1" s="1"/>
  <c r="AJ434" i="1" a="1"/>
  <c r="AJ434" i="1" s="1"/>
  <c r="AN434" i="1" a="1"/>
  <c r="AN434" i="1" s="1"/>
  <c r="O472" i="1" a="1"/>
  <c r="O472" i="1" s="1"/>
  <c r="S472" i="1" a="1"/>
  <c r="S472" i="1" s="1"/>
  <c r="W472" i="1" a="1"/>
  <c r="W472" i="1" s="1"/>
  <c r="AA472" i="1" a="1"/>
  <c r="AA472" i="1" s="1"/>
  <c r="AE472" i="1" a="1"/>
  <c r="AE472" i="1" s="1"/>
  <c r="AI472" i="1" a="1"/>
  <c r="AI472" i="1" s="1"/>
  <c r="AM472" i="1" a="1"/>
  <c r="AM472" i="1" s="1"/>
  <c r="AQ472" i="1" a="1"/>
  <c r="AQ472" i="1" s="1"/>
  <c r="O470" i="1" a="1"/>
  <c r="O470" i="1" s="1"/>
  <c r="S470" i="1" a="1"/>
  <c r="S470" i="1" s="1"/>
  <c r="W470" i="1" a="1"/>
  <c r="W470" i="1" s="1"/>
  <c r="AA470" i="1" a="1"/>
  <c r="AA470" i="1" s="1"/>
  <c r="AE470" i="1" a="1"/>
  <c r="AE470" i="1" s="1"/>
  <c r="AI470" i="1" a="1"/>
  <c r="AI470" i="1" s="1"/>
  <c r="AM470" i="1" a="1"/>
  <c r="AM470" i="1" s="1"/>
  <c r="AQ470" i="1" a="1"/>
  <c r="AQ470" i="1" s="1"/>
  <c r="O445" i="1" a="1"/>
  <c r="O445" i="1" s="1"/>
  <c r="S445" i="1" a="1"/>
  <c r="S445" i="1" s="1"/>
  <c r="W445" i="1" a="1"/>
  <c r="W445" i="1" s="1"/>
  <c r="AA445" i="1" a="1"/>
  <c r="AA445" i="1" s="1"/>
  <c r="AE445" i="1" a="1"/>
  <c r="AE445" i="1" s="1"/>
  <c r="AI445" i="1" a="1"/>
  <c r="AI445" i="1" s="1"/>
  <c r="AM445" i="1" a="1"/>
  <c r="AM445" i="1" s="1"/>
  <c r="AQ445" i="1" a="1"/>
  <c r="AQ445" i="1" s="1"/>
  <c r="O443" i="1" a="1"/>
  <c r="O443" i="1" s="1"/>
  <c r="S443" i="1" a="1"/>
  <c r="S443" i="1" s="1"/>
  <c r="W443" i="1" a="1"/>
  <c r="W443" i="1" s="1"/>
  <c r="AA443" i="1" a="1"/>
  <c r="AA443" i="1" s="1"/>
  <c r="AE443" i="1" a="1"/>
  <c r="AE443" i="1" s="1"/>
  <c r="AI443" i="1" a="1"/>
  <c r="AI443" i="1" s="1"/>
  <c r="AM443" i="1" a="1"/>
  <c r="AM443" i="1" s="1"/>
  <c r="AQ443" i="1" a="1"/>
  <c r="AQ443" i="1" s="1"/>
  <c r="O440" i="1" a="1"/>
  <c r="O440" i="1" s="1"/>
  <c r="S440" i="1" a="1"/>
  <c r="S440" i="1" s="1"/>
  <c r="W440" i="1" a="1"/>
  <c r="W440" i="1" s="1"/>
  <c r="AA440" i="1" a="1"/>
  <c r="AA440" i="1" s="1"/>
  <c r="AE440" i="1" a="1"/>
  <c r="AE440" i="1" s="1"/>
  <c r="AI440" i="1" a="1"/>
  <c r="AI440" i="1" s="1"/>
  <c r="AM440" i="1" a="1"/>
  <c r="AM440" i="1" s="1"/>
  <c r="AQ440" i="1" a="1"/>
  <c r="AQ440" i="1" s="1"/>
  <c r="O436" i="1" a="1"/>
  <c r="O436" i="1" s="1"/>
  <c r="S436" i="1" a="1"/>
  <c r="S436" i="1" s="1"/>
  <c r="W436" i="1" a="1"/>
  <c r="W436" i="1" s="1"/>
  <c r="AA436" i="1" a="1"/>
  <c r="AA436" i="1" s="1"/>
  <c r="AE436" i="1" a="1"/>
  <c r="AE436" i="1" s="1"/>
  <c r="AI436" i="1" a="1"/>
  <c r="AI436" i="1" s="1"/>
  <c r="AM436" i="1" a="1"/>
  <c r="AM436" i="1" s="1"/>
  <c r="AQ436" i="1" a="1"/>
  <c r="AQ436" i="1" s="1"/>
  <c r="AR443" i="1" a="1"/>
  <c r="AR443" i="1" s="1"/>
  <c r="AU436" i="1" a="1"/>
  <c r="AU436" i="1" s="1"/>
  <c r="AT445" i="1" a="1"/>
  <c r="AT445"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701" i="1"/>
  <c r="G702" i="1"/>
  <c r="G703" i="1"/>
  <c r="G704" i="1"/>
  <c r="G705" i="1"/>
  <c r="G706" i="1"/>
  <c r="G707" i="1"/>
  <c r="G708" i="1"/>
  <c r="G710" i="1"/>
  <c r="G711" i="1"/>
  <c r="G712" i="1"/>
  <c r="G714" i="1"/>
  <c r="G715" i="1"/>
  <c r="G716" i="1"/>
  <c r="G718" i="1"/>
  <c r="G719" i="1"/>
  <c r="G720" i="1"/>
  <c r="G721" i="1"/>
  <c r="G722" i="1"/>
  <c r="G723" i="1"/>
  <c r="G724" i="1"/>
  <c r="G725" i="1"/>
  <c r="G726" i="1"/>
  <c r="G727" i="1"/>
  <c r="G728" i="1"/>
  <c r="I662" i="1"/>
  <c r="I663" i="1"/>
  <c r="I664" i="1"/>
  <c r="I665" i="1"/>
  <c r="I666" i="1"/>
  <c r="I667" i="1"/>
  <c r="I668" i="1"/>
  <c r="I669" i="1"/>
  <c r="I670" i="1"/>
  <c r="I671" i="1"/>
  <c r="I673" i="1"/>
  <c r="I674" i="1"/>
  <c r="I675" i="1"/>
  <c r="I676" i="1"/>
  <c r="I677" i="1"/>
  <c r="I678" i="1"/>
  <c r="I679" i="1"/>
  <c r="I680" i="1"/>
  <c r="I681" i="1"/>
  <c r="I682" i="1"/>
  <c r="I683" i="1"/>
  <c r="I656" i="1"/>
  <c r="I657" i="1"/>
  <c r="I658" i="1"/>
  <c r="I659" i="1"/>
  <c r="I660" i="1"/>
  <c r="I661" i="1"/>
  <c r="AO121" i="18" l="1"/>
  <c r="G699" i="1"/>
  <c r="I654" i="1"/>
  <c r="H549" i="1"/>
  <c r="H550" i="1"/>
  <c r="H551" i="1"/>
  <c r="H552" i="1"/>
  <c r="H553" i="1"/>
  <c r="H554" i="1"/>
  <c r="H555" i="1"/>
  <c r="H556" i="1"/>
  <c r="H557" i="1"/>
  <c r="H558" i="1"/>
  <c r="H559" i="1"/>
  <c r="H560" i="1"/>
  <c r="H561" i="1"/>
  <c r="H562" i="1"/>
  <c r="H563" i="1"/>
  <c r="H564" i="1"/>
  <c r="H548" i="1"/>
  <c r="I490" i="1"/>
  <c r="I491" i="1"/>
  <c r="I492" i="1"/>
  <c r="I493" i="1"/>
  <c r="I494" i="1"/>
  <c r="I495" i="1"/>
  <c r="I496" i="1"/>
  <c r="I497" i="1"/>
  <c r="I498" i="1"/>
  <c r="I499" i="1"/>
  <c r="I500" i="1"/>
  <c r="I501" i="1"/>
  <c r="I502" i="1"/>
  <c r="I503" i="1"/>
  <c r="I504" i="1"/>
  <c r="I505" i="1"/>
  <c r="I4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AO123" i="18" l="1"/>
  <c r="G36" i="6"/>
  <c r="G37" i="6"/>
  <c r="G38" i="6"/>
  <c r="G39" i="6"/>
  <c r="G40" i="6"/>
  <c r="G41" i="6"/>
  <c r="G42" i="6"/>
  <c r="G43" i="6"/>
  <c r="G44" i="6"/>
  <c r="G45" i="6"/>
  <c r="G46" i="6"/>
  <c r="G47" i="6"/>
  <c r="G48" i="6"/>
  <c r="G49" i="6"/>
  <c r="G50" i="6"/>
  <c r="G51" i="6"/>
  <c r="G35" i="6"/>
  <c r="AO124" i="18" l="1"/>
  <c r="H44" i="1"/>
  <c r="H45" i="1"/>
  <c r="H46" i="1"/>
  <c r="H47" i="1"/>
  <c r="H48" i="1"/>
  <c r="H49" i="1"/>
  <c r="H50" i="1"/>
  <c r="H51" i="1"/>
  <c r="H52" i="1"/>
  <c r="H53" i="1"/>
  <c r="H54" i="1"/>
  <c r="H55" i="1"/>
  <c r="H56" i="1"/>
  <c r="H57" i="1"/>
  <c r="H58" i="1"/>
  <c r="H59" i="1"/>
  <c r="H43" i="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W112" i="22"/>
  <c r="G434" i="1"/>
  <c r="G436" i="1"/>
  <c r="G438" i="1"/>
  <c r="G440" i="1"/>
  <c r="G442" i="1"/>
  <c r="G443" i="1"/>
  <c r="G444" i="1"/>
  <c r="G445" i="1"/>
  <c r="G468" i="1"/>
  <c r="G470" i="1"/>
  <c r="G471" i="1"/>
  <c r="G472" i="1"/>
  <c r="G473" i="1"/>
  <c r="G376" i="1"/>
  <c r="G378" i="1"/>
  <c r="G380" i="1"/>
  <c r="G382" i="1"/>
  <c r="G384" i="1"/>
  <c r="G385" i="1"/>
  <c r="G386" i="1"/>
  <c r="G387" i="1"/>
  <c r="G410" i="1"/>
  <c r="G412" i="1"/>
  <c r="G413" i="1"/>
  <c r="G414" i="1"/>
  <c r="G415" i="1"/>
  <c r="G193" i="1"/>
  <c r="G195" i="1"/>
  <c r="G197" i="1"/>
  <c r="G199" i="1"/>
  <c r="G201" i="1"/>
  <c r="G202" i="1"/>
  <c r="G203" i="1"/>
  <c r="G204" i="1"/>
  <c r="G227" i="1"/>
  <c r="G229" i="1"/>
  <c r="G230" i="1"/>
  <c r="G231" i="1"/>
  <c r="G232" i="1"/>
  <c r="AB112" i="22" l="1"/>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C113" i="22" l="1"/>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K29" i="27" s="1"/>
  <c r="AM355" i="9"/>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15" i="1"/>
  <c r="G317" i="1"/>
  <c r="G319" i="1"/>
  <c r="G321" i="1"/>
  <c r="G323" i="1"/>
  <c r="G324" i="1"/>
  <c r="G325" i="1"/>
  <c r="G326" i="1"/>
  <c r="G349" i="1"/>
  <c r="G351" i="1"/>
  <c r="G352" i="1"/>
  <c r="G353" i="1"/>
  <c r="G354" i="1"/>
  <c r="G142" i="1"/>
  <c r="G174" i="1"/>
  <c r="G173" i="1"/>
  <c r="G172" i="1"/>
  <c r="G170" i="1"/>
  <c r="N159" i="1" s="1"/>
  <c r="G147" i="1"/>
  <c r="G144" i="1"/>
  <c r="G145" i="1"/>
  <c r="G146" i="1"/>
  <c r="G175" i="1"/>
  <c r="G138" i="1"/>
  <c r="G140" i="1"/>
  <c r="G136" i="1"/>
  <c r="N162" i="1" l="1"/>
  <c r="N158" i="1"/>
  <c r="N160" i="1"/>
  <c r="N163" i="1"/>
  <c r="N161" i="1"/>
  <c r="N136" i="1"/>
  <c r="N151" i="1"/>
  <c r="N152" i="1"/>
  <c r="N153" i="1"/>
  <c r="N154" i="1"/>
  <c r="N155" i="1"/>
  <c r="N165" i="1"/>
  <c r="N167" i="1"/>
  <c r="N148" i="1"/>
  <c r="N166" i="1"/>
  <c r="N156" i="1"/>
  <c r="N143" i="1"/>
  <c r="N139" i="1"/>
  <c r="N137" i="1"/>
  <c r="N141" i="1"/>
  <c r="N146" i="1"/>
  <c r="N131" i="1"/>
  <c r="N142" i="1"/>
  <c r="N128" i="1"/>
  <c r="N144" i="1"/>
  <c r="N129" i="1"/>
  <c r="N147" i="1"/>
  <c r="N132" i="1"/>
  <c r="N145" i="1"/>
  <c r="N130" i="1"/>
  <c r="N164" i="1"/>
  <c r="N157" i="1"/>
  <c r="N150" i="1"/>
  <c r="N149" i="1"/>
  <c r="N168" i="1"/>
  <c r="N134" i="1"/>
  <c r="N133" i="1"/>
  <c r="N135" i="1"/>
  <c r="N175" i="1"/>
  <c r="N140" i="1"/>
  <c r="N127" i="1"/>
  <c r="N138" i="1"/>
  <c r="N126"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Q135" i="18" a="1"/>
  <c r="Q135" i="18" s="1"/>
  <c r="AA135" i="18" a="1"/>
  <c r="AA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Y135" i="18" l="1"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04" i="1" l="1"/>
  <c r="G365" i="1"/>
  <c r="G423" i="1"/>
  <c r="G182" i="1"/>
  <c r="N169" i="1" l="1"/>
  <c r="N171" i="1"/>
  <c r="N174" i="1"/>
  <c r="N170" i="1"/>
  <c r="N173" i="1"/>
  <c r="N172" i="1"/>
  <c r="H59" i="17"/>
  <c r="I59" i="17"/>
  <c r="J59" i="17"/>
  <c r="K59" i="17"/>
  <c r="L59" i="17"/>
  <c r="M59" i="17"/>
  <c r="N59" i="17"/>
  <c r="O59" i="17"/>
  <c r="P59" i="17"/>
  <c r="N176"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476" i="1" l="1"/>
  <c r="G89" i="1" l="1"/>
  <c r="G585" i="1"/>
  <c r="N80" i="11" l="1"/>
  <c r="N81" i="11"/>
  <c r="N82" i="11"/>
  <c r="N83" i="11"/>
  <c r="N84" i="11"/>
  <c r="N85" i="11"/>
  <c r="N79" i="11"/>
  <c r="L68" i="11"/>
  <c r="L69" i="11"/>
  <c r="H71" i="11"/>
  <c r="I71" i="11"/>
  <c r="G87" i="11"/>
  <c r="Q74" i="11"/>
  <c r="K69" i="11"/>
  <c r="K68" i="11"/>
  <c r="G52" i="11"/>
  <c r="K17" i="11" l="1"/>
  <c r="J17" i="11"/>
  <c r="G20" i="11"/>
  <c r="E150" i="10" l="1"/>
  <c r="E24" i="10"/>
  <c r="E62" i="10"/>
  <c r="E41" i="10"/>
  <c r="G731" i="1" l="1"/>
  <c r="G641" i="1" l="1"/>
  <c r="G54" i="6" l="1"/>
  <c r="G758" i="1" l="1"/>
  <c r="G567" i="1"/>
  <c r="G686" i="1"/>
  <c r="G622" i="1"/>
  <c r="G606" i="1"/>
  <c r="G50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02" authorId="2" shapeId="0" xr:uid="{7F9ED213-9B8D-4BE3-A357-86CC0677D57B}">
      <text>
        <r>
          <rPr>
            <b/>
            <sz val="9"/>
            <color indexed="81"/>
            <rFont val="Tahoma"/>
            <family val="2"/>
          </rPr>
          <t>Michael:</t>
        </r>
        <r>
          <rPr>
            <sz val="9"/>
            <color indexed="81"/>
            <rFont val="Tahoma"/>
            <family val="2"/>
          </rPr>
          <t xml:space="preserve">
1.5t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25"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167" authorId="1" shapeId="0" xr:uid="{B9E8B12B-978A-4241-91C1-7F2F80E5F8A1}">
      <text>
        <r>
          <rPr>
            <b/>
            <sz val="9"/>
            <color indexed="81"/>
            <rFont val="Tahoma"/>
            <family val="2"/>
          </rPr>
          <t>Michael Young (21512438):</t>
        </r>
        <r>
          <rPr>
            <sz val="9"/>
            <color indexed="81"/>
            <rFont val="Tahoma"/>
            <family val="2"/>
          </rPr>
          <t xml:space="preserve">
and insecticide</t>
        </r>
      </text>
    </comment>
    <comment ref="N17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8"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180"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39"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40"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43" authorId="1" shapeId="0" xr:uid="{14B6DE14-6EC0-4EC7-9F9F-21D63C225DB3}">
      <text>
        <r>
          <rPr>
            <b/>
            <sz val="9"/>
            <color indexed="81"/>
            <rFont val="Tahoma"/>
            <family val="2"/>
          </rPr>
          <t>Michael Young (21512438):</t>
        </r>
        <r>
          <rPr>
            <sz val="9"/>
            <color indexed="81"/>
            <rFont val="Tahoma"/>
            <family val="2"/>
          </rPr>
          <t xml:space="preserve">
and insecticide</t>
        </r>
      </text>
    </comment>
    <comment ref="H264"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269"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270"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292"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29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9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296"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00"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00"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03"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24"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29"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30"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52"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57" authorId="3" shapeId="0" xr:uid="{F7E56214-33F0-44A5-A683-60D868357DFB}">
      <text>
        <r>
          <rPr>
            <sz val="9"/>
            <color indexed="81"/>
            <rFont val="Tahoma"/>
            <family val="2"/>
          </rPr>
          <t>including transport</t>
        </r>
      </text>
    </comment>
    <comment ref="I35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6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36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36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489"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77"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77"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77"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7" authorId="0" shapeId="0" xr:uid="{240A4356-A4C8-4DF7-9A37-7B30E1C49848}">
      <text>
        <r>
          <rPr>
            <b/>
            <sz val="9"/>
            <color indexed="81"/>
            <rFont val="Tahoma"/>
            <family val="2"/>
          </rPr>
          <t>Michael Young:</t>
        </r>
        <r>
          <rPr>
            <sz val="9"/>
            <color indexed="81"/>
            <rFont val="Tahoma"/>
            <family val="2"/>
          </rPr>
          <t xml:space="preserve">
fert density t/m3</t>
        </r>
      </text>
    </comment>
    <comment ref="K577"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77" authorId="1" shapeId="0" xr:uid="{00FF5158-734E-4BC0-BFDA-2E62438D87EC}">
      <text>
        <r>
          <rPr>
            <b/>
            <sz val="9"/>
            <color indexed="81"/>
            <rFont val="Tahoma"/>
            <family val="2"/>
          </rPr>
          <t>Michael Young (21512438):</t>
        </r>
        <r>
          <rPr>
            <sz val="9"/>
            <color indexed="81"/>
            <rFont val="Tahoma"/>
            <family val="2"/>
          </rPr>
          <t xml:space="preserve">
day of yr</t>
        </r>
      </text>
    </comment>
    <comment ref="M577"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77"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79"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82"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34" authorId="1" shapeId="0" xr:uid="{5F13E59E-C72D-4A88-B7DC-AEC33E613BF9}">
      <text>
        <r>
          <rPr>
            <b/>
            <sz val="9"/>
            <color indexed="81"/>
            <rFont val="Tahoma"/>
            <family val="2"/>
          </rPr>
          <t>Michael Young (21512438):</t>
        </r>
        <r>
          <rPr>
            <sz val="9"/>
            <color indexed="81"/>
            <rFont val="Tahoma"/>
            <family val="2"/>
          </rPr>
          <t xml:space="preserve">
day of yr</t>
        </r>
      </text>
    </comment>
    <comment ref="L63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34"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82"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9" authorId="3" shapeId="0" xr:uid="{4781BAF7-F007-40BA-9162-BFB51055DD41}">
      <text>
        <r>
          <rPr>
            <sz val="9"/>
            <color indexed="81"/>
            <rFont val="Tahoma"/>
            <family val="2"/>
          </rPr>
          <t>innoculant is covered in the chemical cost stuff because that is what agros do</t>
        </r>
      </text>
    </comment>
    <comment ref="G71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3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2"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89"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F00D1515-C6E9-472C-B429-25CAC439AACE}">
      <text>
        <r>
          <rPr>
            <b/>
            <sz val="9"/>
            <color indexed="81"/>
            <rFont val="Tahoma"/>
            <family val="2"/>
          </rPr>
          <t>Michael:</t>
        </r>
        <r>
          <rPr>
            <sz val="9"/>
            <color indexed="81"/>
            <rFont val="Tahoma"/>
            <family val="2"/>
          </rPr>
          <t xml:space="preserve">
EOS</t>
        </r>
      </text>
    </comment>
    <comment ref="G26" authorId="2" shapeId="0" xr:uid="{B1E15097-3A3E-43CE-9ADC-D3A9EAD3275D}">
      <text>
        <r>
          <rPr>
            <b/>
            <sz val="9"/>
            <color indexed="81"/>
            <rFont val="Tahoma"/>
            <family val="2"/>
          </rPr>
          <t>Michael:</t>
        </r>
        <r>
          <rPr>
            <sz val="9"/>
            <color indexed="81"/>
            <rFont val="Tahoma"/>
            <family val="2"/>
          </rPr>
          <t xml:space="preserve">
EOS for good winter/spring seasons</t>
        </r>
      </text>
    </comment>
    <comment ref="K26" authorId="2" shapeId="0" xr:uid="{447173BA-9A3D-439D-B430-01DA1AE12E62}">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<sst xmlns="http://schemas.openxmlformats.org/spreadsheetml/2006/main" count="7424" uniqueCount="1239">
  <si>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</si>
  <si>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</si>
  <si>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</si>
  <si>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</si>
  <si>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</si>
  <si>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</si>
  <si>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</si>
  <si>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</si>
  <si>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</si>
  <si>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</si>
  <si>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</si>
  <si>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</si>
  <si>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</si>
  <si>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</si>
  <si>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</si>
  <si>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</si>
  <si>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</si>
  <si>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</si>
  <si>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</si>
  <si>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</si>
  <si>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</si>
  <si>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</si>
  <si>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</si>
  <si>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</si>
  <si>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</si>
  <si>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</si>
  <si>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</si>
  <si>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</si>
  <si>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</si>
  <si>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</si>
  <si>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</si>
  <si>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</si>
  <si>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</si>
  <si>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</si>
  <si>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</si>
  <si>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</si>
  <si>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</si>
  <si>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</si>
  <si>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</si>
  <si>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</si>
  <si>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</si>
  <si>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</si>
  <si>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</si>
  <si>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</si>
  <si>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</si>
  <si>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</si>
  <si>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</si>
  <si>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</si>
  <si>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</si>
  <si>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</si>
  <si>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</si>
  <si>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</si>
  <si>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</si>
  <si>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</si>
  <si>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</si>
  <si>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</si>
  <si>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</si>
  <si>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</si>
  <si>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</si>
  <si>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</si>
  <si>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</si>
  <si>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</si>
  <si>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</si>
  <si>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</si>
  <si>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</si>
  <si>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</si>
  <si>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</si>
  <si>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</si>
  <si>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</si>
  <si>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</si>
  <si>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</si>
  <si>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</si>
  <si>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</si>
  <si>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</si>
  <si>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</si>
  <si>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</si>
  <si>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</si>
  <si>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</si>
  <si>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</si>
  <si>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</si>
  <si>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</si>
  <si>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</si>
  <si>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</si>
  <si>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</si>
  <si>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</si>
  <si>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</si>
  <si>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</si>
  <si>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</si>
  <si>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</si>
  <si>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</si>
  <si>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</si>
  <si>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</si>
  <si>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</si>
  <si>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</si>
  <si>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</si>
  <si>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</si>
  <si>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</si>
  <si>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</si>
  <si>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</si>
  <si>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</si>
  <si>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</si>
  <si>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</si>
  <si>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</si>
  <si>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</si>
  <si>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</si>
  <si>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</si>
  <si>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</si>
  <si>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</si>
  <si>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</si>
  <si>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</si>
  <si>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</si>
  <si>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</si>
  <si>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</si>
  <si>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</si>
  <si>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</si>
  <si>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</si>
  <si>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</si>
  <si>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</si>
  <si>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</si>
  <si>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</si>
  <si>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</si>
  <si>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</si>
  <si>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</si>
  <si>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</si>
  <si>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</si>
  <si>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</si>
  <si>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</si>
  <si>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</si>
  <si>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</si>
  <si>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</si>
  <si>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</si>
  <si>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</si>
  <si>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</si>
  <si>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</si>
  <si>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</si>
  <si>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</si>
  <si>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</si>
  <si>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</si>
  <si>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</si>
  <si>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</si>
  <si>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</si>
  <si>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</si>
  <si>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</si>
  <si>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</si>
  <si>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</si>
  <si>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</si>
  <si>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</si>
  <si>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</si>
  <si>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</si>
  <si>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</si>
  <si>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</si>
  <si>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</si>
  <si>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</si>
  <si>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</si>
  <si>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</si>
  <si>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</si>
  <si>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</si>
  <si>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</si>
  <si>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</si>
  <si>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</si>
  <si>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</si>
  <si>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</si>
  <si>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</si>
  <si>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</si>
  <si>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</si>
  <si>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</si>
  <si>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</si>
  <si>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</si>
  <si>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</si>
  <si>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</si>
  <si>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</si>
  <si>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</si>
  <si>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</si>
  <si>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</si>
  <si>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</si>
  <si>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</si>
  <si>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</si>
  <si>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</si>
  <si>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</si>
  <si>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</si>
  <si>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</si>
  <si>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</si>
  <si>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</si>
  <si>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</si>
  <si>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</si>
  <si>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</si>
  <si>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</si>
  <si>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</si>
  <si>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</si>
  <si>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</si>
  <si>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</si>
  <si>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</si>
  <si>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</si>
  <si>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</si>
  <si>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</si>
  <si>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</si>
  <si>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</si>
  <si>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</si>
  <si>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</si>
  <si>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</si>
  <si>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</si>
  <si>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</si>
  <si>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</si>
  <si>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</si>
  <si>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</si>
  <si>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</si>
  <si>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</si>
  <si>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</si>
  <si>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</si>
  <si>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</si>
  <si>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</si>
  <si>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</si>
  <si>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</si>
  <si>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</si>
  <si>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</si>
  <si>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</si>
  <si>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</si>
  <si>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</si>
  <si>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</si>
  <si>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</si>
  <si>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</si>
  <si>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</si>
  <si>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</si>
  <si>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</si>
  <si>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</si>
  <si>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</si>
  <si>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</si>
  <si>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</si>
  <si>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</si>
  <si>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</si>
  <si>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</si>
  <si>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</si>
  <si>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</si>
  <si>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</si>
  <si>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</si>
  <si>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</si>
  <si>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</si>
  <si>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</si>
  <si>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</si>
  <si>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</si>
  <si>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</si>
  <si>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</si>
  <si>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</si>
  <si>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</si>
  <si>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</si>
  <si>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</si>
  <si>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</si>
  <si>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</si>
  <si>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</si>
  <si>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</si>
  <si>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</si>
  <si>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</si>
  <si>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</si>
  <si>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</si>
  <si>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</si>
  <si>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</si>
  <si>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</si>
  <si>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</si>
  <si>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</si>
  <si>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</si>
  <si>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</si>
  <si>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</si>
  <si>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</si>
  <si>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</si>
  <si>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</si>
  <si>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</si>
  <si>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</si>
  <si>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</si>
  <si>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</si>
  <si>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</si>
  <si>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</si>
  <si>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</si>
  <si>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</si>
  <si>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</si>
  <si>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</si>
  <si>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</si>
  <si>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</si>
  <si>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</si>
  <si>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</si>
  <si>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</si>
  <si>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</si>
  <si>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</si>
  <si>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</si>
  <si>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</si>
  <si>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</si>
  <si>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</si>
  <si>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</si>
  <si>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</si>
  <si>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</si>
  <si>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</si>
  <si>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</si>
  <si>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</si>
  <si>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</si>
  <si>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</si>
  <si>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</si>
  <si>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</si>
  <si>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</si>
  <si>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</si>
  <si>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</si>
  <si>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</si>
  <si>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</si>
  <si>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</si>
  <si>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</si>
  <si>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</si>
  <si>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</si>
  <si>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</si>
  <si>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</si>
  <si>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</si>
  <si>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</si>
  <si>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</si>
  <si>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</si>
  <si>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</si>
  <si>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</si>
  <si>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</si>
  <si>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</si>
  <si>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</si>
  <si>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</si>
  <si>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</si>
  <si>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</si>
  <si>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</si>
  <si>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</si>
  <si>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</si>
  <si>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</si>
  <si>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</si>
  <si>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</si>
  <si>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</si>
  <si>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</si>
  <si>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</si>
  <si>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</si>
  <si>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</si>
  <si>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</si>
  <si>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</si>
  <si>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</si>
  <si>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</si>
  <si>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</si>
  <si>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</si>
  <si>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</si>
  <si>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</si>
  <si>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</si>
  <si>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</si>
  <si>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</si>
  <si>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</si>
  <si>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</si>
  <si>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</si>
  <si>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</si>
  <si>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</si>
  <si>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Yield reduction - Frost</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</si>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</sst>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2"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0"/>
      <color rgb="FF000000"/>
      <name val="Calibri"/>
      <family val="2"/>
    </font>
    <font>
      <sz val="11"/>
      <color rgb="FF9C0006"/>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60" fillId="40" borderId="0" applyNumberFormat="0" applyBorder="0" applyAlignment="0" applyProtection="0"/>
  </cellStyleXfs>
  <cellXfs count="93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70" fontId="26" fillId="20" borderId="24" xfId="10" applyNumberFormat="1" applyAlignment="1" applyProtection="1">
      <alignment horizontal="center"/>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9" fontId="2" fillId="0" borderId="12" xfId="37" applyNumberFormat="1" applyFont="1" applyFill="1" applyBorder="1" applyAlignment="1">
      <alignment horizontal="center"/>
    </xf>
    <xf numFmtId="2" fontId="2" fillId="0" borderId="0" xfId="33" applyNumberFormat="1" applyFont="1" applyAlignment="1">
      <alignment horizontal="right"/>
    </xf>
    <xf numFmtId="170"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2"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70" fontId="26" fillId="39" borderId="24" xfId="32" applyNumberFormat="1" applyAlignment="1" applyProtection="1">
      <alignment horizontal="center"/>
    </xf>
    <xf numFmtId="170" fontId="25" fillId="41" borderId="8" xfId="39" applyNumberFormat="1" applyBorder="1" applyAlignment="1" applyProtection="1">
      <alignment horizontal="center"/>
    </xf>
    <xf numFmtId="170" fontId="16" fillId="14" borderId="7"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2">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43603</c:v>
                </c:pt>
                <c:pt idx="2">
                  <c:v>43631</c:v>
                </c:pt>
                <c:pt idx="3">
                  <c:v>43684</c:v>
                </c:pt>
                <c:pt idx="4">
                  <c:v>43728</c:v>
                </c:pt>
              </c:numCache>
            </c:numRef>
          </c:cat>
          <c:val>
            <c:numRef>
              <c:f>Annual!$AK$346:$AK$350</c:f>
              <c:numCache>
                <c:formatCode>General</c:formatCode>
                <c:ptCount val="5"/>
                <c:pt idx="0" formatCode="#,##0">
                  <c:v>120</c:v>
                </c:pt>
                <c:pt idx="1">
                  <c:v>118.31167037851644</c:v>
                </c:pt>
                <c:pt idx="2">
                  <c:v>298.01526863818009</c:v>
                </c:pt>
                <c:pt idx="3">
                  <c:v>901.57941990543645</c:v>
                </c:pt>
                <c:pt idx="4">
                  <c:v>1500.8521132418166</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233</xdr:row>
      <xdr:rowOff>59532</xdr:rowOff>
    </xdr:from>
    <xdr:to>
      <xdr:col>15</xdr:col>
      <xdr:colOff>431799</xdr:colOff>
      <xdr:row>237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twoCellAnchor>
    <xdr:from>
      <xdr:col>6</xdr:col>
      <xdr:colOff>275167</xdr:colOff>
      <xdr:row>521</xdr:row>
      <xdr:rowOff>179917</xdr:rowOff>
    </xdr:from>
    <xdr:to>
      <xdr:col>8</xdr:col>
      <xdr:colOff>74083</xdr:colOff>
      <xdr:row>529</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100" workbookViewId="0">
      <selection activeCell="H69" sqref="H69:H76"/>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8.54296875" style="63"/>
    <col min="18" max="18" width="9.54296875" style="63" customWidth="1"/>
    <col min="19" max="16384" width="8.54296875" style="63"/>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993</v>
      </c>
      <c r="H4" s="13"/>
      <c r="I4" s="13" t="s">
        <v>308</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4"/>
      <c r="H6" s="13" t="s">
        <v>994</v>
      </c>
      <c r="I6" s="241" t="s">
        <v>1200</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6" t="s">
        <v>973</v>
      </c>
      <c r="H14" s="32"/>
      <c r="I14" s="34" t="s">
        <v>975</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1093</v>
      </c>
      <c r="Q15" s="32"/>
      <c r="R15" s="32"/>
      <c r="S15" s="32"/>
      <c r="T15" s="34" t="s">
        <v>1094</v>
      </c>
      <c r="U15" s="32"/>
      <c r="V15" s="32"/>
      <c r="W15" s="16"/>
      <c r="X15" s="8"/>
      <c r="Y15" s="8"/>
      <c r="Z15" s="8"/>
      <c r="AA15" s="8"/>
      <c r="AB15" s="8"/>
      <c r="AC15" s="8"/>
      <c r="AD15" s="8"/>
    </row>
    <row r="16" spans="1:30" customFormat="1" ht="12" customHeight="1" x14ac:dyDescent="0.35">
      <c r="A16" s="6"/>
      <c r="B16" s="7"/>
      <c r="C16" s="17"/>
      <c r="D16" s="17"/>
      <c r="E16" s="17"/>
      <c r="F16" s="26"/>
      <c r="G16" t="s">
        <v>967</v>
      </c>
      <c r="H16" s="32" t="s">
        <v>1140</v>
      </c>
      <c r="I16" t="s">
        <v>1141</v>
      </c>
      <c r="K16" t="s">
        <v>974</v>
      </c>
      <c r="L16" s="32" t="s">
        <v>1140</v>
      </c>
      <c r="M16" t="s">
        <v>1141</v>
      </c>
      <c r="N16" s="32"/>
      <c r="O16" t="s">
        <v>968</v>
      </c>
      <c r="P16" s="32" t="s">
        <v>946</v>
      </c>
      <c r="Q16" s="32" t="s">
        <v>947</v>
      </c>
      <c r="R16" s="32" t="s">
        <v>906</v>
      </c>
      <c r="S16" s="32"/>
      <c r="T16" s="32" t="s">
        <v>946</v>
      </c>
      <c r="U16" s="32" t="s">
        <v>947</v>
      </c>
      <c r="V16" s="32" t="s">
        <v>906</v>
      </c>
      <c r="W16" s="16"/>
      <c r="X16" s="8"/>
      <c r="Y16" s="8"/>
      <c r="Z16" s="8"/>
      <c r="AA16" s="8"/>
      <c r="AB16" s="8"/>
      <c r="AC16" s="8"/>
      <c r="AD16" s="8"/>
    </row>
    <row r="17" spans="1:30" customFormat="1" ht="12" customHeight="1" x14ac:dyDescent="0.35">
      <c r="A17" s="6"/>
      <c r="B17" s="7"/>
      <c r="C17" s="17"/>
      <c r="D17" s="17"/>
      <c r="E17" s="17"/>
      <c r="F17" s="26"/>
      <c r="G17" s="488" t="s">
        <v>65</v>
      </c>
      <c r="H17" s="199" t="b">
        <v>1</v>
      </c>
      <c r="I17" s="199" t="b">
        <v>1</v>
      </c>
      <c r="K17" s="662" t="s">
        <v>68</v>
      </c>
      <c r="L17" s="199" t="b">
        <v>1</v>
      </c>
      <c r="M17" s="199" t="b">
        <v>1</v>
      </c>
      <c r="N17" s="32"/>
      <c r="O17" s="488" t="s">
        <v>68</v>
      </c>
      <c r="P17" s="199" t="b">
        <v>1</v>
      </c>
      <c r="Q17" s="199" t="b">
        <v>1</v>
      </c>
      <c r="R17" s="199" t="b">
        <v>0</v>
      </c>
      <c r="S17" s="32"/>
      <c r="T17" s="199" t="b">
        <v>1</v>
      </c>
      <c r="U17" s="199" t="b">
        <v>0</v>
      </c>
      <c r="V17" s="199" t="b">
        <v>0</v>
      </c>
      <c r="W17" s="16"/>
      <c r="X17" s="8"/>
      <c r="Y17" s="8"/>
      <c r="Z17" s="8"/>
      <c r="AA17" s="8"/>
      <c r="AB17" s="8"/>
      <c r="AC17" s="8"/>
      <c r="AD17" s="8"/>
    </row>
    <row r="18" spans="1:30" customFormat="1" ht="12" customHeight="1" x14ac:dyDescent="0.35">
      <c r="A18" s="6"/>
      <c r="B18" s="7"/>
      <c r="C18" s="17"/>
      <c r="D18" s="17"/>
      <c r="E18" s="17"/>
      <c r="F18" s="26"/>
      <c r="G18" s="489" t="s">
        <v>936</v>
      </c>
      <c r="H18" s="199" t="b">
        <v>1</v>
      </c>
      <c r="I18" s="199" t="b">
        <v>1</v>
      </c>
      <c r="K18" s="663" t="s">
        <v>811</v>
      </c>
      <c r="L18" s="199" t="b">
        <v>1</v>
      </c>
      <c r="M18" s="851" t="b">
        <v>1</v>
      </c>
      <c r="N18" s="32"/>
      <c r="O18" s="489" t="s">
        <v>811</v>
      </c>
      <c r="P18" s="199" t="b">
        <v>1</v>
      </c>
      <c r="Q18" s="199" t="b">
        <v>1</v>
      </c>
      <c r="R18" s="199" t="b">
        <v>0</v>
      </c>
      <c r="S18" s="32"/>
      <c r="T18" s="199" t="b">
        <v>1</v>
      </c>
      <c r="U18" s="199" t="b">
        <v>1</v>
      </c>
      <c r="V18" s="199" t="b">
        <v>0</v>
      </c>
      <c r="W18" s="16"/>
      <c r="X18" s="8"/>
      <c r="Y18" s="8"/>
      <c r="Z18" s="8"/>
      <c r="AA18" s="8"/>
      <c r="AB18" s="8"/>
      <c r="AC18" s="8"/>
      <c r="AD18" s="8"/>
    </row>
    <row r="19" spans="1:30" customFormat="1" ht="12" customHeight="1" x14ac:dyDescent="0.35">
      <c r="A19" s="6"/>
      <c r="B19" s="7"/>
      <c r="C19" s="17"/>
      <c r="D19" s="17"/>
      <c r="E19" s="17"/>
      <c r="F19" s="26"/>
      <c r="G19" s="489" t="s">
        <v>63</v>
      </c>
      <c r="H19" s="199" t="b">
        <v>0</v>
      </c>
      <c r="I19" s="199" t="b">
        <v>0</v>
      </c>
      <c r="K19" s="663" t="s">
        <v>331</v>
      </c>
      <c r="L19" s="852" t="b">
        <v>1</v>
      </c>
      <c r="M19" s="642" t="b">
        <v>1</v>
      </c>
      <c r="N19" s="32"/>
      <c r="O19" s="489" t="s">
        <v>65</v>
      </c>
      <c r="P19" s="199" t="b">
        <v>1</v>
      </c>
      <c r="Q19" s="199" t="b">
        <v>1</v>
      </c>
      <c r="R19" s="199" t="b">
        <v>0</v>
      </c>
      <c r="S19" s="32"/>
      <c r="T19" s="199" t="b">
        <v>1</v>
      </c>
      <c r="U19" s="199" t="b">
        <v>0</v>
      </c>
      <c r="V19" s="199" t="b">
        <v>0</v>
      </c>
      <c r="W19" s="16"/>
      <c r="X19" s="8"/>
      <c r="Y19" s="8"/>
      <c r="Z19" s="8"/>
      <c r="AA19" s="8"/>
      <c r="AB19" s="8"/>
      <c r="AC19" s="8"/>
      <c r="AD19" s="8"/>
    </row>
    <row r="20" spans="1:30" customFormat="1" ht="12" customHeight="1" x14ac:dyDescent="0.35">
      <c r="A20" s="6"/>
      <c r="B20" s="7"/>
      <c r="C20" s="17"/>
      <c r="D20" s="17"/>
      <c r="E20" s="17"/>
      <c r="F20" s="26"/>
      <c r="G20" s="489" t="s">
        <v>67</v>
      </c>
      <c r="H20" s="199" t="b">
        <v>0</v>
      </c>
      <c r="I20" s="199" t="b">
        <v>0</v>
      </c>
      <c r="K20" s="489" t="s">
        <v>332</v>
      </c>
      <c r="L20" s="199" t="b">
        <v>0</v>
      </c>
      <c r="M20" s="234" t="b">
        <v>0</v>
      </c>
      <c r="N20" s="32"/>
      <c r="O20" s="489" t="s">
        <v>936</v>
      </c>
      <c r="P20" s="199" t="b">
        <v>1</v>
      </c>
      <c r="Q20" s="199" t="b">
        <v>1</v>
      </c>
      <c r="R20" s="199" t="b">
        <v>0</v>
      </c>
      <c r="S20" s="32"/>
      <c r="T20" s="199" t="b">
        <v>1</v>
      </c>
      <c r="U20" s="199" t="b">
        <v>0</v>
      </c>
      <c r="V20" s="199" t="b">
        <v>0</v>
      </c>
      <c r="W20" s="16"/>
      <c r="X20" s="8"/>
      <c r="Y20" s="8"/>
      <c r="Z20" s="8"/>
      <c r="AA20" s="8"/>
      <c r="AB20" s="8"/>
      <c r="AC20" s="8"/>
      <c r="AD20" s="8"/>
    </row>
    <row r="21" spans="1:30" customFormat="1" ht="12" customHeight="1" x14ac:dyDescent="0.35">
      <c r="A21" s="6"/>
      <c r="B21" s="7"/>
      <c r="C21" s="17"/>
      <c r="D21" s="17"/>
      <c r="E21" s="17"/>
      <c r="F21" s="26"/>
      <c r="G21" s="489" t="s">
        <v>70</v>
      </c>
      <c r="H21" s="199" t="b">
        <v>0</v>
      </c>
      <c r="I21" s="199" t="b">
        <v>0</v>
      </c>
      <c r="K21" s="489" t="s">
        <v>969</v>
      </c>
      <c r="L21" s="199" t="b">
        <v>0</v>
      </c>
      <c r="M21" s="199" t="b">
        <v>0</v>
      </c>
      <c r="N21" s="32"/>
      <c r="O21" s="489" t="s">
        <v>63</v>
      </c>
      <c r="P21" s="199" t="b">
        <v>1</v>
      </c>
      <c r="Q21" s="199" t="b">
        <v>1</v>
      </c>
      <c r="R21" s="199" t="b">
        <v>0</v>
      </c>
      <c r="S21" s="32"/>
      <c r="T21" s="199" t="b">
        <v>1</v>
      </c>
      <c r="U21" s="199" t="b">
        <v>0</v>
      </c>
      <c r="V21" s="199" t="b">
        <v>0</v>
      </c>
      <c r="W21" s="16"/>
      <c r="X21" s="8"/>
      <c r="Y21" s="8"/>
      <c r="Z21" s="8"/>
      <c r="AA21" s="8"/>
      <c r="AB21" s="8"/>
      <c r="AC21" s="8"/>
      <c r="AD21" s="8"/>
    </row>
    <row r="22" spans="1:30" customFormat="1" ht="12" customHeight="1" x14ac:dyDescent="0.35">
      <c r="A22" s="6"/>
      <c r="B22" s="7"/>
      <c r="C22" s="17"/>
      <c r="D22" s="17"/>
      <c r="E22" s="17"/>
      <c r="F22" s="26"/>
      <c r="G22" s="489" t="s">
        <v>71</v>
      </c>
      <c r="H22" s="199" t="b">
        <v>0</v>
      </c>
      <c r="I22" s="199" t="b">
        <v>0</v>
      </c>
      <c r="K22" s="663" t="s">
        <v>333</v>
      </c>
      <c r="L22" s="199" t="b">
        <v>1</v>
      </c>
      <c r="M22" s="199" t="b">
        <v>1</v>
      </c>
      <c r="N22" s="32"/>
      <c r="O22" s="489" t="s">
        <v>67</v>
      </c>
      <c r="P22" s="199" t="b">
        <v>1</v>
      </c>
      <c r="Q22" s="199" t="b">
        <v>1</v>
      </c>
      <c r="R22" s="199" t="b">
        <v>0</v>
      </c>
      <c r="S22" s="32"/>
      <c r="T22" s="199" t="b">
        <v>1</v>
      </c>
      <c r="U22" s="199" t="b">
        <v>0</v>
      </c>
      <c r="V22" s="199" t="b">
        <v>0</v>
      </c>
      <c r="W22" s="16"/>
      <c r="X22" s="8"/>
      <c r="Y22" s="8"/>
      <c r="Z22" s="8"/>
      <c r="AA22" s="8"/>
      <c r="AB22" s="8"/>
      <c r="AC22" s="8"/>
      <c r="AD22" s="8"/>
    </row>
    <row r="23" spans="1:30" customFormat="1" ht="12" customHeight="1" x14ac:dyDescent="0.35">
      <c r="A23" s="6"/>
      <c r="B23" s="7"/>
      <c r="C23" s="17"/>
      <c r="D23" s="17"/>
      <c r="E23" s="17"/>
      <c r="F23" s="26"/>
      <c r="G23" s="489" t="s">
        <v>66</v>
      </c>
      <c r="H23" s="199" t="b">
        <v>1</v>
      </c>
      <c r="I23" s="199" t="b">
        <v>1</v>
      </c>
      <c r="K23" s="663" t="s">
        <v>1082</v>
      </c>
      <c r="L23" s="199" t="b">
        <v>1</v>
      </c>
      <c r="M23" s="199" t="b">
        <v>1</v>
      </c>
      <c r="N23" s="32"/>
      <c r="O23" s="489" t="s">
        <v>70</v>
      </c>
      <c r="P23" s="199" t="b">
        <v>1</v>
      </c>
      <c r="Q23" s="199" t="b">
        <v>1</v>
      </c>
      <c r="R23" s="199" t="b">
        <v>0</v>
      </c>
      <c r="S23" s="32"/>
      <c r="T23" s="199" t="b">
        <v>1</v>
      </c>
      <c r="U23" s="199" t="b">
        <v>0</v>
      </c>
      <c r="V23" s="199" t="b">
        <v>0</v>
      </c>
      <c r="W23" s="16"/>
      <c r="X23" s="8"/>
      <c r="Y23" s="8"/>
      <c r="Z23" s="8"/>
      <c r="AA23" s="8"/>
      <c r="AB23" s="8"/>
      <c r="AC23" s="8"/>
      <c r="AD23" s="8"/>
    </row>
    <row r="24" spans="1:30" customFormat="1" ht="12" customHeight="1" x14ac:dyDescent="0.35">
      <c r="A24" s="6"/>
      <c r="B24" s="7"/>
      <c r="C24" s="17"/>
      <c r="D24" s="17"/>
      <c r="E24" s="17"/>
      <c r="F24" s="26"/>
      <c r="G24" s="489" t="s">
        <v>64</v>
      </c>
      <c r="H24" s="199" t="b">
        <v>1</v>
      </c>
      <c r="I24" s="199" t="b">
        <v>1</v>
      </c>
      <c r="K24" s="663" t="s">
        <v>334</v>
      </c>
      <c r="L24" s="199" t="b">
        <v>0</v>
      </c>
      <c r="M24" s="199" t="b">
        <v>0</v>
      </c>
      <c r="N24" s="32"/>
      <c r="O24" s="489" t="s">
        <v>332</v>
      </c>
      <c r="P24" s="199" t="b">
        <v>1</v>
      </c>
      <c r="Q24" s="199" t="b">
        <v>1</v>
      </c>
      <c r="R24" s="199" t="b">
        <v>0</v>
      </c>
      <c r="S24" s="32"/>
      <c r="T24" s="199" t="b">
        <v>1</v>
      </c>
      <c r="U24" s="199" t="b">
        <v>0</v>
      </c>
      <c r="V24" s="199" t="b">
        <v>0</v>
      </c>
      <c r="W24" s="16"/>
      <c r="X24" s="8"/>
      <c r="Y24" s="8"/>
      <c r="Z24" s="8"/>
      <c r="AA24" s="8"/>
      <c r="AB24" s="8"/>
      <c r="AC24" s="8"/>
      <c r="AD24" s="8"/>
    </row>
    <row r="25" spans="1:30" customFormat="1" ht="12" customHeight="1" x14ac:dyDescent="0.35">
      <c r="A25" s="6"/>
      <c r="B25" s="7"/>
      <c r="C25" s="17"/>
      <c r="D25" s="17"/>
      <c r="E25" s="17"/>
      <c r="F25" s="26"/>
      <c r="G25" s="489" t="s">
        <v>937</v>
      </c>
      <c r="H25" s="199" t="b">
        <v>1</v>
      </c>
      <c r="I25" s="199" t="b">
        <v>1</v>
      </c>
      <c r="K25" s="663" t="s">
        <v>970</v>
      </c>
      <c r="L25" s="199" t="b">
        <v>0</v>
      </c>
      <c r="M25" s="199" t="b">
        <v>0</v>
      </c>
      <c r="N25" s="32"/>
      <c r="O25" s="489" t="s">
        <v>969</v>
      </c>
      <c r="P25" s="199" t="b">
        <v>1</v>
      </c>
      <c r="Q25" s="199" t="b">
        <v>1</v>
      </c>
      <c r="R25" s="199" t="b">
        <v>0</v>
      </c>
      <c r="S25" s="32"/>
      <c r="T25" s="199" t="b">
        <v>1</v>
      </c>
      <c r="U25" s="199" t="b">
        <v>0</v>
      </c>
      <c r="V25" s="199" t="b">
        <v>0</v>
      </c>
      <c r="W25" s="16"/>
      <c r="X25" s="8"/>
      <c r="Y25" s="8"/>
      <c r="Z25" s="8"/>
      <c r="AA25" s="8"/>
      <c r="AB25" s="8"/>
      <c r="AC25" s="8"/>
      <c r="AD25" s="8"/>
    </row>
    <row r="26" spans="1:30" customFormat="1" ht="12" customHeight="1" x14ac:dyDescent="0.35">
      <c r="A26" s="6"/>
      <c r="B26" s="7"/>
      <c r="C26" s="17"/>
      <c r="D26" s="17"/>
      <c r="E26" s="17"/>
      <c r="F26" s="26"/>
      <c r="G26" s="489" t="s">
        <v>219</v>
      </c>
      <c r="H26" s="199" t="b">
        <v>1</v>
      </c>
      <c r="I26" s="199" t="b">
        <v>1</v>
      </c>
      <c r="K26" s="663" t="s">
        <v>335</v>
      </c>
      <c r="L26" s="199" t="b">
        <v>0</v>
      </c>
      <c r="M26" s="199" t="b">
        <v>0</v>
      </c>
      <c r="N26" s="32"/>
      <c r="O26" s="489" t="s">
        <v>71</v>
      </c>
      <c r="P26" s="199" t="b">
        <v>1</v>
      </c>
      <c r="Q26" s="199" t="b">
        <v>1</v>
      </c>
      <c r="R26" s="199" t="b">
        <v>0</v>
      </c>
      <c r="S26" s="32"/>
      <c r="T26" s="199" t="b">
        <v>1</v>
      </c>
      <c r="U26" s="199" t="b">
        <v>0</v>
      </c>
      <c r="V26" s="199" t="b">
        <v>0</v>
      </c>
      <c r="W26" s="16"/>
      <c r="X26" s="8"/>
      <c r="Y26" s="8"/>
      <c r="Z26" s="8"/>
      <c r="AA26" s="8"/>
      <c r="AB26" s="8"/>
      <c r="AC26" s="8"/>
      <c r="AD26" s="8"/>
    </row>
    <row r="27" spans="1:30" customFormat="1" ht="12" customHeight="1" x14ac:dyDescent="0.35">
      <c r="A27" s="6"/>
      <c r="B27" s="7"/>
      <c r="C27" s="17"/>
      <c r="D27" s="17"/>
      <c r="E27" s="17"/>
      <c r="F27" s="26"/>
      <c r="G27" s="489" t="s">
        <v>61</v>
      </c>
      <c r="H27" s="199" t="b">
        <v>1</v>
      </c>
      <c r="I27" s="199" t="b">
        <v>1</v>
      </c>
      <c r="K27" s="664" t="s">
        <v>971</v>
      </c>
      <c r="L27" s="199" t="b">
        <v>0</v>
      </c>
      <c r="M27" s="199" t="b">
        <v>0</v>
      </c>
      <c r="N27" s="32"/>
      <c r="O27" s="489" t="s">
        <v>66</v>
      </c>
      <c r="P27" s="199" t="b">
        <v>1</v>
      </c>
      <c r="Q27" s="199" t="b">
        <v>1</v>
      </c>
      <c r="R27" s="199" t="b">
        <v>0</v>
      </c>
      <c r="S27" s="32"/>
      <c r="T27" s="199" t="b">
        <v>1</v>
      </c>
      <c r="U27" s="199" t="b">
        <v>0</v>
      </c>
      <c r="V27" s="199" t="b">
        <v>0</v>
      </c>
      <c r="W27" s="16"/>
      <c r="X27" s="8"/>
      <c r="Y27" s="8"/>
      <c r="Z27" s="8"/>
      <c r="AA27" s="8"/>
      <c r="AB27" s="8"/>
      <c r="AC27" s="8"/>
      <c r="AD27" s="8"/>
    </row>
    <row r="28" spans="1:30" customFormat="1" ht="12" customHeight="1" x14ac:dyDescent="0.35">
      <c r="A28" s="6"/>
      <c r="B28" s="7"/>
      <c r="C28" s="17"/>
      <c r="D28" s="17"/>
      <c r="E28" s="17"/>
      <c r="F28" s="26"/>
      <c r="G28" s="489" t="s">
        <v>939</v>
      </c>
      <c r="H28" s="199" t="b">
        <v>1</v>
      </c>
      <c r="I28" s="199" t="b">
        <v>1</v>
      </c>
      <c r="K28" s="664" t="s">
        <v>336</v>
      </c>
      <c r="L28" s="199" t="b">
        <v>0</v>
      </c>
      <c r="M28" s="199" t="b">
        <v>0</v>
      </c>
      <c r="N28" s="32"/>
      <c r="O28" s="489" t="s">
        <v>331</v>
      </c>
      <c r="P28" s="199" t="b">
        <v>1</v>
      </c>
      <c r="Q28" s="199" t="b">
        <v>1</v>
      </c>
      <c r="R28" s="199" t="b">
        <v>0</v>
      </c>
      <c r="S28" s="32"/>
      <c r="T28" s="199" t="b">
        <v>1</v>
      </c>
      <c r="U28" s="199" t="b">
        <v>0</v>
      </c>
      <c r="V28" s="199" t="b">
        <v>0</v>
      </c>
      <c r="W28" s="16"/>
      <c r="X28" s="8"/>
      <c r="Y28" s="8"/>
      <c r="Z28" s="8"/>
      <c r="AA28" s="8"/>
      <c r="AB28" s="8"/>
      <c r="AC28" s="8"/>
      <c r="AD28" s="8"/>
    </row>
    <row r="29" spans="1:30" customFormat="1" ht="12" customHeight="1" x14ac:dyDescent="0.35">
      <c r="A29" s="6"/>
      <c r="B29" s="7"/>
      <c r="C29" s="17"/>
      <c r="D29" s="17"/>
      <c r="E29" s="17"/>
      <c r="F29" s="26"/>
      <c r="G29" s="489" t="s">
        <v>72</v>
      </c>
      <c r="H29" s="199" t="b">
        <v>0</v>
      </c>
      <c r="I29" s="199" t="b">
        <v>0</v>
      </c>
      <c r="K29" s="664" t="s">
        <v>972</v>
      </c>
      <c r="L29" s="199" t="b">
        <v>0</v>
      </c>
      <c r="M29" s="199" t="b">
        <v>0</v>
      </c>
      <c r="N29" s="32"/>
      <c r="O29" s="489" t="s">
        <v>64</v>
      </c>
      <c r="P29" s="199" t="b">
        <v>1</v>
      </c>
      <c r="Q29" s="199" t="b">
        <v>1</v>
      </c>
      <c r="R29" s="199" t="b">
        <v>0</v>
      </c>
      <c r="S29" s="32"/>
      <c r="T29" s="199" t="b">
        <v>1</v>
      </c>
      <c r="U29" s="199" t="b">
        <v>0</v>
      </c>
      <c r="V29" s="199" t="b">
        <v>0</v>
      </c>
      <c r="W29" s="16"/>
      <c r="X29" s="8"/>
      <c r="Y29" s="8"/>
      <c r="Z29" s="8"/>
      <c r="AA29" s="8"/>
      <c r="AB29" s="8"/>
      <c r="AC29" s="8"/>
      <c r="AD29" s="8"/>
    </row>
    <row r="30" spans="1:30" customFormat="1" ht="12" customHeight="1" x14ac:dyDescent="0.35">
      <c r="A30" s="6"/>
      <c r="B30" s="7"/>
      <c r="C30" s="17"/>
      <c r="D30" s="17"/>
      <c r="E30" s="17"/>
      <c r="F30" s="26"/>
      <c r="G30" s="489" t="s">
        <v>62</v>
      </c>
      <c r="H30" s="199" t="b">
        <v>1</v>
      </c>
      <c r="I30" s="199" t="b">
        <v>1</v>
      </c>
      <c r="K30" s="32"/>
      <c r="L30" s="32"/>
      <c r="M30" s="32"/>
      <c r="N30" s="32"/>
      <c r="O30" s="489" t="s">
        <v>937</v>
      </c>
      <c r="P30" s="199" t="b">
        <v>1</v>
      </c>
      <c r="Q30" s="199" t="b">
        <v>1</v>
      </c>
      <c r="R30" s="199" t="b">
        <v>0</v>
      </c>
      <c r="S30" s="32"/>
      <c r="T30" s="199" t="b">
        <v>1</v>
      </c>
      <c r="U30" s="199" t="b">
        <v>0</v>
      </c>
      <c r="V30" s="199" t="b">
        <v>0</v>
      </c>
      <c r="W30" s="16"/>
      <c r="X30" s="8"/>
      <c r="Y30" s="8"/>
      <c r="Z30" s="8"/>
      <c r="AA30" s="8"/>
      <c r="AB30" s="8"/>
      <c r="AC30" s="8"/>
      <c r="AD30" s="8"/>
    </row>
    <row r="31" spans="1:30" customFormat="1" ht="12" customHeight="1" x14ac:dyDescent="0.35">
      <c r="A31" s="6"/>
      <c r="B31" s="7"/>
      <c r="C31" s="17"/>
      <c r="D31" s="17"/>
      <c r="E31" s="17"/>
      <c r="F31" s="26"/>
      <c r="G31" s="489" t="s">
        <v>935</v>
      </c>
      <c r="H31" s="199" t="b">
        <v>1</v>
      </c>
      <c r="I31" s="199" t="b">
        <v>1</v>
      </c>
      <c r="K31" s="32"/>
      <c r="L31" s="32"/>
      <c r="M31" s="32"/>
      <c r="N31" s="32"/>
      <c r="O31" s="489" t="s">
        <v>219</v>
      </c>
      <c r="P31" s="199" t="b">
        <v>1</v>
      </c>
      <c r="Q31" s="199" t="b">
        <v>1</v>
      </c>
      <c r="R31" s="199" t="b">
        <v>0</v>
      </c>
      <c r="S31" s="32"/>
      <c r="T31" s="199" t="b">
        <v>1</v>
      </c>
      <c r="U31" s="199" t="b">
        <v>0</v>
      </c>
      <c r="V31" s="199" t="b">
        <v>0</v>
      </c>
      <c r="W31" s="16"/>
      <c r="X31" s="8"/>
      <c r="Y31" s="8"/>
      <c r="Z31" s="8"/>
      <c r="AA31" s="8"/>
      <c r="AB31" s="8"/>
      <c r="AC31" s="8"/>
      <c r="AD31" s="8"/>
    </row>
    <row r="32" spans="1:30" customFormat="1" ht="12" customHeight="1" x14ac:dyDescent="0.35">
      <c r="A32" s="6"/>
      <c r="B32" s="7"/>
      <c r="C32" s="17"/>
      <c r="D32" s="17"/>
      <c r="E32" s="17"/>
      <c r="F32" s="26"/>
      <c r="G32" s="489" t="s">
        <v>69</v>
      </c>
      <c r="H32" s="199" t="b">
        <v>1</v>
      </c>
      <c r="I32" s="199" t="b">
        <v>1</v>
      </c>
      <c r="K32" s="32"/>
      <c r="L32" s="32"/>
      <c r="M32" s="32"/>
      <c r="N32" s="32"/>
      <c r="O32" s="489" t="s">
        <v>61</v>
      </c>
      <c r="P32" s="199" t="b">
        <v>1</v>
      </c>
      <c r="Q32" s="199" t="b">
        <v>1</v>
      </c>
      <c r="R32" s="199" t="b">
        <v>0</v>
      </c>
      <c r="S32" s="32"/>
      <c r="T32" s="199" t="b">
        <v>1</v>
      </c>
      <c r="U32" s="199" t="b">
        <v>0</v>
      </c>
      <c r="V32" s="199" t="b">
        <v>0</v>
      </c>
      <c r="W32" s="16"/>
      <c r="X32" s="8"/>
      <c r="Y32" s="8"/>
      <c r="Z32" s="8"/>
      <c r="AA32" s="8"/>
      <c r="AB32" s="8"/>
      <c r="AC32" s="8"/>
      <c r="AD32" s="8"/>
    </row>
    <row r="33" spans="1:30" customFormat="1" ht="12" customHeight="1" x14ac:dyDescent="0.35">
      <c r="A33" s="6"/>
      <c r="B33" s="7"/>
      <c r="C33" s="17"/>
      <c r="D33" s="17"/>
      <c r="E33" s="17"/>
      <c r="F33" s="26"/>
      <c r="G33" s="490" t="s">
        <v>938</v>
      </c>
      <c r="H33" s="199" t="b">
        <v>1</v>
      </c>
      <c r="I33" s="199" t="b">
        <v>1</v>
      </c>
      <c r="K33" s="32"/>
      <c r="L33" s="32"/>
      <c r="M33" s="32"/>
      <c r="N33" s="32"/>
      <c r="O33" s="489" t="s">
        <v>939</v>
      </c>
      <c r="P33" s="199" t="b">
        <v>1</v>
      </c>
      <c r="Q33" s="199" t="b">
        <v>1</v>
      </c>
      <c r="R33" s="199" t="b">
        <v>0</v>
      </c>
      <c r="S33" s="32"/>
      <c r="T33" s="199" t="b">
        <v>1</v>
      </c>
      <c r="U33" s="199" t="b">
        <v>0</v>
      </c>
      <c r="V33" s="199"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489" t="s">
        <v>333</v>
      </c>
      <c r="P34" s="199" t="b">
        <v>1</v>
      </c>
      <c r="Q34" s="199" t="b">
        <v>1</v>
      </c>
      <c r="R34" s="199" t="b">
        <v>0</v>
      </c>
      <c r="S34" s="32"/>
      <c r="T34" s="199" t="b">
        <v>1</v>
      </c>
      <c r="U34" s="199" t="b">
        <v>0</v>
      </c>
      <c r="V34" s="199"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489" t="s">
        <v>1082</v>
      </c>
      <c r="P35" s="199" t="b">
        <v>1</v>
      </c>
      <c r="Q35" s="199" t="b">
        <v>1</v>
      </c>
      <c r="R35" s="199" t="b">
        <v>0</v>
      </c>
      <c r="S35" s="32"/>
      <c r="T35" s="199" t="b">
        <v>1</v>
      </c>
      <c r="U35" s="199" t="b">
        <v>0</v>
      </c>
      <c r="V35" s="199"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89" t="s">
        <v>334</v>
      </c>
      <c r="P36" s="199" t="b">
        <v>1</v>
      </c>
      <c r="Q36" s="199" t="b">
        <v>1</v>
      </c>
      <c r="R36" s="199" t="b">
        <v>0</v>
      </c>
      <c r="S36" s="32"/>
      <c r="T36" s="199" t="b">
        <v>1</v>
      </c>
      <c r="U36" s="199" t="b">
        <v>0</v>
      </c>
      <c r="V36" s="199"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89" t="s">
        <v>970</v>
      </c>
      <c r="P37" s="199" t="b">
        <v>1</v>
      </c>
      <c r="Q37" s="199" t="b">
        <v>1</v>
      </c>
      <c r="R37" s="199" t="b">
        <v>0</v>
      </c>
      <c r="S37" s="32"/>
      <c r="T37" s="199" t="b">
        <v>1</v>
      </c>
      <c r="U37" s="199" t="b">
        <v>0</v>
      </c>
      <c r="V37" s="199"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89" t="s">
        <v>335</v>
      </c>
      <c r="P38" s="199" t="b">
        <v>1</v>
      </c>
      <c r="Q38" s="199" t="b">
        <v>1</v>
      </c>
      <c r="R38" s="199" t="b">
        <v>0</v>
      </c>
      <c r="S38" s="32"/>
      <c r="T38" s="199" t="b">
        <v>1</v>
      </c>
      <c r="U38" s="199" t="b">
        <v>0</v>
      </c>
      <c r="V38" s="199"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89" t="s">
        <v>971</v>
      </c>
      <c r="P39" s="199" t="b">
        <v>1</v>
      </c>
      <c r="Q39" s="199" t="b">
        <v>1</v>
      </c>
      <c r="R39" s="199" t="b">
        <v>0</v>
      </c>
      <c r="S39" s="32"/>
      <c r="T39" s="199" t="b">
        <v>1</v>
      </c>
      <c r="U39" s="199" t="b">
        <v>0</v>
      </c>
      <c r="V39" s="199"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89" t="s">
        <v>72</v>
      </c>
      <c r="P40" s="199" t="b">
        <v>1</v>
      </c>
      <c r="Q40" s="199" t="b">
        <v>1</v>
      </c>
      <c r="R40" s="199" t="b">
        <v>0</v>
      </c>
      <c r="S40" s="32"/>
      <c r="T40" s="199" t="b">
        <v>1</v>
      </c>
      <c r="U40" s="199" t="b">
        <v>0</v>
      </c>
      <c r="V40" s="199"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89" t="s">
        <v>62</v>
      </c>
      <c r="P41" s="199" t="b">
        <v>1</v>
      </c>
      <c r="Q41" s="199" t="b">
        <v>1</v>
      </c>
      <c r="R41" s="199" t="b">
        <v>0</v>
      </c>
      <c r="S41" s="32"/>
      <c r="T41" s="199" t="b">
        <v>1</v>
      </c>
      <c r="U41" s="199" t="b">
        <v>0</v>
      </c>
      <c r="V41" s="199"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89" t="s">
        <v>935</v>
      </c>
      <c r="P42" s="199" t="b">
        <v>1</v>
      </c>
      <c r="Q42" s="199" t="b">
        <v>1</v>
      </c>
      <c r="R42" s="199" t="b">
        <v>0</v>
      </c>
      <c r="S42" s="32"/>
      <c r="T42" s="199" t="b">
        <v>1</v>
      </c>
      <c r="U42" s="199" t="b">
        <v>0</v>
      </c>
      <c r="V42" s="199"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89" t="s">
        <v>336</v>
      </c>
      <c r="P43" s="199" t="b">
        <v>1</v>
      </c>
      <c r="Q43" s="199" t="b">
        <v>1</v>
      </c>
      <c r="R43" s="199" t="b">
        <v>0</v>
      </c>
      <c r="S43" s="32"/>
      <c r="T43" s="199" t="b">
        <v>1</v>
      </c>
      <c r="U43" s="199" t="b">
        <v>0</v>
      </c>
      <c r="V43" s="199"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89" t="s">
        <v>972</v>
      </c>
      <c r="P44" s="199" t="b">
        <v>1</v>
      </c>
      <c r="Q44" s="199" t="b">
        <v>1</v>
      </c>
      <c r="R44" s="199" t="b">
        <v>0</v>
      </c>
      <c r="S44" s="32"/>
      <c r="T44" s="199" t="b">
        <v>1</v>
      </c>
      <c r="U44" s="199" t="b">
        <v>0</v>
      </c>
      <c r="V44" s="199"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89" t="s">
        <v>69</v>
      </c>
      <c r="P45" s="199" t="b">
        <v>1</v>
      </c>
      <c r="Q45" s="199" t="b">
        <v>1</v>
      </c>
      <c r="R45" s="199" t="b">
        <v>0</v>
      </c>
      <c r="S45" s="32"/>
      <c r="T45" s="199" t="b">
        <v>1</v>
      </c>
      <c r="U45" s="199" t="b">
        <v>0</v>
      </c>
      <c r="V45" s="199"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90" t="s">
        <v>938</v>
      </c>
      <c r="P46" s="199" t="b">
        <v>1</v>
      </c>
      <c r="Q46" s="199" t="b">
        <v>1</v>
      </c>
      <c r="R46" s="199" t="b">
        <v>0</v>
      </c>
      <c r="S46" s="32"/>
      <c r="T46" s="199" t="b">
        <v>1</v>
      </c>
      <c r="U46" s="199" t="b">
        <v>0</v>
      </c>
      <c r="V46" s="199"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5"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87</v>
      </c>
      <c r="H67" s="17"/>
      <c r="I67" s="17"/>
      <c r="J67" s="17"/>
      <c r="K67" s="17"/>
      <c r="L67" s="17"/>
      <c r="M67" s="136" t="s">
        <v>101</v>
      </c>
      <c r="N67" s="136"/>
      <c r="O67" s="17"/>
      <c r="P67" s="17"/>
      <c r="Q67" s="17" t="s">
        <v>384</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214</v>
      </c>
      <c r="H68" t="s">
        <v>215</v>
      </c>
      <c r="I68" s="856" t="s">
        <v>1152</v>
      </c>
      <c r="J68" s="856" t="s">
        <v>1153</v>
      </c>
      <c r="K68" s="34"/>
      <c r="L68" s="34"/>
      <c r="M68" t="s">
        <v>99</v>
      </c>
      <c r="N68" s="197">
        <v>28.1</v>
      </c>
      <c r="O68" s="34"/>
      <c r="P68" s="34"/>
      <c r="Q68" s="242">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8" t="s">
        <v>368</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89" t="s">
        <v>54</v>
      </c>
      <c r="H70" s="868">
        <v>1096.74</v>
      </c>
      <c r="I70" s="197">
        <v>0</v>
      </c>
      <c r="J70" s="197">
        <v>1</v>
      </c>
      <c r="K70" s="32"/>
      <c r="L70" s="32"/>
      <c r="M70" t="s">
        <v>100</v>
      </c>
      <c r="N70" s="197">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89" t="s">
        <v>55</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89" t="s">
        <v>56</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89" t="s">
        <v>57</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89" t="s">
        <v>870</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89" t="s">
        <v>871</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89" t="s">
        <v>872</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0" t="s">
        <v>1086</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777</v>
      </c>
      <c r="H89" s="13"/>
      <c r="I89" s="13"/>
      <c r="J89" s="13" t="s">
        <v>256</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778</v>
      </c>
      <c r="J90" s="13" t="s">
        <v>788</v>
      </c>
      <c r="K90" s="13" t="s">
        <v>789</v>
      </c>
      <c r="L90" s="13" t="s">
        <v>1058</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4"/>
      <c r="H91" s="13" t="s">
        <v>1084</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4"/>
      <c r="H92" s="13" t="s">
        <v>779</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339</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4"/>
      <c r="H102" s="13"/>
      <c r="I102" s="13"/>
      <c r="J102" s="13"/>
      <c r="K102" s="13"/>
      <c r="L102" s="13" t="s">
        <v>341</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1164</v>
      </c>
      <c r="K106" s="17"/>
      <c r="L106" s="17"/>
      <c r="M106" s="23"/>
      <c r="N106" s="880" t="s">
        <v>909</v>
      </c>
      <c r="O106" s="24"/>
      <c r="P106" s="882" t="s">
        <v>908</v>
      </c>
      <c r="Q106" s="882"/>
      <c r="R106" s="882"/>
      <c r="S106" s="24"/>
      <c r="T106" s="22" t="s">
        <v>964</v>
      </c>
      <c r="U106" s="22"/>
      <c r="V106" s="696" t="s">
        <v>908</v>
      </c>
      <c r="W106" s="696"/>
      <c r="X106" s="696"/>
      <c r="Y106" s="24"/>
      <c r="Z106" s="22" t="s">
        <v>964</v>
      </c>
      <c r="AA106" s="22"/>
      <c r="AB106" s="22" t="s">
        <v>1098</v>
      </c>
      <c r="AC106" s="22"/>
      <c r="AD106" s="22"/>
      <c r="AE106" s="126" t="s">
        <v>1095</v>
      </c>
      <c r="AF106" s="22"/>
      <c r="AG106" s="16"/>
      <c r="AH106" s="8"/>
      <c r="AI106" s="8"/>
      <c r="AJ106" s="8"/>
    </row>
    <row r="107" spans="1:36" customFormat="1" ht="12" customHeight="1" x14ac:dyDescent="0.35">
      <c r="A107" s="6"/>
      <c r="B107" s="7"/>
      <c r="C107" s="17"/>
      <c r="D107" s="17"/>
      <c r="E107" s="17"/>
      <c r="F107" s="17"/>
      <c r="G107" s="192" t="s">
        <v>907</v>
      </c>
      <c r="H107" s="17"/>
      <c r="I107" s="17"/>
      <c r="J107" s="22" t="s">
        <v>1211</v>
      </c>
      <c r="K107" s="17"/>
      <c r="L107" s="23" t="s">
        <v>340</v>
      </c>
      <c r="M107" s="23" t="s">
        <v>342</v>
      </c>
      <c r="N107" s="881"/>
      <c r="O107" s="24"/>
      <c r="P107" s="24" t="s">
        <v>946</v>
      </c>
      <c r="Q107" s="24" t="s">
        <v>1210</v>
      </c>
      <c r="R107" s="24" t="s">
        <v>906</v>
      </c>
      <c r="S107" s="24"/>
      <c r="T107" s="22"/>
      <c r="U107" s="22"/>
      <c r="V107" s="24" t="s">
        <v>946</v>
      </c>
      <c r="W107" s="24" t="s">
        <v>947</v>
      </c>
      <c r="X107" s="24" t="s">
        <v>906</v>
      </c>
      <c r="Y107" s="24"/>
      <c r="Z107" s="22"/>
      <c r="AA107" s="22"/>
      <c r="AB107" s="22" t="s">
        <v>1099</v>
      </c>
      <c r="AC107" s="22" t="s">
        <v>1100</v>
      </c>
      <c r="AD107" s="22"/>
      <c r="AE107" s="22" t="s">
        <v>1096</v>
      </c>
      <c r="AF107" s="22" t="s">
        <v>1097</v>
      </c>
      <c r="AG107" s="16"/>
      <c r="AH107" s="8"/>
      <c r="AI107" s="8"/>
      <c r="AJ107" s="8"/>
    </row>
    <row r="108" spans="1:36" customFormat="1" ht="12" customHeight="1" x14ac:dyDescent="0.35">
      <c r="A108" s="6"/>
      <c r="B108" s="7"/>
      <c r="C108" s="17"/>
      <c r="D108" s="17"/>
      <c r="E108" s="17"/>
      <c r="F108" s="26"/>
      <c r="G108" s="199" t="b">
        <v>1</v>
      </c>
      <c r="H108" s="34"/>
      <c r="I108" s="27"/>
      <c r="J108" s="156" t="s">
        <v>1165</v>
      </c>
      <c r="K108" s="491" t="s">
        <v>809</v>
      </c>
      <c r="L108" s="198">
        <v>1</v>
      </c>
      <c r="M108" s="486" t="b">
        <f>NOT(OR(M109:M117))</f>
        <v>1</v>
      </c>
      <c r="N108" s="698">
        <f>V108</f>
        <v>91</v>
      </c>
      <c r="O108" s="159"/>
      <c r="P108" s="699">
        <f>Periods!G21</f>
        <v>43560</v>
      </c>
      <c r="Q108" s="581">
        <f>Periods!$J$23</f>
        <v>43631</v>
      </c>
      <c r="R108" s="581">
        <f>Periods!$G$25</f>
        <v>43709</v>
      </c>
      <c r="S108" s="32"/>
      <c r="T108" s="641">
        <f>Periods!$F$22</f>
        <v>43603</v>
      </c>
      <c r="U108" s="32"/>
      <c r="V108" s="697">
        <f>MIN(51,INT((P108 - DATE(YEAR(P108),1,1))/7))*7</f>
        <v>91</v>
      </c>
      <c r="W108" s="697">
        <f t="shared" ref="W108:W117" si="0">MIN(51,INT((Q108 - DATE(YEAR(Q108),1,1))/7))*7</f>
        <v>161</v>
      </c>
      <c r="X108" s="697">
        <f t="shared" ref="X108:X117" si="1">MIN(51,INT((R108 - DATE(YEAR(R108),1,1))/7))*7</f>
        <v>238</v>
      </c>
      <c r="Y108" s="32"/>
      <c r="Z108" s="697">
        <f>MIN(51,INT((T108 - DATE(YEAR(T108),1,1))/7))*7</f>
        <v>133</v>
      </c>
      <c r="AA108" s="32"/>
      <c r="AB108" s="643">
        <f>$W108</f>
        <v>161</v>
      </c>
      <c r="AC108" s="643">
        <f>$W108</f>
        <v>161</v>
      </c>
      <c r="AD108" s="30"/>
      <c r="AE108" s="643">
        <v>-1</v>
      </c>
      <c r="AF108" s="643">
        <v>-1</v>
      </c>
      <c r="AG108" s="16"/>
      <c r="AH108" s="8"/>
      <c r="AI108" s="8"/>
      <c r="AJ108" s="8"/>
    </row>
    <row r="109" spans="1:36" customFormat="1" ht="12" customHeight="1" x14ac:dyDescent="0.35">
      <c r="A109" s="6"/>
      <c r="B109" s="7"/>
      <c r="C109" s="17"/>
      <c r="D109" s="17"/>
      <c r="E109" s="17"/>
      <c r="F109" s="26"/>
      <c r="H109" s="34"/>
      <c r="I109" s="34"/>
      <c r="J109" s="156" t="s">
        <v>1201</v>
      </c>
      <c r="K109" s="492" t="s">
        <v>382</v>
      </c>
      <c r="L109" s="198">
        <v>9.0909090909090912E-2</v>
      </c>
      <c r="M109" s="199" t="b">
        <v>0</v>
      </c>
      <c r="N109" s="698">
        <f>V109</f>
        <v>91</v>
      </c>
      <c r="O109" s="159"/>
      <c r="P109" s="699">
        <f>P108</f>
        <v>43560</v>
      </c>
      <c r="Q109" s="581">
        <f>Periods!$J$23</f>
        <v>43631</v>
      </c>
      <c r="R109" s="581">
        <f>Periods!$G$25</f>
        <v>43709</v>
      </c>
      <c r="S109" s="32"/>
      <c r="T109" s="641">
        <f>Periods!G22</f>
        <v>43589</v>
      </c>
      <c r="U109" s="32"/>
      <c r="V109" s="697">
        <f t="shared" ref="V109:V117" si="2">MIN(51,INT((P109 - DATE(YEAR(P109),1,1))/7))*7</f>
        <v>91</v>
      </c>
      <c r="W109" s="697">
        <f t="shared" si="0"/>
        <v>161</v>
      </c>
      <c r="X109" s="697">
        <f t="shared" si="1"/>
        <v>238</v>
      </c>
      <c r="Y109" s="32"/>
      <c r="Z109" s="697">
        <f t="shared" ref="Z109:Z117" si="3">MIN(51,INT((T109 - DATE(YEAR(T109),1,1))/7))*7</f>
        <v>119</v>
      </c>
      <c r="AA109" s="32"/>
      <c r="AB109" s="643">
        <f t="shared" ref="AB109:AC117" si="4">$W109</f>
        <v>161</v>
      </c>
      <c r="AC109" s="643">
        <f t="shared" si="4"/>
        <v>161</v>
      </c>
      <c r="AD109" s="30"/>
      <c r="AE109" s="30"/>
      <c r="AF109" s="30"/>
      <c r="AG109" s="16"/>
      <c r="AH109" s="8"/>
      <c r="AI109" s="8"/>
      <c r="AJ109" s="8"/>
    </row>
    <row r="110" spans="1:36" customFormat="1" ht="12" customHeight="1" x14ac:dyDescent="0.35">
      <c r="A110" s="6"/>
      <c r="B110" s="7"/>
      <c r="C110" s="17"/>
      <c r="D110" s="17"/>
      <c r="E110" s="17"/>
      <c r="F110" s="26"/>
      <c r="G110" t="s">
        <v>905</v>
      </c>
      <c r="H110" s="34"/>
      <c r="I110" s="34"/>
      <c r="J110" s="156" t="s">
        <v>1202</v>
      </c>
      <c r="K110" s="492" t="s">
        <v>780</v>
      </c>
      <c r="L110" s="198">
        <v>0.15909090909090909</v>
      </c>
      <c r="M110" s="199" t="b">
        <v>0</v>
      </c>
      <c r="N110" s="698">
        <f>X110</f>
        <v>238</v>
      </c>
      <c r="O110" s="159"/>
      <c r="P110" s="699">
        <f t="shared" ref="P110:P117" si="5">P109</f>
        <v>43560</v>
      </c>
      <c r="Q110" s="699">
        <f t="shared" ref="Q110:Q117" si="6">Q109</f>
        <v>43631</v>
      </c>
      <c r="R110" s="699">
        <f t="shared" ref="R110:R117" si="7">R109</f>
        <v>43709</v>
      </c>
      <c r="S110" s="32"/>
      <c r="T110" s="1">
        <f t="shared" ref="T110:T117" si="8">T109</f>
        <v>43589</v>
      </c>
      <c r="U110" s="32"/>
      <c r="V110" s="697">
        <f t="shared" si="2"/>
        <v>91</v>
      </c>
      <c r="W110" s="697">
        <f t="shared" si="0"/>
        <v>161</v>
      </c>
      <c r="X110" s="697">
        <f t="shared" si="1"/>
        <v>238</v>
      </c>
      <c r="Y110" s="32"/>
      <c r="Z110" s="697">
        <f t="shared" si="3"/>
        <v>119</v>
      </c>
      <c r="AA110" s="32"/>
      <c r="AB110" s="643">
        <f t="shared" si="4"/>
        <v>161</v>
      </c>
      <c r="AC110" s="643">
        <f t="shared" si="4"/>
        <v>161</v>
      </c>
      <c r="AD110" s="30"/>
      <c r="AE110" s="30"/>
      <c r="AF110" s="30"/>
      <c r="AG110" s="16"/>
      <c r="AH110" s="8"/>
      <c r="AI110" s="8"/>
      <c r="AJ110" s="8"/>
    </row>
    <row r="111" spans="1:36" customFormat="1" ht="12" customHeight="1" x14ac:dyDescent="0.35">
      <c r="A111" s="6"/>
      <c r="B111" s="7"/>
      <c r="C111" s="17"/>
      <c r="D111" s="17"/>
      <c r="E111" s="17"/>
      <c r="F111" s="26"/>
      <c r="G111" s="199" t="b">
        <v>0</v>
      </c>
      <c r="H111" s="34"/>
      <c r="I111" s="34"/>
      <c r="J111" s="156" t="s">
        <v>1203</v>
      </c>
      <c r="K111" s="492" t="s">
        <v>781</v>
      </c>
      <c r="L111" s="198">
        <v>0.13636363636363635</v>
      </c>
      <c r="M111" s="199" t="b">
        <v>0</v>
      </c>
      <c r="N111" s="698">
        <f>W111</f>
        <v>161</v>
      </c>
      <c r="O111" s="159"/>
      <c r="P111" s="699">
        <f t="shared" si="5"/>
        <v>43560</v>
      </c>
      <c r="Q111" s="699">
        <f t="shared" si="6"/>
        <v>43631</v>
      </c>
      <c r="R111" s="699">
        <f t="shared" si="7"/>
        <v>43709</v>
      </c>
      <c r="S111" s="32"/>
      <c r="T111" s="1">
        <f t="shared" si="8"/>
        <v>43589</v>
      </c>
      <c r="U111" s="32"/>
      <c r="V111" s="697">
        <f t="shared" si="2"/>
        <v>91</v>
      </c>
      <c r="W111" s="697">
        <f t="shared" si="0"/>
        <v>161</v>
      </c>
      <c r="X111" s="697">
        <f t="shared" si="1"/>
        <v>238</v>
      </c>
      <c r="Y111" s="32"/>
      <c r="Z111" s="697">
        <f t="shared" si="3"/>
        <v>119</v>
      </c>
      <c r="AA111" s="32"/>
      <c r="AB111" s="643">
        <f t="shared" si="4"/>
        <v>161</v>
      </c>
      <c r="AC111" s="643">
        <f t="shared" si="4"/>
        <v>161</v>
      </c>
      <c r="AD111" s="30"/>
      <c r="AE111" s="30"/>
      <c r="AF111" s="30"/>
      <c r="AG111" s="16"/>
      <c r="AH111" s="8"/>
      <c r="AI111" s="8"/>
      <c r="AJ111" s="8"/>
    </row>
    <row r="112" spans="1:36" customFormat="1" ht="12" customHeight="1" x14ac:dyDescent="0.35">
      <c r="A112" s="6"/>
      <c r="B112" s="7"/>
      <c r="C112" s="17"/>
      <c r="D112" s="17"/>
      <c r="E112" s="17"/>
      <c r="F112" s="26"/>
      <c r="H112" s="34"/>
      <c r="I112" s="34"/>
      <c r="J112" s="156" t="s">
        <v>1204</v>
      </c>
      <c r="K112" s="492" t="s">
        <v>782</v>
      </c>
      <c r="L112" s="198">
        <v>0.11363636363636363</v>
      </c>
      <c r="M112" s="199" t="b">
        <v>0</v>
      </c>
      <c r="N112" s="698">
        <f>X112</f>
        <v>238</v>
      </c>
      <c r="O112" s="159"/>
      <c r="P112" s="699">
        <f t="shared" si="5"/>
        <v>43560</v>
      </c>
      <c r="Q112" s="699">
        <f t="shared" si="6"/>
        <v>43631</v>
      </c>
      <c r="R112" s="699">
        <f t="shared" si="7"/>
        <v>43709</v>
      </c>
      <c r="S112" s="32"/>
      <c r="T112" s="1">
        <f t="shared" si="8"/>
        <v>43589</v>
      </c>
      <c r="U112" s="32"/>
      <c r="V112" s="697">
        <f t="shared" si="2"/>
        <v>91</v>
      </c>
      <c r="W112" s="697">
        <f t="shared" si="0"/>
        <v>161</v>
      </c>
      <c r="X112" s="697">
        <f t="shared" si="1"/>
        <v>238</v>
      </c>
      <c r="Y112" s="32"/>
      <c r="Z112" s="697">
        <f t="shared" si="3"/>
        <v>119</v>
      </c>
      <c r="AA112" s="32"/>
      <c r="AB112" s="643">
        <f t="shared" si="4"/>
        <v>161</v>
      </c>
      <c r="AC112" s="643">
        <f t="shared" si="4"/>
        <v>161</v>
      </c>
      <c r="AD112" s="30"/>
      <c r="AE112" s="30"/>
      <c r="AF112" s="30"/>
      <c r="AG112" s="16"/>
      <c r="AH112" s="8"/>
      <c r="AI112" s="8"/>
      <c r="AJ112" s="8"/>
    </row>
    <row r="113" spans="1:36" customFormat="1" ht="12" customHeight="1" x14ac:dyDescent="0.35">
      <c r="A113" s="6"/>
      <c r="B113" s="7"/>
      <c r="C113" s="17"/>
      <c r="D113" s="17"/>
      <c r="E113" s="17"/>
      <c r="F113" s="26"/>
      <c r="G113" s="153" t="s">
        <v>944</v>
      </c>
      <c r="H113" s="34"/>
      <c r="I113" s="34"/>
      <c r="J113" s="156" t="s">
        <v>1205</v>
      </c>
      <c r="K113" s="492" t="s">
        <v>783</v>
      </c>
      <c r="L113" s="198">
        <v>0.11363636363636363</v>
      </c>
      <c r="M113" s="199" t="b">
        <v>0</v>
      </c>
      <c r="N113" s="698">
        <f>V113</f>
        <v>91</v>
      </c>
      <c r="O113" s="159"/>
      <c r="P113" s="699">
        <f t="shared" si="5"/>
        <v>43560</v>
      </c>
      <c r="Q113" s="699">
        <f t="shared" si="6"/>
        <v>43631</v>
      </c>
      <c r="R113" s="581">
        <f>Periods!$K$25</f>
        <v>43709</v>
      </c>
      <c r="S113" s="32"/>
      <c r="T113" s="641">
        <f>Periods!K22</f>
        <v>43604</v>
      </c>
      <c r="U113" s="32"/>
      <c r="V113" s="697">
        <f t="shared" si="2"/>
        <v>91</v>
      </c>
      <c r="W113" s="697">
        <f t="shared" si="0"/>
        <v>161</v>
      </c>
      <c r="X113" s="697">
        <f t="shared" si="1"/>
        <v>238</v>
      </c>
      <c r="Y113" s="32"/>
      <c r="Z113" s="697">
        <f t="shared" si="3"/>
        <v>133</v>
      </c>
      <c r="AA113" s="32"/>
      <c r="AB113" s="643">
        <f t="shared" si="4"/>
        <v>161</v>
      </c>
      <c r="AC113" s="643">
        <f t="shared" si="4"/>
        <v>161</v>
      </c>
      <c r="AD113" s="30"/>
      <c r="AE113" s="30"/>
      <c r="AF113" s="30"/>
      <c r="AG113" s="16"/>
      <c r="AH113" s="8"/>
      <c r="AI113" s="8"/>
      <c r="AJ113" s="8"/>
    </row>
    <row r="114" spans="1:36" customFormat="1" ht="12" customHeight="1" x14ac:dyDescent="0.35">
      <c r="A114" s="6"/>
      <c r="B114" s="7"/>
      <c r="C114" s="17"/>
      <c r="D114" s="17"/>
      <c r="E114" s="17"/>
      <c r="F114" s="26"/>
      <c r="G114" s="241">
        <v>1</v>
      </c>
      <c r="H114" s="34"/>
      <c r="I114" s="34"/>
      <c r="J114" s="156" t="s">
        <v>1206</v>
      </c>
      <c r="K114" s="492" t="s">
        <v>784</v>
      </c>
      <c r="L114" s="198">
        <v>0.13636363636363635</v>
      </c>
      <c r="M114" s="199" t="b">
        <v>0</v>
      </c>
      <c r="N114" s="698">
        <f>X114</f>
        <v>238</v>
      </c>
      <c r="O114" s="159"/>
      <c r="P114" s="699">
        <f t="shared" si="5"/>
        <v>43560</v>
      </c>
      <c r="Q114" s="699">
        <f t="shared" si="6"/>
        <v>43631</v>
      </c>
      <c r="R114" s="699">
        <f t="shared" si="7"/>
        <v>43709</v>
      </c>
      <c r="S114" s="32"/>
      <c r="T114" s="1">
        <f t="shared" si="8"/>
        <v>43604</v>
      </c>
      <c r="U114" s="32"/>
      <c r="V114" s="697">
        <f t="shared" si="2"/>
        <v>91</v>
      </c>
      <c r="W114" s="697">
        <f t="shared" si="0"/>
        <v>161</v>
      </c>
      <c r="X114" s="697">
        <f t="shared" si="1"/>
        <v>238</v>
      </c>
      <c r="Y114" s="32"/>
      <c r="Z114" s="697">
        <f t="shared" si="3"/>
        <v>133</v>
      </c>
      <c r="AA114" s="32"/>
      <c r="AB114" s="643">
        <f t="shared" si="4"/>
        <v>161</v>
      </c>
      <c r="AC114" s="643">
        <f t="shared" si="4"/>
        <v>161</v>
      </c>
      <c r="AD114" s="30"/>
      <c r="AE114" s="30"/>
      <c r="AF114" s="30"/>
      <c r="AG114" s="16"/>
      <c r="AH114" s="8"/>
      <c r="AI114" s="8"/>
      <c r="AJ114" s="8"/>
    </row>
    <row r="115" spans="1:36" customFormat="1" ht="12" customHeight="1" x14ac:dyDescent="0.35">
      <c r="A115" s="6"/>
      <c r="B115" s="7"/>
      <c r="C115" s="17"/>
      <c r="D115" s="17"/>
      <c r="E115" s="17"/>
      <c r="F115" s="26"/>
      <c r="H115" s="34"/>
      <c r="I115" s="34"/>
      <c r="J115" s="156" t="s">
        <v>1207</v>
      </c>
      <c r="K115" s="492" t="s">
        <v>785</v>
      </c>
      <c r="L115" s="198">
        <v>0.15909090909090909</v>
      </c>
      <c r="M115" s="199" t="b">
        <v>0</v>
      </c>
      <c r="N115" s="698">
        <f>W115</f>
        <v>161</v>
      </c>
      <c r="O115" s="159"/>
      <c r="P115" s="699">
        <f t="shared" si="5"/>
        <v>43560</v>
      </c>
      <c r="Q115" s="699">
        <f t="shared" si="6"/>
        <v>43631</v>
      </c>
      <c r="R115" s="699">
        <f t="shared" si="7"/>
        <v>43709</v>
      </c>
      <c r="S115" s="32"/>
      <c r="T115" s="1">
        <f t="shared" si="8"/>
        <v>43604</v>
      </c>
      <c r="U115" s="32"/>
      <c r="V115" s="697">
        <f t="shared" si="2"/>
        <v>91</v>
      </c>
      <c r="W115" s="697">
        <f t="shared" si="0"/>
        <v>161</v>
      </c>
      <c r="X115" s="697">
        <f t="shared" si="1"/>
        <v>238</v>
      </c>
      <c r="Y115" s="32"/>
      <c r="Z115" s="697">
        <f t="shared" si="3"/>
        <v>133</v>
      </c>
      <c r="AA115" s="32"/>
      <c r="AB115" s="643">
        <f t="shared" si="4"/>
        <v>161</v>
      </c>
      <c r="AC115" s="643">
        <f t="shared" si="4"/>
        <v>161</v>
      </c>
      <c r="AD115" s="30"/>
      <c r="AE115" s="30"/>
      <c r="AF115" s="30"/>
      <c r="AG115" s="16"/>
      <c r="AH115" s="8"/>
      <c r="AI115" s="8"/>
      <c r="AJ115" s="8"/>
    </row>
    <row r="116" spans="1:36" customFormat="1" ht="12" customHeight="1" x14ac:dyDescent="0.35">
      <c r="A116" s="6"/>
      <c r="B116" s="7"/>
      <c r="C116" s="17"/>
      <c r="D116" s="17"/>
      <c r="E116" s="17"/>
      <c r="F116" s="36"/>
      <c r="H116" s="34"/>
      <c r="I116" s="34"/>
      <c r="J116" s="156" t="s">
        <v>1208</v>
      </c>
      <c r="K116" s="492" t="s">
        <v>786</v>
      </c>
      <c r="L116" s="198">
        <v>9.0909090909090912E-2</v>
      </c>
      <c r="M116" s="199" t="b">
        <v>0</v>
      </c>
      <c r="N116" s="698">
        <f>X116</f>
        <v>238</v>
      </c>
      <c r="O116" s="159"/>
      <c r="P116" s="699">
        <f t="shared" si="5"/>
        <v>43560</v>
      </c>
      <c r="Q116" s="699">
        <f t="shared" si="6"/>
        <v>43631</v>
      </c>
      <c r="R116" s="699">
        <f t="shared" si="7"/>
        <v>43709</v>
      </c>
      <c r="S116" s="32"/>
      <c r="T116" s="1">
        <f t="shared" si="8"/>
        <v>43604</v>
      </c>
      <c r="U116" s="32"/>
      <c r="V116" s="697">
        <f t="shared" si="2"/>
        <v>91</v>
      </c>
      <c r="W116" s="697">
        <f t="shared" si="0"/>
        <v>161</v>
      </c>
      <c r="X116" s="697">
        <f t="shared" si="1"/>
        <v>238</v>
      </c>
      <c r="Y116" s="32"/>
      <c r="Z116" s="697">
        <f t="shared" si="3"/>
        <v>133</v>
      </c>
      <c r="AA116" s="32"/>
      <c r="AB116" s="643">
        <f t="shared" si="4"/>
        <v>161</v>
      </c>
      <c r="AC116" s="643">
        <f t="shared" si="4"/>
        <v>161</v>
      </c>
      <c r="AD116" s="30"/>
      <c r="AE116" s="30"/>
      <c r="AF116" s="30"/>
      <c r="AG116" s="16"/>
      <c r="AH116" s="8"/>
      <c r="AI116" s="8"/>
      <c r="AJ116" s="8"/>
    </row>
    <row r="117" spans="1:36" customFormat="1" ht="12" customHeight="1" x14ac:dyDescent="0.35">
      <c r="A117" s="6"/>
      <c r="B117" s="7"/>
      <c r="C117" s="17"/>
      <c r="D117" s="17"/>
      <c r="E117" s="17"/>
      <c r="F117" s="36"/>
      <c r="H117" s="34"/>
      <c r="I117" s="37"/>
      <c r="J117" s="857" t="s">
        <v>1166</v>
      </c>
      <c r="K117" s="493" t="s">
        <v>787</v>
      </c>
      <c r="L117" s="198">
        <v>0</v>
      </c>
      <c r="M117" s="199" t="b">
        <v>0</v>
      </c>
      <c r="N117" s="698">
        <f>X117</f>
        <v>238</v>
      </c>
      <c r="O117" s="159"/>
      <c r="P117" s="699">
        <f t="shared" si="5"/>
        <v>43560</v>
      </c>
      <c r="Q117" s="699">
        <f t="shared" si="6"/>
        <v>43631</v>
      </c>
      <c r="R117" s="699">
        <f t="shared" si="7"/>
        <v>43709</v>
      </c>
      <c r="S117" s="32"/>
      <c r="T117" s="1">
        <f t="shared" si="8"/>
        <v>43604</v>
      </c>
      <c r="U117" s="32"/>
      <c r="V117" s="697">
        <f t="shared" si="2"/>
        <v>91</v>
      </c>
      <c r="W117" s="697">
        <f t="shared" si="0"/>
        <v>161</v>
      </c>
      <c r="X117" s="697">
        <f t="shared" si="1"/>
        <v>238</v>
      </c>
      <c r="Y117" s="32"/>
      <c r="Z117" s="697">
        <f t="shared" si="3"/>
        <v>133</v>
      </c>
      <c r="AA117" s="32"/>
      <c r="AB117" s="643">
        <f t="shared" si="4"/>
        <v>161</v>
      </c>
      <c r="AC117" s="643">
        <f t="shared" si="4"/>
        <v>161</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6"/>
      <c r="M118" s="32"/>
      <c r="N118" s="32"/>
      <c r="O118" s="159" t="s">
        <v>904</v>
      </c>
      <c r="P118" s="199" t="b">
        <v>0</v>
      </c>
      <c r="Q118" s="199" t="b">
        <v>0</v>
      </c>
      <c r="R118" s="199"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274</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4">
        <v>38576.728726851848</v>
      </c>
      <c r="H128" s="13" t="s">
        <v>266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269</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1230</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1231</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270</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271</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1232</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272</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273</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224</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274</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275</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276</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277</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278</v>
      </c>
      <c r="K10" s="23" t="s">
        <v>279</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283</v>
      </c>
      <c r="K13" s="29" t="s">
        <v>284</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285</v>
      </c>
      <c r="J14" s="202">
        <v>70</v>
      </c>
      <c r="K14" s="202">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286</v>
      </c>
      <c r="J15" s="202">
        <v>4760</v>
      </c>
      <c r="K15" s="202">
        <v>6752</v>
      </c>
      <c r="L15" s="34" t="s">
        <v>268</v>
      </c>
      <c r="M15" s="34" t="s">
        <v>282</v>
      </c>
      <c r="N15" s="156"/>
      <c r="O15" s="32"/>
      <c r="P15" s="32"/>
      <c r="Q15" s="32"/>
      <c r="R15" s="32"/>
      <c r="S15" s="32"/>
      <c r="T15" s="32"/>
      <c r="U15" s="32"/>
      <c r="V15" s="30"/>
      <c r="W15" s="16"/>
      <c r="X15" s="8"/>
      <c r="Y15" s="8"/>
      <c r="Z15" s="8"/>
    </row>
    <row r="16" spans="1:26" x14ac:dyDescent="0.35">
      <c r="A16" s="6"/>
      <c r="B16" s="7"/>
      <c r="C16" s="17"/>
      <c r="D16" s="17"/>
      <c r="E16" s="17"/>
      <c r="F16" s="26"/>
      <c r="H16" s="34"/>
      <c r="I16" s="156" t="s">
        <v>287</v>
      </c>
      <c r="J16" s="202">
        <v>30</v>
      </c>
      <c r="K16" s="202">
        <v>30</v>
      </c>
      <c r="L16" s="34" t="s">
        <v>280</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288</v>
      </c>
      <c r="J17" s="4">
        <f>J15/EXP(J16*LN(1.2))</f>
        <v>20.052548309496157</v>
      </c>
      <c r="K17" s="4">
        <f>K15/EXP(K16*LN(1.2))</f>
        <v>28.444287013806314</v>
      </c>
      <c r="L17" s="34" t="s">
        <v>268</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224</v>
      </c>
      <c r="J18" s="203">
        <v>3.6</v>
      </c>
      <c r="K18" s="203">
        <v>0</v>
      </c>
      <c r="L18" s="34" t="s">
        <v>43</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1125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1126</v>
      </c>
      <c r="L31" s="29"/>
      <c r="N31" s="693" t="s">
        <v>1127</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286</v>
      </c>
      <c r="K32" s="202">
        <v>15000</v>
      </c>
      <c r="L32" s="34" t="s">
        <v>268</v>
      </c>
      <c r="M32" s="34"/>
      <c r="N32" s="843">
        <v>4.5</v>
      </c>
      <c r="O32" s="32" t="s">
        <v>43</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287</v>
      </c>
      <c r="K33" s="202">
        <v>30</v>
      </c>
      <c r="L33" s="34" t="s">
        <v>280</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288</v>
      </c>
      <c r="K34" s="4">
        <f>K32/EXP(K33*LN(1.2))</f>
        <v>63.190803496311425</v>
      </c>
      <c r="L34" s="34" t="s">
        <v>268</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281</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289</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89</v>
      </c>
      <c r="K49" s="700">
        <f>MIN(364,INT((L49 - DATE(YEAR(L49),1,1))))</f>
        <v>341</v>
      </c>
      <c r="L49" s="204">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290</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291</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292</v>
      </c>
      <c r="H59" s="74"/>
      <c r="I59" s="13"/>
      <c r="J59" s="74"/>
      <c r="K59" s="13" t="s">
        <v>26</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293</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294</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295</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283</v>
      </c>
      <c r="I67" s="172" t="s">
        <v>284</v>
      </c>
      <c r="J67" s="172"/>
      <c r="K67" s="172"/>
      <c r="L67" s="172"/>
      <c r="M67" s="172"/>
      <c r="W67" s="16"/>
      <c r="X67" s="8"/>
      <c r="Y67" s="8"/>
      <c r="Z67" s="8"/>
    </row>
    <row r="68" spans="1:26" ht="12.75" customHeight="1" x14ac:dyDescent="0.35">
      <c r="A68" s="163"/>
      <c r="B68" s="7"/>
      <c r="C68" s="17"/>
      <c r="D68" s="17"/>
      <c r="E68" s="17"/>
      <c r="F68" s="26"/>
      <c r="G68" s="183" t="s">
        <v>306</v>
      </c>
      <c r="H68" s="205">
        <v>0.1</v>
      </c>
      <c r="I68" s="205">
        <v>0.2</v>
      </c>
      <c r="J68" s="172" t="s">
        <v>296</v>
      </c>
      <c r="K68" s="207">
        <f>H68*60</f>
        <v>6</v>
      </c>
      <c r="L68" s="207">
        <f>I68*60</f>
        <v>12</v>
      </c>
      <c r="M68" s="172" t="s">
        <v>297</v>
      </c>
      <c r="Q68" s="172"/>
      <c r="R68" s="172"/>
      <c r="S68" s="172"/>
      <c r="T68" s="172"/>
      <c r="U68" s="172"/>
      <c r="V68" s="173"/>
      <c r="W68" s="16"/>
      <c r="X68" s="8"/>
      <c r="Y68" s="8"/>
      <c r="Z68" s="8"/>
    </row>
    <row r="69" spans="1:26" ht="12.75" customHeight="1" x14ac:dyDescent="0.35">
      <c r="A69" s="163"/>
      <c r="B69" s="7"/>
      <c r="C69" s="17"/>
      <c r="D69" s="17"/>
      <c r="E69" s="17"/>
      <c r="F69" s="26"/>
      <c r="G69" s="183" t="s">
        <v>307</v>
      </c>
      <c r="H69" s="205">
        <v>0.1</v>
      </c>
      <c r="I69" s="205">
        <v>0.1</v>
      </c>
      <c r="J69" s="172" t="s">
        <v>298</v>
      </c>
      <c r="K69" s="207">
        <f>H69*60</f>
        <v>6</v>
      </c>
      <c r="L69" s="207">
        <f>I69*60</f>
        <v>6</v>
      </c>
      <c r="M69" s="172" t="s">
        <v>297</v>
      </c>
      <c r="Q69" s="172"/>
      <c r="R69" s="172"/>
      <c r="S69" s="172"/>
      <c r="T69" s="172"/>
      <c r="U69" s="172"/>
      <c r="V69" s="173"/>
      <c r="W69" s="16"/>
      <c r="X69" s="8"/>
      <c r="Y69" s="8"/>
      <c r="Z69" s="8"/>
    </row>
    <row r="70" spans="1:26" ht="12.75" customHeight="1" x14ac:dyDescent="0.35">
      <c r="A70" s="163"/>
      <c r="B70" s="7"/>
      <c r="C70" s="17"/>
      <c r="D70" s="17"/>
      <c r="E70" s="17"/>
      <c r="F70" s="26"/>
      <c r="G70" s="183" t="s">
        <v>285</v>
      </c>
      <c r="H70" s="205">
        <v>2</v>
      </c>
      <c r="I70" s="205">
        <v>2</v>
      </c>
      <c r="J70" s="172" t="s">
        <v>299</v>
      </c>
      <c r="K70" s="172"/>
      <c r="L70" s="172"/>
      <c r="Q70" s="172"/>
      <c r="R70" s="172"/>
      <c r="S70" s="172"/>
      <c r="T70" s="172"/>
      <c r="U70" s="172"/>
      <c r="V70" s="173"/>
      <c r="W70" s="16"/>
      <c r="X70" s="8"/>
      <c r="Y70" s="8"/>
      <c r="Z70" s="8"/>
    </row>
    <row r="71" spans="1:26" ht="12.75" customHeight="1" x14ac:dyDescent="0.35">
      <c r="A71" s="163"/>
      <c r="B71" s="7"/>
      <c r="C71" s="17"/>
      <c r="D71" s="17"/>
      <c r="E71" s="17"/>
      <c r="F71" s="26"/>
      <c r="H71" s="206">
        <f>(H68+H69)/H70</f>
        <v>0.1</v>
      </c>
      <c r="I71" s="206">
        <f>(I68+I69)/I70</f>
        <v>0.15000000000000002</v>
      </c>
      <c r="J71" s="172" t="s">
        <v>300</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302</v>
      </c>
      <c r="O72" s="175"/>
      <c r="P72" s="175"/>
      <c r="Q72" s="172" t="s">
        <v>308</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301</v>
      </c>
      <c r="K74" s="175"/>
      <c r="L74" s="175"/>
      <c r="M74" s="175"/>
      <c r="N74" s="175" t="s">
        <v>261</v>
      </c>
      <c r="O74" s="208">
        <v>0.2</v>
      </c>
      <c r="P74" s="180" t="s">
        <v>303</v>
      </c>
      <c r="Q74" s="210">
        <f>O74*60</f>
        <v>12</v>
      </c>
      <c r="R74" s="175" t="s">
        <v>297</v>
      </c>
      <c r="V74" s="177"/>
      <c r="W74" s="16"/>
      <c r="X74" s="8"/>
      <c r="Y74" s="8"/>
      <c r="Z74" s="8"/>
    </row>
    <row r="75" spans="1:26" ht="12.75" customHeight="1" x14ac:dyDescent="0.35">
      <c r="A75" s="163"/>
      <c r="B75" s="7"/>
      <c r="C75" s="17"/>
      <c r="D75" s="17"/>
      <c r="E75" s="17"/>
      <c r="F75" s="36"/>
      <c r="G75" s="178"/>
      <c r="H75" s="90"/>
      <c r="J75" s="175"/>
      <c r="K75" s="175"/>
      <c r="L75" s="175"/>
      <c r="M75" s="175"/>
      <c r="N75" s="174" t="s">
        <v>304</v>
      </c>
      <c r="O75" s="209">
        <v>2</v>
      </c>
      <c r="P75" s="180" t="s">
        <v>305</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283</v>
      </c>
      <c r="J77" s="174" t="s">
        <v>284</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89</v>
      </c>
      <c r="H78" t="s">
        <v>1018</v>
      </c>
      <c r="I78" s="174" t="s">
        <v>312</v>
      </c>
      <c r="J78" s="174" t="s">
        <v>309</v>
      </c>
      <c r="M78" s="175"/>
      <c r="N78" s="175" t="s">
        <v>1018</v>
      </c>
      <c r="O78" s="175" t="s">
        <v>310</v>
      </c>
      <c r="P78" s="181" t="s">
        <v>311</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3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3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3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3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3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9"/>
  <sheetViews>
    <sheetView topLeftCell="A467" zoomScale="90" zoomScaleNormal="90" workbookViewId="0">
      <selection activeCell="J489" sqref="J489:R505"/>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344</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320</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943</v>
      </c>
      <c r="H31" s="700">
        <f>MIN(364,INT((I31 - DATE(YEAR(I31),1,1))))</f>
        <v>348</v>
      </c>
      <c r="I31" s="701">
        <v>43814</v>
      </c>
      <c r="J31" s="619" t="str">
        <f>IF(i_grain_income_date&gt;MAX($U$63:$AD$79),"","**ERROR**")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941</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942</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966</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0" t="s">
        <v>755</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97</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0" t="s">
        <v>321</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98</v>
      </c>
      <c r="I42" s="35" t="s">
        <v>809</v>
      </c>
      <c r="J42" s="35" t="s">
        <v>382</v>
      </c>
      <c r="K42" s="26" t="s">
        <v>780</v>
      </c>
      <c r="L42" s="26" t="s">
        <v>781</v>
      </c>
      <c r="M42" s="26" t="s">
        <v>782</v>
      </c>
      <c r="N42" s="35" t="s">
        <v>783</v>
      </c>
      <c r="O42" s="35" t="s">
        <v>784</v>
      </c>
      <c r="P42" s="35" t="s">
        <v>785</v>
      </c>
      <c r="Q42" s="35" t="s">
        <v>786</v>
      </c>
      <c r="R42" s="35" t="s">
        <v>787</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47" t="str">
        <f>General!G17</f>
        <v>b</v>
      </c>
      <c r="I43" s="221">
        <v>10.5</v>
      </c>
      <c r="J43" s="221">
        <v>11.5</v>
      </c>
      <c r="K43" s="221">
        <v>11.5</v>
      </c>
      <c r="L43" s="221">
        <v>11.5</v>
      </c>
      <c r="M43" s="221">
        <v>11.5</v>
      </c>
      <c r="N43" s="221">
        <v>9.5</v>
      </c>
      <c r="O43" s="221">
        <v>9.5</v>
      </c>
      <c r="P43" s="221">
        <v>9.5</v>
      </c>
      <c r="Q43" s="221">
        <v>9.5</v>
      </c>
      <c r="R43" s="221">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47" t="str">
        <f>General!G18</f>
        <v>bd</v>
      </c>
      <c r="I44" s="221">
        <v>10.5</v>
      </c>
      <c r="J44" s="221">
        <v>11.5</v>
      </c>
      <c r="K44" s="221">
        <v>11.5</v>
      </c>
      <c r="L44" s="221">
        <v>11.5</v>
      </c>
      <c r="M44" s="221">
        <v>11.5</v>
      </c>
      <c r="N44" s="221">
        <v>9.5</v>
      </c>
      <c r="O44" s="221">
        <v>9.5</v>
      </c>
      <c r="P44" s="221">
        <v>9.5</v>
      </c>
      <c r="Q44" s="221">
        <v>9.5</v>
      </c>
      <c r="R44" s="221">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47" t="str">
        <f>General!G19</f>
        <v>f</v>
      </c>
      <c r="I45" s="221">
        <v>20</v>
      </c>
      <c r="J45" s="221">
        <v>20</v>
      </c>
      <c r="K45" s="221">
        <v>20</v>
      </c>
      <c r="L45" s="221">
        <v>20</v>
      </c>
      <c r="M45" s="221">
        <v>20</v>
      </c>
      <c r="N45" s="221">
        <v>16.5</v>
      </c>
      <c r="O45" s="221">
        <v>16.5</v>
      </c>
      <c r="P45" s="221">
        <v>16.5</v>
      </c>
      <c r="Q45" s="221">
        <v>16.5</v>
      </c>
      <c r="R45" s="221">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47" t="str">
        <f>General!G20</f>
        <v>h</v>
      </c>
      <c r="I46" s="221">
        <v>10.5</v>
      </c>
      <c r="J46" s="221">
        <v>11.5</v>
      </c>
      <c r="K46" s="221">
        <v>11.5</v>
      </c>
      <c r="L46" s="221">
        <v>11.5</v>
      </c>
      <c r="M46" s="221">
        <v>11.5</v>
      </c>
      <c r="N46" s="221">
        <v>9.5</v>
      </c>
      <c r="O46" s="221">
        <v>9.5</v>
      </c>
      <c r="P46" s="221">
        <v>9.5</v>
      </c>
      <c r="Q46" s="221">
        <v>9.5</v>
      </c>
      <c r="R46" s="221">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47" t="str">
        <f>General!G21</f>
        <v>i</v>
      </c>
      <c r="I47" s="221">
        <v>20</v>
      </c>
      <c r="J47" s="221">
        <v>20</v>
      </c>
      <c r="K47" s="221">
        <v>20</v>
      </c>
      <c r="L47" s="221">
        <v>20</v>
      </c>
      <c r="M47" s="221">
        <v>20</v>
      </c>
      <c r="N47" s="221">
        <v>16.5</v>
      </c>
      <c r="O47" s="221">
        <v>16.5</v>
      </c>
      <c r="P47" s="221">
        <v>16.5</v>
      </c>
      <c r="Q47" s="221">
        <v>16.5</v>
      </c>
      <c r="R47" s="221">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47" t="str">
        <f>General!G22</f>
        <v>k</v>
      </c>
      <c r="I48" s="221">
        <v>20</v>
      </c>
      <c r="J48" s="221">
        <v>20</v>
      </c>
      <c r="K48" s="221">
        <v>20</v>
      </c>
      <c r="L48" s="221">
        <v>20</v>
      </c>
      <c r="M48" s="221">
        <v>20</v>
      </c>
      <c r="N48" s="221">
        <v>16.5</v>
      </c>
      <c r="O48" s="221">
        <v>16.5</v>
      </c>
      <c r="P48" s="221">
        <v>16.5</v>
      </c>
      <c r="Q48" s="221">
        <v>16.5</v>
      </c>
      <c r="R48" s="221">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47" t="str">
        <f>General!G23</f>
        <v>l</v>
      </c>
      <c r="I49" s="221">
        <v>25</v>
      </c>
      <c r="J49" s="221">
        <v>25</v>
      </c>
      <c r="K49" s="221">
        <v>25</v>
      </c>
      <c r="L49" s="221">
        <v>25</v>
      </c>
      <c r="M49" s="221">
        <v>25</v>
      </c>
      <c r="N49" s="221">
        <v>20</v>
      </c>
      <c r="O49" s="221">
        <v>20</v>
      </c>
      <c r="P49" s="221">
        <v>20</v>
      </c>
      <c r="Q49" s="221">
        <v>20</v>
      </c>
      <c r="R49" s="221">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47" t="str">
        <f>General!G24</f>
        <v>o</v>
      </c>
      <c r="I50" s="221">
        <v>10.5</v>
      </c>
      <c r="J50" s="221">
        <v>11.5</v>
      </c>
      <c r="K50" s="221">
        <v>11.5</v>
      </c>
      <c r="L50" s="221">
        <v>11.5</v>
      </c>
      <c r="M50" s="221">
        <v>11.5</v>
      </c>
      <c r="N50" s="221">
        <v>9.5</v>
      </c>
      <c r="O50" s="221">
        <v>9.5</v>
      </c>
      <c r="P50" s="221">
        <v>9.5</v>
      </c>
      <c r="Q50" s="221">
        <v>9.5</v>
      </c>
      <c r="R50" s="221">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47" t="str">
        <f>General!G25</f>
        <v>od</v>
      </c>
      <c r="I51" s="221">
        <v>10.5</v>
      </c>
      <c r="J51" s="221">
        <v>11.5</v>
      </c>
      <c r="K51" s="221">
        <v>11.5</v>
      </c>
      <c r="L51" s="221">
        <v>11.5</v>
      </c>
      <c r="M51" s="221">
        <v>11.5</v>
      </c>
      <c r="N51" s="221">
        <v>9.5</v>
      </c>
      <c r="O51" s="221">
        <v>9.5</v>
      </c>
      <c r="P51" s="221">
        <v>9.5</v>
      </c>
      <c r="Q51" s="221">
        <v>9.5</v>
      </c>
      <c r="R51" s="221">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47" t="str">
        <f>General!G26</f>
        <v>of</v>
      </c>
      <c r="I52" s="221">
        <v>10.5</v>
      </c>
      <c r="J52" s="221">
        <v>11.5</v>
      </c>
      <c r="K52" s="221">
        <v>11.5</v>
      </c>
      <c r="L52" s="221">
        <v>11.5</v>
      </c>
      <c r="M52" s="221">
        <v>11.5</v>
      </c>
      <c r="N52" s="221">
        <v>9.5</v>
      </c>
      <c r="O52" s="221">
        <v>9.5</v>
      </c>
      <c r="P52" s="221">
        <v>9.5</v>
      </c>
      <c r="Q52" s="221">
        <v>9.5</v>
      </c>
      <c r="R52" s="221">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47" t="str">
        <f>General!G27</f>
        <v>r</v>
      </c>
      <c r="I53" s="221">
        <v>20</v>
      </c>
      <c r="J53" s="221">
        <v>20</v>
      </c>
      <c r="K53" s="221">
        <v>20</v>
      </c>
      <c r="L53" s="221">
        <v>20</v>
      </c>
      <c r="M53" s="221">
        <v>20</v>
      </c>
      <c r="N53" s="221">
        <v>16.5</v>
      </c>
      <c r="O53" s="221">
        <v>16.5</v>
      </c>
      <c r="P53" s="221">
        <v>16.5</v>
      </c>
      <c r="Q53" s="221">
        <v>16.5</v>
      </c>
      <c r="R53" s="221">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47" t="str">
        <f>General!G28</f>
        <v>rd</v>
      </c>
      <c r="I54" s="221">
        <v>20</v>
      </c>
      <c r="J54" s="221">
        <v>20</v>
      </c>
      <c r="K54" s="221">
        <v>20</v>
      </c>
      <c r="L54" s="221">
        <v>20</v>
      </c>
      <c r="M54" s="221">
        <v>20</v>
      </c>
      <c r="N54" s="221">
        <v>16.5</v>
      </c>
      <c r="O54" s="221">
        <v>16.5</v>
      </c>
      <c r="P54" s="221">
        <v>16.5</v>
      </c>
      <c r="Q54" s="221">
        <v>16.5</v>
      </c>
      <c r="R54" s="221">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47" t="str">
        <f>General!G29</f>
        <v>v</v>
      </c>
      <c r="I55" s="221">
        <v>20</v>
      </c>
      <c r="J55" s="221">
        <v>20</v>
      </c>
      <c r="K55" s="221">
        <v>20</v>
      </c>
      <c r="L55" s="221">
        <v>20</v>
      </c>
      <c r="M55" s="221">
        <v>20</v>
      </c>
      <c r="N55" s="221">
        <v>16.5</v>
      </c>
      <c r="O55" s="221">
        <v>16.5</v>
      </c>
      <c r="P55" s="221">
        <v>16.5</v>
      </c>
      <c r="Q55" s="221">
        <v>16.5</v>
      </c>
      <c r="R55" s="221">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47" t="str">
        <f>General!G30</f>
        <v>w</v>
      </c>
      <c r="I56" s="221">
        <v>10.5</v>
      </c>
      <c r="J56" s="221">
        <v>11.5</v>
      </c>
      <c r="K56" s="221">
        <v>11.5</v>
      </c>
      <c r="L56" s="221">
        <v>11.5</v>
      </c>
      <c r="M56" s="221">
        <v>11.5</v>
      </c>
      <c r="N56" s="221">
        <v>9.5</v>
      </c>
      <c r="O56" s="221">
        <v>9.5</v>
      </c>
      <c r="P56" s="221">
        <v>9.5</v>
      </c>
      <c r="Q56" s="221">
        <v>9.5</v>
      </c>
      <c r="R56" s="221">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47" t="str">
        <f>General!G31</f>
        <v>wd</v>
      </c>
      <c r="I57" s="221">
        <v>10.5</v>
      </c>
      <c r="J57" s="221">
        <v>11.5</v>
      </c>
      <c r="K57" s="221">
        <v>11.5</v>
      </c>
      <c r="L57" s="221">
        <v>11.5</v>
      </c>
      <c r="M57" s="221">
        <v>11.5</v>
      </c>
      <c r="N57" s="221">
        <v>9.5</v>
      </c>
      <c r="O57" s="221">
        <v>9.5</v>
      </c>
      <c r="P57" s="221">
        <v>9.5</v>
      </c>
      <c r="Q57" s="221">
        <v>9.5</v>
      </c>
      <c r="R57" s="221">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47" t="str">
        <f>General!G32</f>
        <v>z</v>
      </c>
      <c r="I58" s="221">
        <v>20</v>
      </c>
      <c r="J58" s="221">
        <v>20</v>
      </c>
      <c r="K58" s="221">
        <v>20</v>
      </c>
      <c r="L58" s="221">
        <v>20</v>
      </c>
      <c r="M58" s="221">
        <v>20</v>
      </c>
      <c r="N58" s="221">
        <v>16.5</v>
      </c>
      <c r="O58" s="221">
        <v>16.5</v>
      </c>
      <c r="P58" s="221">
        <v>16.5</v>
      </c>
      <c r="Q58" s="221">
        <v>16.5</v>
      </c>
      <c r="R58" s="221">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47" t="str">
        <f>General!G33</f>
        <v>zd</v>
      </c>
      <c r="I59" s="221">
        <v>20</v>
      </c>
      <c r="J59" s="221">
        <v>20</v>
      </c>
      <c r="K59" s="221">
        <v>20</v>
      </c>
      <c r="L59" s="221">
        <v>20</v>
      </c>
      <c r="M59" s="221">
        <v>20</v>
      </c>
      <c r="N59" s="221">
        <v>16.5</v>
      </c>
      <c r="O59" s="221">
        <v>16.5</v>
      </c>
      <c r="P59" s="221">
        <v>16.5</v>
      </c>
      <c r="Q59" s="221">
        <v>16.5</v>
      </c>
      <c r="R59" s="221">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0" t="s">
        <v>260</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96</v>
      </c>
      <c r="I62" s="35" t="s">
        <v>809</v>
      </c>
      <c r="J62" s="35" t="s">
        <v>382</v>
      </c>
      <c r="K62" s="26" t="s">
        <v>780</v>
      </c>
      <c r="L62" s="26" t="s">
        <v>781</v>
      </c>
      <c r="M62" s="26" t="s">
        <v>782</v>
      </c>
      <c r="N62" s="35" t="s">
        <v>783</v>
      </c>
      <c r="O62" s="35" t="s">
        <v>784</v>
      </c>
      <c r="P62" s="35" t="s">
        <v>785</v>
      </c>
      <c r="Q62" s="35" t="s">
        <v>786</v>
      </c>
      <c r="R62" s="35" t="s">
        <v>787</v>
      </c>
      <c r="S62" s="35"/>
      <c r="T62" s="35" t="s">
        <v>96</v>
      </c>
      <c r="U62" s="35" t="s">
        <v>809</v>
      </c>
      <c r="V62" s="35" t="s">
        <v>382</v>
      </c>
      <c r="W62" s="26" t="s">
        <v>780</v>
      </c>
      <c r="X62" s="26" t="s">
        <v>781</v>
      </c>
      <c r="Y62" s="26" t="s">
        <v>782</v>
      </c>
      <c r="Z62" s="35" t="s">
        <v>783</v>
      </c>
      <c r="AA62" s="35" t="s">
        <v>784</v>
      </c>
      <c r="AB62" s="35" t="s">
        <v>785</v>
      </c>
      <c r="AC62" s="35" t="s">
        <v>786</v>
      </c>
      <c r="AD62" s="35" t="s">
        <v>787</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47" t="str">
        <f>General!G17</f>
        <v>b</v>
      </c>
      <c r="I63" s="702">
        <v>43794</v>
      </c>
      <c r="J63" s="702">
        <v>43794</v>
      </c>
      <c r="K63" s="702">
        <v>43794</v>
      </c>
      <c r="L63" s="702">
        <v>43794</v>
      </c>
      <c r="M63" s="702">
        <v>43794</v>
      </c>
      <c r="N63" s="702">
        <v>43794</v>
      </c>
      <c r="O63" s="702">
        <v>43794</v>
      </c>
      <c r="P63" s="702">
        <v>43794</v>
      </c>
      <c r="Q63" s="702">
        <v>43794</v>
      </c>
      <c r="R63" s="702">
        <v>43794</v>
      </c>
      <c r="S63" s="35"/>
      <c r="T63" s="647" t="str">
        <f>H63</f>
        <v>b</v>
      </c>
      <c r="U63" s="700">
        <f t="shared" ref="U63:U79" si="0">MIN(364,INT((I63 - DATE(YEAR(I63),1,1))))</f>
        <v>328</v>
      </c>
      <c r="V63" s="700">
        <f t="shared" ref="V63:AD78" si="1">MIN(364,INT((J63 - DATE(YEAR(J63),1,1))))</f>
        <v>328</v>
      </c>
      <c r="W63" s="700">
        <f t="shared" si="1"/>
        <v>328</v>
      </c>
      <c r="X63" s="700">
        <f t="shared" si="1"/>
        <v>328</v>
      </c>
      <c r="Y63" s="700">
        <f t="shared" si="1"/>
        <v>328</v>
      </c>
      <c r="Z63" s="700">
        <f t="shared" si="1"/>
        <v>328</v>
      </c>
      <c r="AA63" s="700">
        <f t="shared" si="1"/>
        <v>328</v>
      </c>
      <c r="AB63" s="700">
        <f t="shared" si="1"/>
        <v>328</v>
      </c>
      <c r="AC63" s="700">
        <f t="shared" si="1"/>
        <v>328</v>
      </c>
      <c r="AD63" s="700">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47" t="str">
        <f>General!G18</f>
        <v>bd</v>
      </c>
      <c r="I64" s="702">
        <v>43794</v>
      </c>
      <c r="J64" s="702">
        <v>43794</v>
      </c>
      <c r="K64" s="702">
        <v>43794</v>
      </c>
      <c r="L64" s="702">
        <v>43794</v>
      </c>
      <c r="M64" s="702">
        <v>43794</v>
      </c>
      <c r="N64" s="702">
        <v>43794</v>
      </c>
      <c r="O64" s="702">
        <v>43794</v>
      </c>
      <c r="P64" s="702">
        <v>43794</v>
      </c>
      <c r="Q64" s="702">
        <v>43794</v>
      </c>
      <c r="R64" s="702">
        <v>43794</v>
      </c>
      <c r="S64" s="35"/>
      <c r="T64" s="647" t="str">
        <f t="shared" ref="T64:T79" si="2">H64</f>
        <v>bd</v>
      </c>
      <c r="U64" s="700">
        <f t="shared" si="0"/>
        <v>328</v>
      </c>
      <c r="V64" s="700">
        <f t="shared" si="1"/>
        <v>328</v>
      </c>
      <c r="W64" s="700">
        <f t="shared" si="1"/>
        <v>328</v>
      </c>
      <c r="X64" s="700">
        <f t="shared" si="1"/>
        <v>328</v>
      </c>
      <c r="Y64" s="700">
        <f t="shared" si="1"/>
        <v>328</v>
      </c>
      <c r="Z64" s="700">
        <f t="shared" si="1"/>
        <v>328</v>
      </c>
      <c r="AA64" s="700">
        <f t="shared" si="1"/>
        <v>328</v>
      </c>
      <c r="AB64" s="700">
        <f t="shared" si="1"/>
        <v>328</v>
      </c>
      <c r="AC64" s="700">
        <f t="shared" si="1"/>
        <v>328</v>
      </c>
      <c r="AD64" s="700">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47" t="str">
        <f>General!G19</f>
        <v>f</v>
      </c>
      <c r="I65" s="702">
        <v>43794</v>
      </c>
      <c r="J65" s="702">
        <v>43794</v>
      </c>
      <c r="K65" s="702">
        <v>43794</v>
      </c>
      <c r="L65" s="702">
        <v>43794</v>
      </c>
      <c r="M65" s="702">
        <v>43794</v>
      </c>
      <c r="N65" s="702">
        <v>43794</v>
      </c>
      <c r="O65" s="702">
        <v>43794</v>
      </c>
      <c r="P65" s="702">
        <v>43794</v>
      </c>
      <c r="Q65" s="702">
        <v>43794</v>
      </c>
      <c r="R65" s="702">
        <v>43794</v>
      </c>
      <c r="S65" s="35"/>
      <c r="T65" s="647" t="str">
        <f t="shared" si="2"/>
        <v>f</v>
      </c>
      <c r="U65" s="700">
        <f t="shared" si="0"/>
        <v>328</v>
      </c>
      <c r="V65" s="700">
        <f t="shared" si="1"/>
        <v>328</v>
      </c>
      <c r="W65" s="700">
        <f t="shared" si="1"/>
        <v>328</v>
      </c>
      <c r="X65" s="700">
        <f t="shared" si="1"/>
        <v>328</v>
      </c>
      <c r="Y65" s="700">
        <f t="shared" si="1"/>
        <v>328</v>
      </c>
      <c r="Z65" s="700">
        <f t="shared" si="1"/>
        <v>328</v>
      </c>
      <c r="AA65" s="700">
        <f t="shared" si="1"/>
        <v>328</v>
      </c>
      <c r="AB65" s="700">
        <f t="shared" si="1"/>
        <v>328</v>
      </c>
      <c r="AC65" s="700">
        <f t="shared" si="1"/>
        <v>328</v>
      </c>
      <c r="AD65" s="700">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47" t="str">
        <f>General!G20</f>
        <v>h</v>
      </c>
      <c r="I66" s="702">
        <v>43784</v>
      </c>
      <c r="J66" s="702">
        <v>43794</v>
      </c>
      <c r="K66" s="702">
        <v>43794</v>
      </c>
      <c r="L66" s="702">
        <v>43794</v>
      </c>
      <c r="M66" s="702">
        <v>43794</v>
      </c>
      <c r="N66" s="702">
        <v>43794</v>
      </c>
      <c r="O66" s="702">
        <v>43794</v>
      </c>
      <c r="P66" s="702">
        <v>43794</v>
      </c>
      <c r="Q66" s="702">
        <v>43794</v>
      </c>
      <c r="R66" s="702">
        <v>43794</v>
      </c>
      <c r="S66" s="35"/>
      <c r="T66" s="647" t="str">
        <f t="shared" si="2"/>
        <v>h</v>
      </c>
      <c r="U66" s="700">
        <f t="shared" si="0"/>
        <v>318</v>
      </c>
      <c r="V66" s="700">
        <f t="shared" si="1"/>
        <v>328</v>
      </c>
      <c r="W66" s="700">
        <f t="shared" si="1"/>
        <v>328</v>
      </c>
      <c r="X66" s="700">
        <f t="shared" si="1"/>
        <v>328</v>
      </c>
      <c r="Y66" s="700">
        <f t="shared" si="1"/>
        <v>328</v>
      </c>
      <c r="Z66" s="700">
        <f t="shared" si="1"/>
        <v>328</v>
      </c>
      <c r="AA66" s="700">
        <f t="shared" si="1"/>
        <v>328</v>
      </c>
      <c r="AB66" s="700">
        <f t="shared" si="1"/>
        <v>328</v>
      </c>
      <c r="AC66" s="700">
        <f t="shared" si="1"/>
        <v>328</v>
      </c>
      <c r="AD66" s="700">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47" t="str">
        <f>General!G21</f>
        <v>i</v>
      </c>
      <c r="I67" s="702">
        <v>43794</v>
      </c>
      <c r="J67" s="702">
        <v>43794</v>
      </c>
      <c r="K67" s="702">
        <v>43794</v>
      </c>
      <c r="L67" s="702">
        <v>43794</v>
      </c>
      <c r="M67" s="702">
        <v>43794</v>
      </c>
      <c r="N67" s="702">
        <v>43794</v>
      </c>
      <c r="O67" s="702">
        <v>43794</v>
      </c>
      <c r="P67" s="702">
        <v>43794</v>
      </c>
      <c r="Q67" s="702">
        <v>43794</v>
      </c>
      <c r="R67" s="702">
        <v>43794</v>
      </c>
      <c r="S67" s="35"/>
      <c r="T67" s="647" t="str">
        <f t="shared" si="2"/>
        <v>i</v>
      </c>
      <c r="U67" s="700">
        <f t="shared" si="0"/>
        <v>328</v>
      </c>
      <c r="V67" s="700">
        <f t="shared" si="1"/>
        <v>328</v>
      </c>
      <c r="W67" s="700">
        <f t="shared" si="1"/>
        <v>328</v>
      </c>
      <c r="X67" s="700">
        <f t="shared" si="1"/>
        <v>328</v>
      </c>
      <c r="Y67" s="700">
        <f t="shared" si="1"/>
        <v>328</v>
      </c>
      <c r="Z67" s="700">
        <f t="shared" si="1"/>
        <v>328</v>
      </c>
      <c r="AA67" s="700">
        <f t="shared" si="1"/>
        <v>328</v>
      </c>
      <c r="AB67" s="700">
        <f t="shared" si="1"/>
        <v>328</v>
      </c>
      <c r="AC67" s="700">
        <f t="shared" si="1"/>
        <v>328</v>
      </c>
      <c r="AD67" s="700">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47" t="str">
        <f>General!G22</f>
        <v>k</v>
      </c>
      <c r="I68" s="702">
        <v>43794</v>
      </c>
      <c r="J68" s="702">
        <v>43794</v>
      </c>
      <c r="K68" s="702">
        <v>43794</v>
      </c>
      <c r="L68" s="702">
        <v>43794</v>
      </c>
      <c r="M68" s="702">
        <v>43794</v>
      </c>
      <c r="N68" s="702">
        <v>43794</v>
      </c>
      <c r="O68" s="702">
        <v>43794</v>
      </c>
      <c r="P68" s="702">
        <v>43794</v>
      </c>
      <c r="Q68" s="702">
        <v>43794</v>
      </c>
      <c r="R68" s="702">
        <v>43794</v>
      </c>
      <c r="S68" s="35"/>
      <c r="T68" s="647" t="str">
        <f t="shared" si="2"/>
        <v>k</v>
      </c>
      <c r="U68" s="700">
        <f t="shared" si="0"/>
        <v>328</v>
      </c>
      <c r="V68" s="700">
        <f t="shared" si="1"/>
        <v>328</v>
      </c>
      <c r="W68" s="700">
        <f t="shared" si="1"/>
        <v>328</v>
      </c>
      <c r="X68" s="700">
        <f t="shared" si="1"/>
        <v>328</v>
      </c>
      <c r="Y68" s="700">
        <f t="shared" si="1"/>
        <v>328</v>
      </c>
      <c r="Z68" s="700">
        <f t="shared" si="1"/>
        <v>328</v>
      </c>
      <c r="AA68" s="700">
        <f t="shared" si="1"/>
        <v>328</v>
      </c>
      <c r="AB68" s="700">
        <f t="shared" si="1"/>
        <v>328</v>
      </c>
      <c r="AC68" s="700">
        <f t="shared" si="1"/>
        <v>328</v>
      </c>
      <c r="AD68" s="700">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47" t="str">
        <f>General!G23</f>
        <v>l</v>
      </c>
      <c r="I69" s="702">
        <v>43794</v>
      </c>
      <c r="J69" s="702">
        <v>43794</v>
      </c>
      <c r="K69" s="702">
        <v>43794</v>
      </c>
      <c r="L69" s="702">
        <v>43794</v>
      </c>
      <c r="M69" s="702">
        <v>43794</v>
      </c>
      <c r="N69" s="702">
        <v>43794</v>
      </c>
      <c r="O69" s="702">
        <v>43794</v>
      </c>
      <c r="P69" s="702">
        <v>43794</v>
      </c>
      <c r="Q69" s="702">
        <v>43794</v>
      </c>
      <c r="R69" s="702">
        <v>43794</v>
      </c>
      <c r="S69" s="35"/>
      <c r="T69" s="647" t="str">
        <f t="shared" si="2"/>
        <v>l</v>
      </c>
      <c r="U69" s="700">
        <f t="shared" si="0"/>
        <v>328</v>
      </c>
      <c r="V69" s="700">
        <f t="shared" si="1"/>
        <v>328</v>
      </c>
      <c r="W69" s="700">
        <f t="shared" si="1"/>
        <v>328</v>
      </c>
      <c r="X69" s="700">
        <f t="shared" si="1"/>
        <v>328</v>
      </c>
      <c r="Y69" s="700">
        <f t="shared" si="1"/>
        <v>328</v>
      </c>
      <c r="Z69" s="700">
        <f t="shared" si="1"/>
        <v>328</v>
      </c>
      <c r="AA69" s="700">
        <f t="shared" si="1"/>
        <v>328</v>
      </c>
      <c r="AB69" s="700">
        <f t="shared" si="1"/>
        <v>328</v>
      </c>
      <c r="AC69" s="700">
        <f t="shared" si="1"/>
        <v>328</v>
      </c>
      <c r="AD69" s="700">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47" t="str">
        <f>General!G24</f>
        <v>o</v>
      </c>
      <c r="I70" s="702">
        <v>43794</v>
      </c>
      <c r="J70" s="702">
        <v>43794</v>
      </c>
      <c r="K70" s="702">
        <v>43794</v>
      </c>
      <c r="L70" s="702">
        <v>43794</v>
      </c>
      <c r="M70" s="702">
        <v>43794</v>
      </c>
      <c r="N70" s="702">
        <v>43794</v>
      </c>
      <c r="O70" s="702">
        <v>43794</v>
      </c>
      <c r="P70" s="702">
        <v>43794</v>
      </c>
      <c r="Q70" s="702">
        <v>43794</v>
      </c>
      <c r="R70" s="702">
        <v>43794</v>
      </c>
      <c r="S70" s="35"/>
      <c r="T70" s="647" t="str">
        <f t="shared" si="2"/>
        <v>o</v>
      </c>
      <c r="U70" s="700">
        <f t="shared" si="0"/>
        <v>328</v>
      </c>
      <c r="V70" s="700">
        <f t="shared" si="1"/>
        <v>328</v>
      </c>
      <c r="W70" s="700">
        <f t="shared" si="1"/>
        <v>328</v>
      </c>
      <c r="X70" s="700">
        <f t="shared" si="1"/>
        <v>328</v>
      </c>
      <c r="Y70" s="700">
        <f t="shared" si="1"/>
        <v>328</v>
      </c>
      <c r="Z70" s="700">
        <f t="shared" si="1"/>
        <v>328</v>
      </c>
      <c r="AA70" s="700">
        <f t="shared" si="1"/>
        <v>328</v>
      </c>
      <c r="AB70" s="700">
        <f t="shared" si="1"/>
        <v>328</v>
      </c>
      <c r="AC70" s="700">
        <f t="shared" si="1"/>
        <v>328</v>
      </c>
      <c r="AD70" s="700">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47" t="str">
        <f>General!G25</f>
        <v>od</v>
      </c>
      <c r="I71" s="702">
        <v>43794</v>
      </c>
      <c r="J71" s="702">
        <v>43794</v>
      </c>
      <c r="K71" s="702">
        <v>43794</v>
      </c>
      <c r="L71" s="702">
        <v>43794</v>
      </c>
      <c r="M71" s="702">
        <v>43794</v>
      </c>
      <c r="N71" s="702">
        <v>43794</v>
      </c>
      <c r="O71" s="702">
        <v>43794</v>
      </c>
      <c r="P71" s="702">
        <v>43794</v>
      </c>
      <c r="Q71" s="702">
        <v>43794</v>
      </c>
      <c r="R71" s="702">
        <v>43794</v>
      </c>
      <c r="S71" s="35"/>
      <c r="T71" s="647" t="str">
        <f t="shared" si="2"/>
        <v>od</v>
      </c>
      <c r="U71" s="700">
        <f t="shared" si="0"/>
        <v>328</v>
      </c>
      <c r="V71" s="700">
        <f t="shared" si="1"/>
        <v>328</v>
      </c>
      <c r="W71" s="700">
        <f t="shared" si="1"/>
        <v>328</v>
      </c>
      <c r="X71" s="700">
        <f t="shared" si="1"/>
        <v>328</v>
      </c>
      <c r="Y71" s="700">
        <f t="shared" si="1"/>
        <v>328</v>
      </c>
      <c r="Z71" s="700">
        <f t="shared" si="1"/>
        <v>328</v>
      </c>
      <c r="AA71" s="700">
        <f t="shared" si="1"/>
        <v>328</v>
      </c>
      <c r="AB71" s="700">
        <f t="shared" si="1"/>
        <v>328</v>
      </c>
      <c r="AC71" s="700">
        <f t="shared" si="1"/>
        <v>328</v>
      </c>
      <c r="AD71" s="700">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47" t="str">
        <f>General!G26</f>
        <v>of</v>
      </c>
      <c r="I72" s="702">
        <v>43784</v>
      </c>
      <c r="J72" s="702">
        <v>43784</v>
      </c>
      <c r="K72" s="702">
        <v>43784</v>
      </c>
      <c r="L72" s="702">
        <v>43784</v>
      </c>
      <c r="M72" s="702">
        <v>43784</v>
      </c>
      <c r="N72" s="702">
        <v>43784</v>
      </c>
      <c r="O72" s="702">
        <v>43784</v>
      </c>
      <c r="P72" s="702">
        <v>43784</v>
      </c>
      <c r="Q72" s="702">
        <v>43784</v>
      </c>
      <c r="R72" s="702">
        <v>43784</v>
      </c>
      <c r="S72" s="35"/>
      <c r="T72" s="647" t="str">
        <f t="shared" si="2"/>
        <v>of</v>
      </c>
      <c r="U72" s="700">
        <f t="shared" si="0"/>
        <v>318</v>
      </c>
      <c r="V72" s="700">
        <f t="shared" si="1"/>
        <v>318</v>
      </c>
      <c r="W72" s="700">
        <f t="shared" si="1"/>
        <v>318</v>
      </c>
      <c r="X72" s="700">
        <f t="shared" si="1"/>
        <v>318</v>
      </c>
      <c r="Y72" s="700">
        <f t="shared" si="1"/>
        <v>318</v>
      </c>
      <c r="Z72" s="700">
        <f t="shared" si="1"/>
        <v>318</v>
      </c>
      <c r="AA72" s="700">
        <f t="shared" si="1"/>
        <v>318</v>
      </c>
      <c r="AB72" s="700">
        <f t="shared" si="1"/>
        <v>318</v>
      </c>
      <c r="AC72" s="700">
        <f t="shared" si="1"/>
        <v>318</v>
      </c>
      <c r="AD72" s="700">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47" t="str">
        <f>General!G27</f>
        <v>r</v>
      </c>
      <c r="I73" s="702">
        <v>43784</v>
      </c>
      <c r="J73" s="702">
        <v>43784</v>
      </c>
      <c r="K73" s="702">
        <v>43784</v>
      </c>
      <c r="L73" s="702">
        <v>43784</v>
      </c>
      <c r="M73" s="702">
        <v>43784</v>
      </c>
      <c r="N73" s="702">
        <v>43784</v>
      </c>
      <c r="O73" s="702">
        <v>43784</v>
      </c>
      <c r="P73" s="702">
        <v>43784</v>
      </c>
      <c r="Q73" s="702">
        <v>43784</v>
      </c>
      <c r="R73" s="702">
        <v>43784</v>
      </c>
      <c r="S73" s="35"/>
      <c r="T73" s="647" t="str">
        <f t="shared" si="2"/>
        <v>r</v>
      </c>
      <c r="U73" s="700">
        <f t="shared" si="0"/>
        <v>318</v>
      </c>
      <c r="V73" s="700">
        <f t="shared" si="1"/>
        <v>318</v>
      </c>
      <c r="W73" s="700">
        <f t="shared" si="1"/>
        <v>318</v>
      </c>
      <c r="X73" s="700">
        <f t="shared" si="1"/>
        <v>318</v>
      </c>
      <c r="Y73" s="700">
        <f t="shared" si="1"/>
        <v>318</v>
      </c>
      <c r="Z73" s="700">
        <f t="shared" si="1"/>
        <v>318</v>
      </c>
      <c r="AA73" s="700">
        <f t="shared" si="1"/>
        <v>318</v>
      </c>
      <c r="AB73" s="700">
        <f t="shared" si="1"/>
        <v>318</v>
      </c>
      <c r="AC73" s="700">
        <f t="shared" si="1"/>
        <v>318</v>
      </c>
      <c r="AD73" s="700">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47" t="str">
        <f>General!G28</f>
        <v>rd</v>
      </c>
      <c r="I74" s="702">
        <v>43784</v>
      </c>
      <c r="J74" s="702">
        <v>43784</v>
      </c>
      <c r="K74" s="702">
        <v>43784</v>
      </c>
      <c r="L74" s="702">
        <v>43784</v>
      </c>
      <c r="M74" s="702">
        <v>43784</v>
      </c>
      <c r="N74" s="702">
        <v>43784</v>
      </c>
      <c r="O74" s="702">
        <v>43784</v>
      </c>
      <c r="P74" s="702">
        <v>43784</v>
      </c>
      <c r="Q74" s="702">
        <v>43784</v>
      </c>
      <c r="R74" s="702">
        <v>43784</v>
      </c>
      <c r="S74" s="35"/>
      <c r="T74" s="647" t="str">
        <f t="shared" si="2"/>
        <v>rd</v>
      </c>
      <c r="U74" s="700">
        <f t="shared" si="0"/>
        <v>318</v>
      </c>
      <c r="V74" s="700">
        <f t="shared" si="1"/>
        <v>318</v>
      </c>
      <c r="W74" s="700">
        <f t="shared" si="1"/>
        <v>318</v>
      </c>
      <c r="X74" s="700">
        <f t="shared" si="1"/>
        <v>318</v>
      </c>
      <c r="Y74" s="700">
        <f t="shared" si="1"/>
        <v>318</v>
      </c>
      <c r="Z74" s="700">
        <f t="shared" si="1"/>
        <v>318</v>
      </c>
      <c r="AA74" s="700">
        <f t="shared" si="1"/>
        <v>318</v>
      </c>
      <c r="AB74" s="700">
        <f t="shared" si="1"/>
        <v>318</v>
      </c>
      <c r="AC74" s="700">
        <f t="shared" si="1"/>
        <v>318</v>
      </c>
      <c r="AD74" s="700">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47" t="str">
        <f>General!G29</f>
        <v>v</v>
      </c>
      <c r="I75" s="702">
        <v>43794</v>
      </c>
      <c r="J75" s="702">
        <v>43794</v>
      </c>
      <c r="K75" s="702">
        <v>43794</v>
      </c>
      <c r="L75" s="702">
        <v>43794</v>
      </c>
      <c r="M75" s="702">
        <v>43794</v>
      </c>
      <c r="N75" s="702">
        <v>43794</v>
      </c>
      <c r="O75" s="702">
        <v>43794</v>
      </c>
      <c r="P75" s="702">
        <v>43794</v>
      </c>
      <c r="Q75" s="702">
        <v>43794</v>
      </c>
      <c r="R75" s="702">
        <v>43794</v>
      </c>
      <c r="S75" s="35"/>
      <c r="T75" s="647" t="str">
        <f t="shared" si="2"/>
        <v>v</v>
      </c>
      <c r="U75" s="700">
        <f t="shared" si="0"/>
        <v>328</v>
      </c>
      <c r="V75" s="700">
        <f t="shared" si="1"/>
        <v>328</v>
      </c>
      <c r="W75" s="700">
        <f t="shared" si="1"/>
        <v>328</v>
      </c>
      <c r="X75" s="700">
        <f t="shared" si="1"/>
        <v>328</v>
      </c>
      <c r="Y75" s="700">
        <f t="shared" si="1"/>
        <v>328</v>
      </c>
      <c r="Z75" s="700">
        <f t="shared" si="1"/>
        <v>328</v>
      </c>
      <c r="AA75" s="700">
        <f t="shared" si="1"/>
        <v>328</v>
      </c>
      <c r="AB75" s="700">
        <f t="shared" si="1"/>
        <v>328</v>
      </c>
      <c r="AC75" s="700">
        <f t="shared" si="1"/>
        <v>328</v>
      </c>
      <c r="AD75" s="700">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47" t="str">
        <f>General!G30</f>
        <v>w</v>
      </c>
      <c r="I76" s="702">
        <v>43794</v>
      </c>
      <c r="J76" s="702">
        <v>43794</v>
      </c>
      <c r="K76" s="702">
        <v>43794</v>
      </c>
      <c r="L76" s="702">
        <v>43794</v>
      </c>
      <c r="M76" s="702">
        <v>43794</v>
      </c>
      <c r="N76" s="702">
        <v>43794</v>
      </c>
      <c r="O76" s="702">
        <v>43794</v>
      </c>
      <c r="P76" s="702">
        <v>43794</v>
      </c>
      <c r="Q76" s="702">
        <v>43794</v>
      </c>
      <c r="R76" s="702">
        <v>43794</v>
      </c>
      <c r="S76" s="35"/>
      <c r="T76" s="647" t="str">
        <f t="shared" si="2"/>
        <v>w</v>
      </c>
      <c r="U76" s="700">
        <f t="shared" si="0"/>
        <v>328</v>
      </c>
      <c r="V76" s="700">
        <f t="shared" si="1"/>
        <v>328</v>
      </c>
      <c r="W76" s="700">
        <f t="shared" si="1"/>
        <v>328</v>
      </c>
      <c r="X76" s="700">
        <f t="shared" si="1"/>
        <v>328</v>
      </c>
      <c r="Y76" s="700">
        <f t="shared" si="1"/>
        <v>328</v>
      </c>
      <c r="Z76" s="700">
        <f t="shared" si="1"/>
        <v>328</v>
      </c>
      <c r="AA76" s="700">
        <f t="shared" si="1"/>
        <v>328</v>
      </c>
      <c r="AB76" s="700">
        <f t="shared" si="1"/>
        <v>328</v>
      </c>
      <c r="AC76" s="700">
        <f t="shared" si="1"/>
        <v>328</v>
      </c>
      <c r="AD76" s="700">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47" t="str">
        <f>General!G31</f>
        <v>wd</v>
      </c>
      <c r="I77" s="702">
        <v>43794</v>
      </c>
      <c r="J77" s="702">
        <v>43794</v>
      </c>
      <c r="K77" s="702">
        <v>43794</v>
      </c>
      <c r="L77" s="702">
        <v>43794</v>
      </c>
      <c r="M77" s="702">
        <v>43794</v>
      </c>
      <c r="N77" s="702">
        <v>43794</v>
      </c>
      <c r="O77" s="702">
        <v>43794</v>
      </c>
      <c r="P77" s="702">
        <v>43794</v>
      </c>
      <c r="Q77" s="702">
        <v>43794</v>
      </c>
      <c r="R77" s="702">
        <v>43794</v>
      </c>
      <c r="S77" s="35"/>
      <c r="T77" s="647" t="str">
        <f t="shared" si="2"/>
        <v>wd</v>
      </c>
      <c r="U77" s="700">
        <f t="shared" si="0"/>
        <v>328</v>
      </c>
      <c r="V77" s="700">
        <f t="shared" si="1"/>
        <v>328</v>
      </c>
      <c r="W77" s="700">
        <f t="shared" si="1"/>
        <v>328</v>
      </c>
      <c r="X77" s="700">
        <f t="shared" si="1"/>
        <v>328</v>
      </c>
      <c r="Y77" s="700">
        <f t="shared" si="1"/>
        <v>328</v>
      </c>
      <c r="Z77" s="700">
        <f t="shared" si="1"/>
        <v>328</v>
      </c>
      <c r="AA77" s="700">
        <f t="shared" si="1"/>
        <v>328</v>
      </c>
      <c r="AB77" s="700">
        <f t="shared" si="1"/>
        <v>328</v>
      </c>
      <c r="AC77" s="700">
        <f t="shared" si="1"/>
        <v>328</v>
      </c>
      <c r="AD77" s="700">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47" t="str">
        <f>General!G32</f>
        <v>z</v>
      </c>
      <c r="I78" s="702">
        <v>43784</v>
      </c>
      <c r="J78" s="702">
        <v>43784</v>
      </c>
      <c r="K78" s="702">
        <v>43784</v>
      </c>
      <c r="L78" s="702">
        <v>43784</v>
      </c>
      <c r="M78" s="702">
        <v>43784</v>
      </c>
      <c r="N78" s="702">
        <v>43784</v>
      </c>
      <c r="O78" s="702">
        <v>43784</v>
      </c>
      <c r="P78" s="702">
        <v>43784</v>
      </c>
      <c r="Q78" s="702">
        <v>43784</v>
      </c>
      <c r="R78" s="702">
        <v>43784</v>
      </c>
      <c r="S78" s="35"/>
      <c r="T78" s="647" t="str">
        <f t="shared" si="2"/>
        <v>z</v>
      </c>
      <c r="U78" s="700">
        <f t="shared" si="0"/>
        <v>318</v>
      </c>
      <c r="V78" s="700">
        <f t="shared" si="1"/>
        <v>318</v>
      </c>
      <c r="W78" s="700">
        <f t="shared" si="1"/>
        <v>318</v>
      </c>
      <c r="X78" s="700">
        <f t="shared" si="1"/>
        <v>318</v>
      </c>
      <c r="Y78" s="700">
        <f t="shared" si="1"/>
        <v>318</v>
      </c>
      <c r="Z78" s="700">
        <f t="shared" si="1"/>
        <v>318</v>
      </c>
      <c r="AA78" s="700">
        <f t="shared" si="1"/>
        <v>318</v>
      </c>
      <c r="AB78" s="700">
        <f t="shared" si="1"/>
        <v>318</v>
      </c>
      <c r="AC78" s="700">
        <f t="shared" si="1"/>
        <v>318</v>
      </c>
      <c r="AD78" s="700">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47" t="str">
        <f>General!G33</f>
        <v>zd</v>
      </c>
      <c r="I79" s="702">
        <v>43784</v>
      </c>
      <c r="J79" s="702">
        <v>43784</v>
      </c>
      <c r="K79" s="702">
        <v>43784</v>
      </c>
      <c r="L79" s="702">
        <v>43784</v>
      </c>
      <c r="M79" s="702">
        <v>43784</v>
      </c>
      <c r="N79" s="702">
        <v>43784</v>
      </c>
      <c r="O79" s="702">
        <v>43784</v>
      </c>
      <c r="P79" s="702">
        <v>43784</v>
      </c>
      <c r="Q79" s="702">
        <v>43784</v>
      </c>
      <c r="R79" s="702">
        <v>43784</v>
      </c>
      <c r="S79" s="35"/>
      <c r="T79" s="647" t="str">
        <f t="shared" si="2"/>
        <v>zd</v>
      </c>
      <c r="U79" s="700">
        <f t="shared" si="0"/>
        <v>318</v>
      </c>
      <c r="V79" s="700">
        <f t="shared" ref="V79:AD79" si="3">MIN(364,INT((J79 - DATE(YEAR(J79),1,1))))</f>
        <v>318</v>
      </c>
      <c r="W79" s="700">
        <f t="shared" si="3"/>
        <v>318</v>
      </c>
      <c r="X79" s="700">
        <f t="shared" si="3"/>
        <v>318</v>
      </c>
      <c r="Y79" s="700">
        <f t="shared" si="3"/>
        <v>318</v>
      </c>
      <c r="Z79" s="700">
        <f t="shared" si="3"/>
        <v>318</v>
      </c>
      <c r="AA79" s="700">
        <f t="shared" si="3"/>
        <v>318</v>
      </c>
      <c r="AB79" s="700">
        <f t="shared" si="3"/>
        <v>318</v>
      </c>
      <c r="AC79" s="700">
        <f t="shared" si="3"/>
        <v>318</v>
      </c>
      <c r="AD79" s="700">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220</v>
      </c>
      <c r="I81" s="700">
        <f>MIN(364,INT((J81 - DATE(YEAR(J81),1,1))))</f>
        <v>304</v>
      </c>
      <c r="J81" s="702">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3" t="s">
        <v>227</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844"/>
      <c r="H85" s="35" t="s">
        <v>1129</v>
      </c>
      <c r="I85" s="221"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228</v>
      </c>
      <c r="I86" s="221">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318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866" t="s">
        <v>1159</v>
      </c>
      <c r="I99" s="866"/>
      <c r="J99" s="866" t="s">
        <v>1198</v>
      </c>
      <c r="K99" s="22"/>
      <c r="L99" s="22"/>
      <c r="M99" s="22"/>
      <c r="N99" s="52"/>
      <c r="O99" s="5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60</v>
      </c>
      <c r="I101" s="23"/>
      <c r="J101" s="24" t="s">
        <v>60</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2">
        <v>50</v>
      </c>
      <c r="J102" s="223">
        <f>0.16*0.8</f>
        <v>0.128</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322</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1" t="s">
        <v>323</v>
      </c>
      <c r="J113" s="225"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2" t="s">
        <v>330</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256</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329</v>
      </c>
      <c r="I124" s="23" t="s">
        <v>328</v>
      </c>
      <c r="J124" s="23" t="s">
        <v>326</v>
      </c>
      <c r="K124" s="23" t="s">
        <v>327</v>
      </c>
      <c r="L124" s="23" t="s">
        <v>325</v>
      </c>
      <c r="M124" s="23" t="s">
        <v>324</v>
      </c>
      <c r="N124" s="22" t="s">
        <v>806</v>
      </c>
      <c r="O124" s="22"/>
      <c r="P124" s="22"/>
      <c r="Q124" s="22" t="s">
        <v>779</v>
      </c>
      <c r="R124" s="22"/>
      <c r="S124" s="22"/>
      <c r="T124" s="22" t="s">
        <v>1197</v>
      </c>
      <c r="U124" s="22"/>
      <c r="V124" s="22" t="s">
        <v>1134</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147" si="4">_xlfn.CONCAT(H125:M125)</f>
        <v>AAAA2A1a</v>
      </c>
      <c r="H125" s="665" t="s">
        <v>22</v>
      </c>
      <c r="I125" s="665" t="s">
        <v>22</v>
      </c>
      <c r="J125" s="665" t="s">
        <v>22</v>
      </c>
      <c r="K125" s="665" t="s">
        <v>1120</v>
      </c>
      <c r="L125" s="665" t="s">
        <v>221</v>
      </c>
      <c r="M125" s="666" t="s">
        <v>68</v>
      </c>
      <c r="N125" t="b">
        <f>AND(COUNTIF(G136:$G$175,G125))</f>
        <v>0</v>
      </c>
      <c r="O125" s="33" t="s">
        <v>22</v>
      </c>
      <c r="Q125" s="241" t="b">
        <v>1</v>
      </c>
      <c r="T125" s="241">
        <f>IF(OR(M125="a",M125="a2",M125="sp"),0,1)</f>
        <v>0</v>
      </c>
      <c r="V125" s="222">
        <f>1-T125</f>
        <v>1</v>
      </c>
      <c r="X125" t="s">
        <v>1218</v>
      </c>
      <c r="Z125" t="s">
        <v>174</v>
      </c>
      <c r="AC125" t="s">
        <v>1223</v>
      </c>
      <c r="AX125" s="16"/>
      <c r="AY125" s="8"/>
      <c r="AZ125" s="8"/>
      <c r="BA125" s="8"/>
    </row>
    <row r="126" spans="1:53" ht="14.5" outlineLevel="1" x14ac:dyDescent="0.35">
      <c r="A126" s="6"/>
      <c r="B126" s="7"/>
      <c r="C126" s="17"/>
      <c r="D126" s="17"/>
      <c r="E126" s="17"/>
      <c r="F126" s="26"/>
      <c r="G126" t="str">
        <f t="shared" si="4"/>
        <v>GGGGAg1a2</v>
      </c>
      <c r="H126" s="665" t="s">
        <v>148</v>
      </c>
      <c r="I126" s="665" t="s">
        <v>148</v>
      </c>
      <c r="J126" s="665" t="s">
        <v>148</v>
      </c>
      <c r="K126" s="665" t="s">
        <v>148</v>
      </c>
      <c r="L126" s="665" t="s">
        <v>1116</v>
      </c>
      <c r="M126" s="666" t="s">
        <v>811</v>
      </c>
      <c r="N126" t="b">
        <f>AND(COUNTIF(G138:$G$175,G126))</f>
        <v>0</v>
      </c>
      <c r="O126" s="33" t="s">
        <v>1092</v>
      </c>
      <c r="Q126" s="241" t="b">
        <v>1</v>
      </c>
      <c r="T126" s="241">
        <f t="shared" ref="T126:T168" si="5">IF(OR(M126="a",M126="a2",M126="sp"),0,1)</f>
        <v>0</v>
      </c>
      <c r="V126" s="222">
        <f t="shared" ref="V126:V168" si="6">1-T126</f>
        <v>1</v>
      </c>
      <c r="Y126" t="s">
        <v>65</v>
      </c>
      <c r="Z126">
        <v>2000</v>
      </c>
      <c r="AC126" t="str" cm="1">
        <f t="array" ref="AC126:AN126">TRANSPOSE(Y126:Y137)</f>
        <v>b</v>
      </c>
      <c r="AD126" t="str">
        <v>bd</v>
      </c>
      <c r="AE126" t="str">
        <v>o</v>
      </c>
      <c r="AF126" t="str">
        <v>od</v>
      </c>
      <c r="AG126" t="str">
        <v>of</v>
      </c>
      <c r="AH126" t="str">
        <v>l</v>
      </c>
      <c r="AI126" t="str">
        <v>w</v>
      </c>
      <c r="AJ126" t="str">
        <v>wd</v>
      </c>
      <c r="AK126" t="str">
        <v>r</v>
      </c>
      <c r="AL126" t="str">
        <v>rd</v>
      </c>
      <c r="AM126" t="str">
        <v>z</v>
      </c>
      <c r="AN126" t="str">
        <v>zd</v>
      </c>
      <c r="AX126" s="16"/>
      <c r="AY126" s="8"/>
      <c r="AZ126" s="8"/>
      <c r="BA126" s="8"/>
    </row>
    <row r="127" spans="1:53" ht="14.5" outlineLevel="1" x14ac:dyDescent="0.35">
      <c r="A127" s="6"/>
      <c r="B127" s="7"/>
      <c r="C127" s="17"/>
      <c r="D127" s="17"/>
      <c r="E127" s="17"/>
      <c r="F127" s="26"/>
      <c r="G127" t="str">
        <f t="shared" si="4"/>
        <v>GGGGSg1a2</v>
      </c>
      <c r="H127" s="665" t="s">
        <v>148</v>
      </c>
      <c r="I127" s="665" t="s">
        <v>148</v>
      </c>
      <c r="J127" s="665" t="s">
        <v>148</v>
      </c>
      <c r="K127" s="665" t="s">
        <v>148</v>
      </c>
      <c r="L127" s="665" t="s">
        <v>1118</v>
      </c>
      <c r="M127" s="666" t="s">
        <v>811</v>
      </c>
      <c r="N127" t="b">
        <f>AND(COUNTIF(G140:$G$175,G127))</f>
        <v>0</v>
      </c>
      <c r="O127" s="33" t="s">
        <v>1092</v>
      </c>
      <c r="Q127" s="241" t="b">
        <v>1</v>
      </c>
      <c r="T127" s="241">
        <f t="shared" si="5"/>
        <v>0</v>
      </c>
      <c r="V127" s="222">
        <f t="shared" si="6"/>
        <v>1</v>
      </c>
      <c r="Y127" t="s">
        <v>936</v>
      </c>
      <c r="Z127">
        <v>2000</v>
      </c>
      <c r="AB127" t="s">
        <v>221</v>
      </c>
      <c r="AC127" s="861">
        <v>0.15</v>
      </c>
      <c r="AD127" s="861">
        <v>0.15</v>
      </c>
      <c r="AE127" s="861">
        <v>0.15</v>
      </c>
      <c r="AF127" s="861">
        <v>0.15</v>
      </c>
      <c r="AG127" s="861">
        <v>0.15</v>
      </c>
      <c r="AH127" s="861">
        <v>0</v>
      </c>
      <c r="AI127" s="861">
        <v>0.15</v>
      </c>
      <c r="AJ127" s="861">
        <v>0.15</v>
      </c>
      <c r="AK127" s="861">
        <v>0.15</v>
      </c>
      <c r="AL127" s="861">
        <v>0.15</v>
      </c>
      <c r="AM127" s="861">
        <v>0.15</v>
      </c>
      <c r="AN127" s="861">
        <v>0.15</v>
      </c>
      <c r="AX127" s="16"/>
      <c r="AY127" s="8"/>
      <c r="AZ127" s="8"/>
      <c r="BA127" s="8"/>
    </row>
    <row r="128" spans="1:53" ht="14.5" outlineLevel="1" x14ac:dyDescent="0.35">
      <c r="A128" s="6"/>
      <c r="B128" s="7"/>
      <c r="C128" s="17"/>
      <c r="D128" s="17"/>
      <c r="E128" s="17"/>
      <c r="F128" s="26"/>
      <c r="G128" t="str">
        <f t="shared" si="4"/>
        <v>GGGAg2Na2</v>
      </c>
      <c r="H128" s="665" t="s">
        <v>148</v>
      </c>
      <c r="I128" s="665" t="s">
        <v>148</v>
      </c>
      <c r="J128" s="665" t="s">
        <v>148</v>
      </c>
      <c r="K128" s="665" t="s">
        <v>1119</v>
      </c>
      <c r="L128" s="665" t="s">
        <v>73</v>
      </c>
      <c r="M128" s="666" t="s">
        <v>811</v>
      </c>
      <c r="N128" t="b">
        <f>AND(COUNTIF(G142:$G$175,G128))</f>
        <v>0</v>
      </c>
      <c r="O128" s="33" t="s">
        <v>1092</v>
      </c>
      <c r="Q128" s="241" t="b">
        <v>1</v>
      </c>
      <c r="T128" s="241">
        <f t="shared" si="5"/>
        <v>0</v>
      </c>
      <c r="V128" s="222">
        <f t="shared" si="6"/>
        <v>1</v>
      </c>
      <c r="Y128" t="s">
        <v>64</v>
      </c>
      <c r="Z128">
        <v>1800</v>
      </c>
      <c r="AB128" t="s">
        <v>1116</v>
      </c>
      <c r="AC128" s="861">
        <v>0.15</v>
      </c>
      <c r="AD128" s="861">
        <v>0.15</v>
      </c>
      <c r="AE128" s="861">
        <v>0.15</v>
      </c>
      <c r="AF128" s="861">
        <v>0.15</v>
      </c>
      <c r="AG128" s="861">
        <v>0.15</v>
      </c>
      <c r="AH128" s="861">
        <v>0</v>
      </c>
      <c r="AI128" s="861">
        <v>0.15</v>
      </c>
      <c r="AJ128" s="861">
        <v>0.15</v>
      </c>
      <c r="AK128" s="861">
        <v>0.15</v>
      </c>
      <c r="AL128" s="861">
        <v>0.15</v>
      </c>
      <c r="AM128" s="861">
        <v>0.15</v>
      </c>
      <c r="AN128" s="861">
        <v>0.15</v>
      </c>
      <c r="AX128" s="16"/>
      <c r="AY128" s="8"/>
      <c r="AZ128" s="8"/>
      <c r="BA128" s="8"/>
    </row>
    <row r="129" spans="1:53" ht="14.5" outlineLevel="1" x14ac:dyDescent="0.35">
      <c r="A129" s="6"/>
      <c r="B129" s="7"/>
      <c r="C129" s="17"/>
      <c r="D129" s="17"/>
      <c r="E129" s="17"/>
      <c r="F129" s="26"/>
      <c r="G129" t="str">
        <f t="shared" si="4"/>
        <v>GGGAg2Ea2</v>
      </c>
      <c r="H129" s="665" t="s">
        <v>148</v>
      </c>
      <c r="I129" s="665" t="s">
        <v>148</v>
      </c>
      <c r="J129" s="665" t="s">
        <v>148</v>
      </c>
      <c r="K129" s="665" t="s">
        <v>1119</v>
      </c>
      <c r="L129" s="665" t="s">
        <v>74</v>
      </c>
      <c r="M129" s="666" t="s">
        <v>811</v>
      </c>
      <c r="N129" t="b">
        <f>AND(COUNTIF(G144:$G$175,G129))</f>
        <v>0</v>
      </c>
      <c r="O129" s="33" t="s">
        <v>1092</v>
      </c>
      <c r="Q129" s="241" t="b">
        <v>1</v>
      </c>
      <c r="T129" s="241">
        <f t="shared" si="5"/>
        <v>0</v>
      </c>
      <c r="V129" s="222">
        <f t="shared" si="6"/>
        <v>1</v>
      </c>
      <c r="Y129" t="s">
        <v>937</v>
      </c>
      <c r="Z129">
        <v>1800</v>
      </c>
      <c r="AB129" t="s">
        <v>14</v>
      </c>
      <c r="AC129" s="861">
        <v>0</v>
      </c>
      <c r="AD129" s="861">
        <v>0</v>
      </c>
      <c r="AE129" s="861">
        <v>0</v>
      </c>
      <c r="AF129" s="861">
        <v>0</v>
      </c>
      <c r="AG129" s="861">
        <v>0</v>
      </c>
      <c r="AH129" s="861">
        <v>0</v>
      </c>
      <c r="AI129" s="861">
        <v>0</v>
      </c>
      <c r="AJ129" s="861">
        <v>0</v>
      </c>
      <c r="AK129" s="861">
        <v>0</v>
      </c>
      <c r="AL129" s="861">
        <v>0</v>
      </c>
      <c r="AM129" s="861">
        <v>0</v>
      </c>
      <c r="AN129" s="861">
        <v>0</v>
      </c>
      <c r="AX129" s="16"/>
      <c r="AY129" s="8"/>
      <c r="AZ129" s="8"/>
      <c r="BA129" s="8"/>
    </row>
    <row r="130" spans="1:53" ht="14.5" outlineLevel="1" x14ac:dyDescent="0.35">
      <c r="A130" s="6"/>
      <c r="B130" s="7"/>
      <c r="C130" s="17"/>
      <c r="D130" s="17"/>
      <c r="E130" s="17"/>
      <c r="F130" s="26"/>
      <c r="G130" t="str">
        <f t="shared" si="4"/>
        <v>GGGAg2OFa2</v>
      </c>
      <c r="H130" s="665" t="s">
        <v>148</v>
      </c>
      <c r="I130" s="665" t="s">
        <v>148</v>
      </c>
      <c r="J130" s="665" t="s">
        <v>148</v>
      </c>
      <c r="K130" s="665" t="s">
        <v>1119</v>
      </c>
      <c r="L130" s="665" t="s">
        <v>149</v>
      </c>
      <c r="M130" s="666" t="s">
        <v>811</v>
      </c>
      <c r="N130" t="b">
        <f>AND(COUNTIF(G145:$G$175,G130))</f>
        <v>0</v>
      </c>
      <c r="O130" s="33" t="s">
        <v>1092</v>
      </c>
      <c r="Q130" s="241" t="b">
        <v>1</v>
      </c>
      <c r="T130" s="241">
        <f t="shared" si="5"/>
        <v>0</v>
      </c>
      <c r="V130" s="222">
        <f t="shared" si="6"/>
        <v>1</v>
      </c>
      <c r="Y130" t="s">
        <v>219</v>
      </c>
      <c r="Z130">
        <v>1260</v>
      </c>
      <c r="AB130" t="s">
        <v>74</v>
      </c>
      <c r="AC130" s="861">
        <v>0</v>
      </c>
      <c r="AD130" s="861">
        <v>0</v>
      </c>
      <c r="AE130" s="861">
        <v>0</v>
      </c>
      <c r="AF130" s="861">
        <v>0</v>
      </c>
      <c r="AG130" s="861">
        <v>0</v>
      </c>
      <c r="AH130" s="861">
        <v>0</v>
      </c>
      <c r="AI130" s="861">
        <v>0</v>
      </c>
      <c r="AJ130" s="861">
        <v>0</v>
      </c>
      <c r="AK130" s="861">
        <v>0</v>
      </c>
      <c r="AL130" s="861">
        <v>0</v>
      </c>
      <c r="AM130" s="861">
        <v>0</v>
      </c>
      <c r="AN130" s="861">
        <v>0</v>
      </c>
      <c r="AX130" s="16"/>
      <c r="AY130" s="8"/>
      <c r="AZ130" s="8"/>
      <c r="BA130" s="8"/>
    </row>
    <row r="131" spans="1:53" ht="14.5" outlineLevel="1" x14ac:dyDescent="0.35">
      <c r="A131" s="6"/>
      <c r="B131" s="7"/>
      <c r="C131" s="17"/>
      <c r="D131" s="17"/>
      <c r="E131" s="17"/>
      <c r="F131" s="26"/>
      <c r="G131" t="str">
        <f t="shared" si="4"/>
        <v>GGGC1Na2</v>
      </c>
      <c r="H131" s="665" t="s">
        <v>148</v>
      </c>
      <c r="I131" s="665" t="s">
        <v>148</v>
      </c>
      <c r="J131" s="665" t="s">
        <v>148</v>
      </c>
      <c r="K131" s="665" t="s">
        <v>222</v>
      </c>
      <c r="L131" s="665" t="s">
        <v>73</v>
      </c>
      <c r="M131" s="666" t="s">
        <v>811</v>
      </c>
      <c r="N131" t="b">
        <f>AND(COUNTIF(G146:$G$175,G131))</f>
        <v>0</v>
      </c>
      <c r="O131" s="33" t="s">
        <v>1092</v>
      </c>
      <c r="Q131" s="241" t="b">
        <v>1</v>
      </c>
      <c r="T131" s="241">
        <f t="shared" si="5"/>
        <v>0</v>
      </c>
      <c r="V131" s="222">
        <f t="shared" si="6"/>
        <v>1</v>
      </c>
      <c r="Y131" t="s">
        <v>66</v>
      </c>
      <c r="Z131">
        <v>1000</v>
      </c>
      <c r="AB131" t="s">
        <v>16</v>
      </c>
      <c r="AC131" s="861">
        <v>0.2</v>
      </c>
      <c r="AD131" s="861">
        <v>0.2</v>
      </c>
      <c r="AE131" s="861">
        <v>0.2</v>
      </c>
      <c r="AF131" s="861">
        <v>0.2</v>
      </c>
      <c r="AG131" s="861">
        <v>0.2</v>
      </c>
      <c r="AH131" s="861">
        <v>0</v>
      </c>
      <c r="AI131" s="861">
        <v>0.2</v>
      </c>
      <c r="AJ131" s="861">
        <v>0.2</v>
      </c>
      <c r="AK131" s="861">
        <v>0.2</v>
      </c>
      <c r="AL131" s="861">
        <v>0.2</v>
      </c>
      <c r="AM131" s="861">
        <v>0.2</v>
      </c>
      <c r="AN131" s="861">
        <v>0.2</v>
      </c>
      <c r="AX131" s="16"/>
      <c r="AY131" s="8"/>
      <c r="AZ131" s="8"/>
      <c r="BA131" s="8"/>
    </row>
    <row r="132" spans="1:53" ht="14.5" outlineLevel="1" x14ac:dyDescent="0.35">
      <c r="A132" s="6"/>
      <c r="B132" s="7"/>
      <c r="C132" s="17"/>
      <c r="D132" s="17"/>
      <c r="E132" s="17"/>
      <c r="F132" s="26"/>
      <c r="G132" t="str">
        <f t="shared" si="4"/>
        <v>GGGC1Ea2</v>
      </c>
      <c r="H132" s="665" t="s">
        <v>148</v>
      </c>
      <c r="I132" s="665" t="s">
        <v>148</v>
      </c>
      <c r="J132" s="665" t="s">
        <v>148</v>
      </c>
      <c r="K132" s="665" t="s">
        <v>222</v>
      </c>
      <c r="L132" s="665" t="s">
        <v>74</v>
      </c>
      <c r="M132" s="666" t="s">
        <v>811</v>
      </c>
      <c r="N132" t="b">
        <f>AND(COUNTIF(G147:$G$175,G132))</f>
        <v>0</v>
      </c>
      <c r="O132" s="33" t="s">
        <v>1092</v>
      </c>
      <c r="Q132" s="241" t="b">
        <v>1</v>
      </c>
      <c r="T132" s="241">
        <f t="shared" si="5"/>
        <v>0</v>
      </c>
      <c r="V132" s="222">
        <f t="shared" si="6"/>
        <v>1</v>
      </c>
      <c r="Y132" t="s">
        <v>62</v>
      </c>
      <c r="Z132">
        <v>1800</v>
      </c>
      <c r="AB132" t="s">
        <v>73</v>
      </c>
      <c r="AC132" s="861">
        <v>0.05</v>
      </c>
      <c r="AD132" s="861">
        <v>0.05</v>
      </c>
      <c r="AE132" s="861">
        <v>0.05</v>
      </c>
      <c r="AF132" s="861">
        <v>0.05</v>
      </c>
      <c r="AG132" s="861">
        <v>0.05</v>
      </c>
      <c r="AH132" s="861">
        <v>0</v>
      </c>
      <c r="AI132" s="861">
        <v>0.05</v>
      </c>
      <c r="AJ132" s="861">
        <v>0.05</v>
      </c>
      <c r="AK132" s="861">
        <v>0</v>
      </c>
      <c r="AL132" s="861">
        <v>0</v>
      </c>
      <c r="AM132" s="861">
        <v>0</v>
      </c>
      <c r="AN132" s="861">
        <v>0</v>
      </c>
      <c r="AX132" s="16"/>
      <c r="AY132" s="8"/>
      <c r="AZ132" s="8"/>
      <c r="BA132" s="8"/>
    </row>
    <row r="133" spans="1:53" ht="14.5" outlineLevel="1" x14ac:dyDescent="0.35">
      <c r="A133" s="6"/>
      <c r="B133" s="7"/>
      <c r="C133" s="17"/>
      <c r="D133" s="17"/>
      <c r="E133" s="17"/>
      <c r="F133" s="26"/>
      <c r="G133" t="str">
        <f t="shared" si="4"/>
        <v>GGGC1Pa2</v>
      </c>
      <c r="H133" s="665" t="s">
        <v>148</v>
      </c>
      <c r="I133" s="665" t="s">
        <v>148</v>
      </c>
      <c r="J133" s="665" t="s">
        <v>148</v>
      </c>
      <c r="K133" s="665" t="s">
        <v>222</v>
      </c>
      <c r="L133" s="665" t="s">
        <v>75</v>
      </c>
      <c r="M133" s="666" t="s">
        <v>811</v>
      </c>
      <c r="N133" t="b">
        <f>AND(COUNTIF(G148:$G$175,G133))</f>
        <v>0</v>
      </c>
      <c r="O133" s="33" t="s">
        <v>1092</v>
      </c>
      <c r="Q133" s="241" t="b">
        <v>1</v>
      </c>
      <c r="T133" s="241">
        <f t="shared" si="5"/>
        <v>0</v>
      </c>
      <c r="V133" s="222">
        <f t="shared" si="6"/>
        <v>1</v>
      </c>
      <c r="Y133" t="s">
        <v>935</v>
      </c>
      <c r="Z133">
        <v>1800</v>
      </c>
      <c r="AB133" t="s">
        <v>149</v>
      </c>
      <c r="AC133" s="861">
        <v>0</v>
      </c>
      <c r="AD133" s="861">
        <v>0</v>
      </c>
      <c r="AE133" s="861">
        <v>0</v>
      </c>
      <c r="AF133" s="861">
        <v>0</v>
      </c>
      <c r="AG133" s="861">
        <v>0</v>
      </c>
      <c r="AH133" s="861">
        <v>0</v>
      </c>
      <c r="AI133" s="861">
        <v>0</v>
      </c>
      <c r="AJ133" s="861">
        <v>0</v>
      </c>
      <c r="AK133" s="861">
        <v>0</v>
      </c>
      <c r="AL133" s="861">
        <v>0</v>
      </c>
      <c r="AM133" s="861">
        <v>0</v>
      </c>
      <c r="AN133" s="861">
        <v>0</v>
      </c>
      <c r="AX133" s="16"/>
      <c r="AY133" s="8"/>
      <c r="AZ133" s="8"/>
      <c r="BA133" s="8"/>
    </row>
    <row r="134" spans="1:53" ht="14.5" outlineLevel="1" x14ac:dyDescent="0.35">
      <c r="A134" s="6"/>
      <c r="B134" s="7"/>
      <c r="C134" s="17"/>
      <c r="D134" s="17"/>
      <c r="E134" s="17"/>
      <c r="F134" s="26"/>
      <c r="G134" t="str">
        <f t="shared" si="4"/>
        <v>GGGC1OFa2</v>
      </c>
      <c r="H134" s="665" t="s">
        <v>148</v>
      </c>
      <c r="I134" s="665" t="s">
        <v>148</v>
      </c>
      <c r="J134" s="665" t="s">
        <v>148</v>
      </c>
      <c r="K134" s="665" t="s">
        <v>222</v>
      </c>
      <c r="L134" s="665" t="s">
        <v>149</v>
      </c>
      <c r="M134" s="666" t="s">
        <v>811</v>
      </c>
      <c r="N134" t="b">
        <f>AND(COUNTIF(G148:$G$175,G134))</f>
        <v>0</v>
      </c>
      <c r="O134" s="33" t="s">
        <v>1092</v>
      </c>
      <c r="Q134" s="241" t="b">
        <v>1</v>
      </c>
      <c r="T134" s="241">
        <f t="shared" si="5"/>
        <v>0</v>
      </c>
      <c r="V134" s="222">
        <f t="shared" si="6"/>
        <v>1</v>
      </c>
      <c r="Y134" t="s">
        <v>61</v>
      </c>
      <c r="Z134">
        <v>1000</v>
      </c>
      <c r="AB134" t="s">
        <v>75</v>
      </c>
      <c r="AC134" s="861">
        <v>0.2</v>
      </c>
      <c r="AD134" s="861">
        <v>0.2</v>
      </c>
      <c r="AE134" s="861">
        <v>0.2</v>
      </c>
      <c r="AF134" s="861">
        <v>0.2</v>
      </c>
      <c r="AG134" s="861">
        <v>0.2</v>
      </c>
      <c r="AH134" s="861">
        <v>0</v>
      </c>
      <c r="AI134" s="861">
        <v>0.2</v>
      </c>
      <c r="AJ134" s="861">
        <v>0.2</v>
      </c>
      <c r="AK134" s="861">
        <v>0.2</v>
      </c>
      <c r="AL134" s="861">
        <v>0.2</v>
      </c>
      <c r="AM134" s="861">
        <v>0.2</v>
      </c>
      <c r="AN134" s="861">
        <v>0.2</v>
      </c>
      <c r="AX134" s="16"/>
      <c r="AY134" s="8"/>
      <c r="AZ134" s="8"/>
      <c r="BA134" s="8"/>
    </row>
    <row r="135" spans="1:53" ht="14.5" outlineLevel="1" x14ac:dyDescent="0.35">
      <c r="A135" s="6"/>
      <c r="B135" s="7"/>
      <c r="C135" s="17"/>
      <c r="D135" s="17"/>
      <c r="E135" s="17"/>
      <c r="F135" s="26"/>
      <c r="G135" t="str">
        <f t="shared" si="4"/>
        <v>SPSPSPSPSPsp</v>
      </c>
      <c r="H135" s="665" t="s">
        <v>1083</v>
      </c>
      <c r="I135" s="665" t="s">
        <v>1083</v>
      </c>
      <c r="J135" s="665" t="s">
        <v>1083</v>
      </c>
      <c r="K135" s="665" t="s">
        <v>1083</v>
      </c>
      <c r="L135" s="665" t="s">
        <v>1083</v>
      </c>
      <c r="M135" s="666" t="s">
        <v>1082</v>
      </c>
      <c r="N135" t="b">
        <f>AND(COUNTIF(G148:$G$175,G135))</f>
        <v>0</v>
      </c>
      <c r="O135" s="33" t="s">
        <v>1083</v>
      </c>
      <c r="Q135" s="241" t="b">
        <v>1</v>
      </c>
      <c r="T135" s="241">
        <f t="shared" si="5"/>
        <v>0</v>
      </c>
      <c r="V135" s="222">
        <f t="shared" si="6"/>
        <v>1</v>
      </c>
      <c r="Y135" t="s">
        <v>939</v>
      </c>
      <c r="Z135">
        <v>1000</v>
      </c>
      <c r="AB135" t="s">
        <v>1118</v>
      </c>
      <c r="AC135" s="861">
        <v>0</v>
      </c>
      <c r="AD135" s="861">
        <v>0</v>
      </c>
      <c r="AE135" s="861">
        <v>0</v>
      </c>
      <c r="AF135" s="861">
        <v>0</v>
      </c>
      <c r="AG135" s="861">
        <v>0</v>
      </c>
      <c r="AH135" s="861">
        <v>0</v>
      </c>
      <c r="AI135" s="861">
        <v>0</v>
      </c>
      <c r="AJ135" s="861">
        <v>0</v>
      </c>
      <c r="AK135" s="861">
        <v>0</v>
      </c>
      <c r="AL135" s="861">
        <v>0</v>
      </c>
      <c r="AM135" s="861">
        <v>0</v>
      </c>
      <c r="AN135" s="861">
        <v>0</v>
      </c>
      <c r="AX135" s="16"/>
      <c r="AY135" s="8"/>
      <c r="AZ135" s="8"/>
      <c r="BA135" s="8"/>
    </row>
    <row r="136" spans="1:53" ht="14.5" outlineLevel="1" x14ac:dyDescent="0.35">
      <c r="A136" s="6"/>
      <c r="B136" s="7"/>
      <c r="C136" s="17"/>
      <c r="D136" s="17"/>
      <c r="E136" s="17"/>
      <c r="F136" s="26"/>
      <c r="G136" t="str">
        <f t="shared" si="4"/>
        <v>YYWNWl</v>
      </c>
      <c r="H136" s="665" t="s">
        <v>343</v>
      </c>
      <c r="I136" s="665" t="s">
        <v>343</v>
      </c>
      <c r="J136" s="665" t="s">
        <v>8</v>
      </c>
      <c r="K136" s="665" t="s">
        <v>73</v>
      </c>
      <c r="L136" s="665" t="s">
        <v>8</v>
      </c>
      <c r="M136" s="665" t="s">
        <v>66</v>
      </c>
      <c r="N136" t="b">
        <f>AND(COUNTIF(G148:$G$175,G136))</f>
        <v>0</v>
      </c>
      <c r="O136" s="33" t="s">
        <v>875</v>
      </c>
      <c r="Q136" s="241" t="b">
        <v>1</v>
      </c>
      <c r="T136" s="241">
        <f t="shared" si="5"/>
        <v>1</v>
      </c>
      <c r="V136" s="222">
        <f t="shared" si="6"/>
        <v>0</v>
      </c>
      <c r="Y136" t="s">
        <v>69</v>
      </c>
      <c r="Z136">
        <v>1000</v>
      </c>
      <c r="AB136" t="s">
        <v>1083</v>
      </c>
      <c r="AC136" s="861">
        <v>0</v>
      </c>
      <c r="AD136" s="861">
        <v>0</v>
      </c>
      <c r="AE136" s="861">
        <v>0</v>
      </c>
      <c r="AF136" s="861">
        <v>0</v>
      </c>
      <c r="AG136" s="861">
        <v>0</v>
      </c>
      <c r="AH136" s="861">
        <v>0</v>
      </c>
      <c r="AI136" s="861">
        <v>0</v>
      </c>
      <c r="AJ136" s="861">
        <v>0</v>
      </c>
      <c r="AK136" s="861">
        <v>0</v>
      </c>
      <c r="AL136" s="861">
        <v>0</v>
      </c>
      <c r="AM136" s="861">
        <v>0</v>
      </c>
      <c r="AN136" s="861">
        <v>0</v>
      </c>
      <c r="AX136" s="16"/>
      <c r="AY136" s="8"/>
      <c r="AZ136" s="8"/>
      <c r="BA136" s="8"/>
    </row>
    <row r="137" spans="1:53" ht="14.5" outlineLevel="1" x14ac:dyDescent="0.35">
      <c r="A137" s="6"/>
      <c r="B137" s="7"/>
      <c r="C137" s="17"/>
      <c r="D137" s="17"/>
      <c r="E137" s="17"/>
      <c r="F137" s="26"/>
      <c r="G137" t="str">
        <f t="shared" si="4"/>
        <v>YYLWNw</v>
      </c>
      <c r="H137" s="665" t="s">
        <v>343</v>
      </c>
      <c r="I137" s="665" t="s">
        <v>343</v>
      </c>
      <c r="J137" s="665" t="s">
        <v>16</v>
      </c>
      <c r="K137" s="665" t="s">
        <v>8</v>
      </c>
      <c r="L137" s="665" t="s">
        <v>73</v>
      </c>
      <c r="M137" s="665" t="s">
        <v>62</v>
      </c>
      <c r="N137" t="b">
        <f>AND(COUNTIF(G148:$G$175,G137))</f>
        <v>0</v>
      </c>
      <c r="O137" s="33" t="s">
        <v>875</v>
      </c>
      <c r="Q137" s="241" t="b">
        <v>1</v>
      </c>
      <c r="T137" s="241">
        <f t="shared" si="5"/>
        <v>1</v>
      </c>
      <c r="V137" s="222">
        <f t="shared" si="6"/>
        <v>0</v>
      </c>
      <c r="Y137" t="s">
        <v>938</v>
      </c>
      <c r="Z137">
        <v>1000</v>
      </c>
      <c r="AB137" t="s">
        <v>8</v>
      </c>
      <c r="AC137" s="861">
        <v>0</v>
      </c>
      <c r="AD137" s="861">
        <v>0</v>
      </c>
      <c r="AE137" s="861">
        <v>0</v>
      </c>
      <c r="AF137" s="861">
        <v>0</v>
      </c>
      <c r="AG137" s="861">
        <v>0</v>
      </c>
      <c r="AH137" s="861">
        <v>0</v>
      </c>
      <c r="AI137" s="861">
        <v>0</v>
      </c>
      <c r="AJ137" s="861">
        <v>0</v>
      </c>
      <c r="AK137" s="861">
        <v>0</v>
      </c>
      <c r="AL137" s="861">
        <v>0</v>
      </c>
      <c r="AM137" s="861">
        <v>0</v>
      </c>
      <c r="AN137" s="861">
        <v>0</v>
      </c>
      <c r="AX137" s="16"/>
      <c r="AY137" s="8"/>
      <c r="AZ137" s="8"/>
      <c r="BA137" s="8"/>
    </row>
    <row r="138" spans="1:53" ht="14.5" outlineLevel="1" x14ac:dyDescent="0.35">
      <c r="A138" s="6"/>
      <c r="B138" s="7"/>
      <c r="C138" s="17"/>
      <c r="D138" s="17"/>
      <c r="E138" s="17"/>
      <c r="F138" s="26"/>
      <c r="G138" t="str">
        <f t="shared" si="4"/>
        <v>YYLWNwd</v>
      </c>
      <c r="H138" s="665" t="s">
        <v>343</v>
      </c>
      <c r="I138" s="665" t="s">
        <v>343</v>
      </c>
      <c r="J138" s="665" t="s">
        <v>16</v>
      </c>
      <c r="K138" s="665" t="s">
        <v>8</v>
      </c>
      <c r="L138" s="665" t="s">
        <v>73</v>
      </c>
      <c r="M138" s="665" t="s">
        <v>935</v>
      </c>
      <c r="N138" t="b">
        <f>AND(COUNTIF(G149:$G$175,G138))</f>
        <v>0</v>
      </c>
      <c r="O138" s="33" t="s">
        <v>875</v>
      </c>
      <c r="Q138" s="241" t="b">
        <v>1</v>
      </c>
      <c r="T138" s="241">
        <f t="shared" si="5"/>
        <v>1</v>
      </c>
      <c r="V138" s="222">
        <f t="shared" si="6"/>
        <v>0</v>
      </c>
      <c r="AX138" s="16"/>
      <c r="AY138" s="8"/>
      <c r="AZ138" s="8"/>
      <c r="BA138" s="8"/>
    </row>
    <row r="139" spans="1:53" ht="14.5" outlineLevel="1" x14ac:dyDescent="0.35">
      <c r="A139" s="6"/>
      <c r="B139" s="7"/>
      <c r="C139" s="17"/>
      <c r="D139" s="17"/>
      <c r="E139" s="17"/>
      <c r="F139" s="26"/>
      <c r="G139" t="str">
        <f t="shared" si="4"/>
        <v>YYWLWz</v>
      </c>
      <c r="H139" s="665" t="s">
        <v>343</v>
      </c>
      <c r="I139" s="665" t="s">
        <v>343</v>
      </c>
      <c r="J139" s="665" t="s">
        <v>8</v>
      </c>
      <c r="K139" s="665" t="s">
        <v>16</v>
      </c>
      <c r="L139" s="665" t="s">
        <v>8</v>
      </c>
      <c r="M139" s="665" t="s">
        <v>69</v>
      </c>
      <c r="N139" t="b">
        <f>AND(COUNTIF(G150:$G$175,G139))</f>
        <v>0</v>
      </c>
      <c r="O139" s="33" t="s">
        <v>875</v>
      </c>
      <c r="Q139" s="241" t="b">
        <v>1</v>
      </c>
      <c r="T139" s="241">
        <f t="shared" si="5"/>
        <v>1</v>
      </c>
      <c r="V139" s="222">
        <f t="shared" si="6"/>
        <v>0</v>
      </c>
      <c r="AX139" s="16"/>
      <c r="AY139" s="8"/>
      <c r="AZ139" s="8"/>
      <c r="BA139" s="8"/>
    </row>
    <row r="140" spans="1:53" ht="14.5" outlineLevel="1" x14ac:dyDescent="0.35">
      <c r="A140" s="6"/>
      <c r="B140" s="7"/>
      <c r="C140" s="17"/>
      <c r="D140" s="17"/>
      <c r="E140" s="17"/>
      <c r="F140" s="26"/>
      <c r="G140" t="str">
        <f t="shared" si="4"/>
        <v>YYWLWzd</v>
      </c>
      <c r="H140" s="665" t="s">
        <v>343</v>
      </c>
      <c r="I140" s="665" t="s">
        <v>343</v>
      </c>
      <c r="J140" s="665" t="s">
        <v>8</v>
      </c>
      <c r="K140" s="665" t="s">
        <v>16</v>
      </c>
      <c r="L140" s="665" t="s">
        <v>8</v>
      </c>
      <c r="M140" s="665" t="s">
        <v>938</v>
      </c>
      <c r="N140" t="b">
        <f>AND(COUNTIF(G150:$G$175,G140))</f>
        <v>0</v>
      </c>
      <c r="O140" s="33" t="s">
        <v>875</v>
      </c>
      <c r="Q140" s="241" t="b">
        <v>1</v>
      </c>
      <c r="T140" s="241">
        <f t="shared" si="5"/>
        <v>1</v>
      </c>
      <c r="V140" s="222">
        <f t="shared" si="6"/>
        <v>0</v>
      </c>
      <c r="AX140" s="16"/>
      <c r="AY140" s="8"/>
      <c r="AZ140" s="8"/>
      <c r="BA140" s="8"/>
    </row>
    <row r="141" spans="1:53" ht="14.5" outlineLevel="1" x14ac:dyDescent="0.35">
      <c r="A141" s="6"/>
      <c r="B141" s="7"/>
      <c r="C141" s="17"/>
      <c r="D141" s="17"/>
      <c r="E141" s="17"/>
      <c r="F141" s="26"/>
      <c r="G141" t="str">
        <f t="shared" si="4"/>
        <v>YYNWLw</v>
      </c>
      <c r="H141" s="665" t="s">
        <v>343</v>
      </c>
      <c r="I141" s="665" t="s">
        <v>343</v>
      </c>
      <c r="J141" s="665" t="s">
        <v>73</v>
      </c>
      <c r="K141" s="665" t="s">
        <v>8</v>
      </c>
      <c r="L141" s="665" t="s">
        <v>16</v>
      </c>
      <c r="M141" s="665" t="s">
        <v>62</v>
      </c>
      <c r="N141" t="b">
        <f>AND(COUNTIF(G150:$G$175,G141))</f>
        <v>0</v>
      </c>
      <c r="O141" s="33" t="s">
        <v>875</v>
      </c>
      <c r="Q141" s="241" t="b">
        <v>1</v>
      </c>
      <c r="T141" s="241">
        <f t="shared" si="5"/>
        <v>1</v>
      </c>
      <c r="V141" s="222">
        <f t="shared" si="6"/>
        <v>0</v>
      </c>
      <c r="AX141" s="16"/>
      <c r="AY141" s="8"/>
      <c r="AZ141" s="8"/>
      <c r="BA141" s="8"/>
    </row>
    <row r="142" spans="1:53" ht="14.5" outlineLevel="1" x14ac:dyDescent="0.35">
      <c r="A142" s="6"/>
      <c r="B142" s="7"/>
      <c r="C142" s="17"/>
      <c r="D142" s="17"/>
      <c r="E142" s="17"/>
      <c r="F142" s="26"/>
      <c r="G142" t="str">
        <f t="shared" si="4"/>
        <v>YYNWLwd</v>
      </c>
      <c r="H142" s="665" t="s">
        <v>343</v>
      </c>
      <c r="I142" s="665" t="s">
        <v>343</v>
      </c>
      <c r="J142" s="665" t="s">
        <v>73</v>
      </c>
      <c r="K142" s="665" t="s">
        <v>8</v>
      </c>
      <c r="L142" s="665" t="s">
        <v>16</v>
      </c>
      <c r="M142" s="665" t="s">
        <v>935</v>
      </c>
      <c r="N142" t="b">
        <f>AND(COUNTIF(G156:$G$175,G142))</f>
        <v>0</v>
      </c>
      <c r="O142" s="33" t="s">
        <v>875</v>
      </c>
      <c r="Q142" s="241" t="b">
        <v>1</v>
      </c>
      <c r="T142" s="241">
        <f t="shared" si="5"/>
        <v>1</v>
      </c>
      <c r="V142" s="222">
        <f t="shared" si="6"/>
        <v>0</v>
      </c>
      <c r="AX142" s="16"/>
      <c r="AY142" s="8"/>
      <c r="AZ142" s="8"/>
      <c r="BA142" s="8"/>
    </row>
    <row r="143" spans="1:53" ht="14.5" outlineLevel="1" x14ac:dyDescent="0.35">
      <c r="A143" s="6"/>
      <c r="B143" s="7"/>
      <c r="C143" s="17"/>
      <c r="D143" s="17"/>
      <c r="E143" s="17"/>
      <c r="F143" s="26"/>
      <c r="G143" t="str">
        <f t="shared" si="4"/>
        <v>AYAA2A1w</v>
      </c>
      <c r="H143" s="665" t="s">
        <v>22</v>
      </c>
      <c r="I143" s="665" t="s">
        <v>343</v>
      </c>
      <c r="J143" s="665" t="s">
        <v>22</v>
      </c>
      <c r="K143" s="665" t="s">
        <v>1120</v>
      </c>
      <c r="L143" s="665" t="s">
        <v>221</v>
      </c>
      <c r="M143" s="665" t="s">
        <v>62</v>
      </c>
      <c r="N143" t="b">
        <f>AND(COUNTIF(G156:$G$175,G143))</f>
        <v>0</v>
      </c>
      <c r="O143" s="33" t="s">
        <v>1145</v>
      </c>
      <c r="Q143" s="241" t="b">
        <v>1</v>
      </c>
      <c r="T143" s="241">
        <f t="shared" si="5"/>
        <v>1</v>
      </c>
      <c r="V143" s="222">
        <f t="shared" si="6"/>
        <v>0</v>
      </c>
      <c r="AX143" s="16"/>
      <c r="AY143" s="8"/>
      <c r="AZ143" s="8"/>
      <c r="BA143" s="8"/>
    </row>
    <row r="144" spans="1:53" ht="14.5" outlineLevel="1" x14ac:dyDescent="0.35">
      <c r="A144" s="6"/>
      <c r="B144" s="7"/>
      <c r="C144" s="17"/>
      <c r="D144" s="17"/>
      <c r="E144" s="17"/>
      <c r="F144" s="26"/>
      <c r="G144" t="str">
        <f t="shared" si="4"/>
        <v>AYAA2A1wd</v>
      </c>
      <c r="H144" s="665" t="s">
        <v>22</v>
      </c>
      <c r="I144" s="665" t="s">
        <v>343</v>
      </c>
      <c r="J144" s="665" t="s">
        <v>22</v>
      </c>
      <c r="K144" s="665" t="s">
        <v>1120</v>
      </c>
      <c r="L144" s="665" t="s">
        <v>221</v>
      </c>
      <c r="M144" s="665" t="s">
        <v>935</v>
      </c>
      <c r="N144" t="b">
        <f>AND(COUNTIF(G156:$G$175,G144))</f>
        <v>0</v>
      </c>
      <c r="O144" s="33" t="s">
        <v>1145</v>
      </c>
      <c r="Q144" s="241" t="b">
        <v>1</v>
      </c>
      <c r="T144" s="241">
        <f t="shared" si="5"/>
        <v>1</v>
      </c>
      <c r="V144" s="222">
        <f t="shared" si="6"/>
        <v>0</v>
      </c>
      <c r="AX144" s="16"/>
      <c r="AY144" s="8"/>
      <c r="AZ144" s="8"/>
      <c r="BA144" s="8"/>
    </row>
    <row r="145" spans="1:53" ht="14.5" outlineLevel="1" x14ac:dyDescent="0.35">
      <c r="A145" s="6"/>
      <c r="B145" s="7"/>
      <c r="C145" s="17"/>
      <c r="D145" s="17"/>
      <c r="E145" s="17"/>
      <c r="F145" s="26"/>
      <c r="G145" t="str">
        <f t="shared" si="4"/>
        <v>AAWA2A1a</v>
      </c>
      <c r="H145" s="665" t="s">
        <v>22</v>
      </c>
      <c r="I145" s="665" t="s">
        <v>22</v>
      </c>
      <c r="J145" s="665" t="s">
        <v>8</v>
      </c>
      <c r="K145" s="665" t="s">
        <v>1120</v>
      </c>
      <c r="L145" s="665" t="s">
        <v>221</v>
      </c>
      <c r="M145" s="665" t="s">
        <v>68</v>
      </c>
      <c r="N145" t="b">
        <f>AND(COUNTIF(G157:$G$175,G145))</f>
        <v>0</v>
      </c>
      <c r="O145" s="33" t="s">
        <v>1145</v>
      </c>
      <c r="Q145" s="241" t="b">
        <v>1</v>
      </c>
      <c r="T145" s="241">
        <f t="shared" si="5"/>
        <v>0</v>
      </c>
      <c r="V145" s="222">
        <f t="shared" si="6"/>
        <v>1</v>
      </c>
      <c r="AX145" s="16"/>
      <c r="AY145" s="8"/>
      <c r="AZ145" s="8"/>
      <c r="BA145" s="8"/>
    </row>
    <row r="146" spans="1:53" ht="14.5" outlineLevel="1" x14ac:dyDescent="0.35">
      <c r="A146" s="6"/>
      <c r="B146" s="7"/>
      <c r="C146" s="17"/>
      <c r="D146" s="17"/>
      <c r="E146" s="17"/>
      <c r="F146" s="26"/>
      <c r="G146" t="str">
        <f t="shared" si="4"/>
        <v>AAAWA1a</v>
      </c>
      <c r="H146" s="665" t="s">
        <v>22</v>
      </c>
      <c r="I146" s="665" t="s">
        <v>22</v>
      </c>
      <c r="J146" s="665" t="s">
        <v>22</v>
      </c>
      <c r="K146" s="665" t="s">
        <v>8</v>
      </c>
      <c r="L146" s="665" t="s">
        <v>221</v>
      </c>
      <c r="M146" s="665" t="s">
        <v>68</v>
      </c>
      <c r="N146" t="b">
        <f>AND(COUNTIF(G164:$G$175,G146))</f>
        <v>0</v>
      </c>
      <c r="O146" s="33" t="s">
        <v>1145</v>
      </c>
      <c r="Q146" s="241" t="b">
        <v>1</v>
      </c>
      <c r="T146" s="241">
        <f t="shared" si="5"/>
        <v>0</v>
      </c>
      <c r="V146" s="222">
        <f t="shared" si="6"/>
        <v>1</v>
      </c>
      <c r="AX146" s="16"/>
      <c r="AY146" s="8"/>
      <c r="AZ146" s="8"/>
      <c r="BA146" s="8"/>
    </row>
    <row r="147" spans="1:53" ht="14.5" outlineLevel="1" x14ac:dyDescent="0.35">
      <c r="A147" s="6"/>
      <c r="B147" s="7"/>
      <c r="C147" s="17"/>
      <c r="D147" s="17"/>
      <c r="E147" s="17"/>
      <c r="F147" s="26"/>
      <c r="G147" t="str">
        <f t="shared" si="4"/>
        <v>YAAA2Wa</v>
      </c>
      <c r="H147" s="665" t="s">
        <v>343</v>
      </c>
      <c r="I147" s="665" t="s">
        <v>22</v>
      </c>
      <c r="J147" s="665" t="s">
        <v>22</v>
      </c>
      <c r="K147" s="665" t="s">
        <v>1120</v>
      </c>
      <c r="L147" s="665" t="s">
        <v>8</v>
      </c>
      <c r="M147" s="665" t="s">
        <v>68</v>
      </c>
      <c r="N147" t="b">
        <f>AND(COUNTIF(G167:$G$175,G147))</f>
        <v>0</v>
      </c>
      <c r="O147" s="33" t="s">
        <v>1145</v>
      </c>
      <c r="Q147" s="241" t="b">
        <v>1</v>
      </c>
      <c r="T147" s="241">
        <f t="shared" si="5"/>
        <v>0</v>
      </c>
      <c r="V147" s="222">
        <f t="shared" si="6"/>
        <v>1</v>
      </c>
      <c r="AX147" s="16"/>
      <c r="AY147" s="8"/>
      <c r="AZ147" s="8"/>
      <c r="BA147" s="8"/>
    </row>
    <row r="148" spans="1:53" ht="14.5" outlineLevel="1" x14ac:dyDescent="0.35">
      <c r="A148" s="6"/>
      <c r="B148" s="7"/>
      <c r="C148" s="17"/>
      <c r="D148" s="17"/>
      <c r="E148" s="17"/>
      <c r="F148" s="26"/>
      <c r="G148" t="str">
        <f>_xlfn.CONCAT(H148:M148)</f>
        <v>AYAWA1w</v>
      </c>
      <c r="H148" s="665" t="s">
        <v>22</v>
      </c>
      <c r="I148" s="665" t="s">
        <v>343</v>
      </c>
      <c r="J148" s="665" t="s">
        <v>22</v>
      </c>
      <c r="K148" s="665" t="s">
        <v>8</v>
      </c>
      <c r="L148" s="665" t="s">
        <v>221</v>
      </c>
      <c r="M148" s="665" t="s">
        <v>62</v>
      </c>
      <c r="N148" t="b">
        <f>AND(COUNTIF(G169:$G$175,G148))</f>
        <v>0</v>
      </c>
      <c r="O148" s="33" t="s">
        <v>1146</v>
      </c>
      <c r="Q148" s="241" t="b">
        <v>1</v>
      </c>
      <c r="T148" s="241">
        <f t="shared" si="5"/>
        <v>1</v>
      </c>
      <c r="V148" s="222">
        <f t="shared" si="6"/>
        <v>0</v>
      </c>
      <c r="AX148" s="16"/>
      <c r="AY148" s="8"/>
      <c r="AZ148" s="8"/>
      <c r="BA148" s="8"/>
    </row>
    <row r="149" spans="1:53" ht="14.5" outlineLevel="1" x14ac:dyDescent="0.35">
      <c r="A149" s="6"/>
      <c r="B149" s="7"/>
      <c r="C149" s="17"/>
      <c r="D149" s="17"/>
      <c r="E149" s="17"/>
      <c r="F149" s="26"/>
      <c r="G149" t="str">
        <f t="shared" ref="G149:G151" si="7">_xlfn.CONCAT(H149:M149)</f>
        <v>AYAWA1wd</v>
      </c>
      <c r="H149" s="665" t="s">
        <v>22</v>
      </c>
      <c r="I149" s="665" t="s">
        <v>343</v>
      </c>
      <c r="J149" s="665" t="s">
        <v>22</v>
      </c>
      <c r="K149" s="665" t="s">
        <v>8</v>
      </c>
      <c r="L149" s="665" t="s">
        <v>221</v>
      </c>
      <c r="M149" s="665" t="s">
        <v>935</v>
      </c>
      <c r="N149" t="b">
        <f>AND(COUNTIF(G169:$G$175,G149))</f>
        <v>0</v>
      </c>
      <c r="O149" s="33" t="s">
        <v>1146</v>
      </c>
      <c r="Q149" s="241" t="b">
        <v>1</v>
      </c>
      <c r="T149" s="241">
        <f t="shared" si="5"/>
        <v>1</v>
      </c>
      <c r="V149" s="222">
        <f t="shared" si="6"/>
        <v>0</v>
      </c>
      <c r="AX149" s="16"/>
      <c r="AY149" s="8"/>
      <c r="AZ149" s="8"/>
      <c r="BA149" s="8"/>
    </row>
    <row r="150" spans="1:53" ht="14.5" outlineLevel="1" x14ac:dyDescent="0.35">
      <c r="A150" s="6"/>
      <c r="B150" s="7"/>
      <c r="C150" s="17"/>
      <c r="D150" s="17"/>
      <c r="E150" s="17"/>
      <c r="F150" s="26"/>
      <c r="G150" t="str">
        <f t="shared" si="7"/>
        <v>YAWA2Wa</v>
      </c>
      <c r="H150" s="665" t="s">
        <v>343</v>
      </c>
      <c r="I150" s="665" t="s">
        <v>22</v>
      </c>
      <c r="J150" s="665" t="s">
        <v>8</v>
      </c>
      <c r="K150" s="665" t="s">
        <v>1120</v>
      </c>
      <c r="L150" s="665" t="s">
        <v>8</v>
      </c>
      <c r="M150" s="665" t="s">
        <v>68</v>
      </c>
      <c r="N150" t="b">
        <f>AND(COUNTIF(G169:$G$175,G150))</f>
        <v>0</v>
      </c>
      <c r="O150" s="33" t="s">
        <v>1146</v>
      </c>
      <c r="Q150" s="241" t="b">
        <v>1</v>
      </c>
      <c r="T150" s="241">
        <f t="shared" si="5"/>
        <v>0</v>
      </c>
      <c r="V150" s="222">
        <f t="shared" si="6"/>
        <v>1</v>
      </c>
      <c r="AX150" s="16"/>
      <c r="AY150" s="8"/>
      <c r="AZ150" s="8"/>
      <c r="BA150" s="8"/>
    </row>
    <row r="151" spans="1:53" ht="14.5" outlineLevel="1" x14ac:dyDescent="0.35">
      <c r="A151" s="6"/>
      <c r="B151" s="7"/>
      <c r="C151" s="17"/>
      <c r="D151" s="17"/>
      <c r="E151" s="17"/>
      <c r="F151" s="26"/>
      <c r="G151" t="str">
        <f t="shared" si="7"/>
        <v>YYAWWa</v>
      </c>
      <c r="H151" s="665" t="s">
        <v>343</v>
      </c>
      <c r="I151" s="665" t="s">
        <v>343</v>
      </c>
      <c r="J151" s="665" t="s">
        <v>22</v>
      </c>
      <c r="K151" s="665" t="s">
        <v>8</v>
      </c>
      <c r="L151" s="665" t="s">
        <v>8</v>
      </c>
      <c r="M151" s="665" t="s">
        <v>68</v>
      </c>
      <c r="N151" t="b">
        <f>AND(COUNTIF(G156:$G$175,G151))</f>
        <v>0</v>
      </c>
      <c r="O151" s="33" t="s">
        <v>1217</v>
      </c>
      <c r="Q151" s="241" t="b">
        <v>1</v>
      </c>
      <c r="T151" s="241">
        <f t="shared" ref="T151:T155" si="8">IF(OR(M151="a",M151="a2",M151="sp"),0,1)</f>
        <v>0</v>
      </c>
      <c r="V151" s="222">
        <f t="shared" ref="V151:V155" si="9">1-T151</f>
        <v>1</v>
      </c>
      <c r="AX151" s="16"/>
      <c r="AY151" s="8"/>
      <c r="AZ151" s="8"/>
      <c r="BA151" s="8"/>
    </row>
    <row r="152" spans="1:53" ht="14.5" outlineLevel="1" x14ac:dyDescent="0.35">
      <c r="A152" s="6"/>
      <c r="B152" s="7"/>
      <c r="C152" s="17"/>
      <c r="D152" s="17"/>
      <c r="E152" s="17"/>
      <c r="F152" s="26"/>
      <c r="G152" t="str">
        <f>_xlfn.CONCAT(H152:M152)</f>
        <v>YYWA2Ww</v>
      </c>
      <c r="H152" s="665" t="s">
        <v>343</v>
      </c>
      <c r="I152" s="665" t="s">
        <v>343</v>
      </c>
      <c r="J152" s="665" t="s">
        <v>8</v>
      </c>
      <c r="K152" s="665" t="s">
        <v>1120</v>
      </c>
      <c r="L152" s="665" t="s">
        <v>8</v>
      </c>
      <c r="M152" s="665" t="s">
        <v>62</v>
      </c>
      <c r="N152" t="b">
        <f>AND(COUNTIF(G156:$G$175,G152))</f>
        <v>0</v>
      </c>
      <c r="O152" s="33" t="s">
        <v>1217</v>
      </c>
      <c r="Q152" s="241" t="b">
        <v>1</v>
      </c>
      <c r="T152" s="241">
        <f t="shared" si="8"/>
        <v>1</v>
      </c>
      <c r="V152" s="222">
        <f t="shared" si="9"/>
        <v>0</v>
      </c>
      <c r="AX152" s="16"/>
      <c r="AY152" s="8"/>
      <c r="AZ152" s="8"/>
      <c r="BA152" s="8"/>
    </row>
    <row r="153" spans="1:53" ht="14.5" outlineLevel="1" x14ac:dyDescent="0.35">
      <c r="A153" s="6"/>
      <c r="B153" s="7"/>
      <c r="C153" s="17"/>
      <c r="D153" s="17"/>
      <c r="E153" s="17"/>
      <c r="F153" s="26"/>
      <c r="G153" t="str">
        <f t="shared" ref="G153" si="10">_xlfn.CONCAT(H153:M153)</f>
        <v>YYWA2Wwd</v>
      </c>
      <c r="H153" s="665" t="s">
        <v>343</v>
      </c>
      <c r="I153" s="665" t="s">
        <v>343</v>
      </c>
      <c r="J153" s="665" t="s">
        <v>8</v>
      </c>
      <c r="K153" s="665" t="s">
        <v>1120</v>
      </c>
      <c r="L153" s="665" t="s">
        <v>8</v>
      </c>
      <c r="M153" s="665" t="s">
        <v>935</v>
      </c>
      <c r="N153" t="b">
        <f>AND(COUNTIF(G156:$G$175,G153))</f>
        <v>0</v>
      </c>
      <c r="O153" s="33" t="s">
        <v>1217</v>
      </c>
      <c r="Q153" s="241" t="b">
        <v>1</v>
      </c>
      <c r="T153" s="241">
        <f t="shared" si="8"/>
        <v>1</v>
      </c>
      <c r="V153" s="222">
        <f t="shared" si="9"/>
        <v>0</v>
      </c>
      <c r="X153" t="s">
        <v>1219</v>
      </c>
      <c r="Z153" t="s">
        <v>1220</v>
      </c>
      <c r="AX153" s="16"/>
      <c r="AY153" s="8"/>
      <c r="AZ153" s="8"/>
      <c r="BA153" s="8"/>
    </row>
    <row r="154" spans="1:53" ht="14.5" outlineLevel="1" x14ac:dyDescent="0.35">
      <c r="A154" s="6"/>
      <c r="B154" s="7"/>
      <c r="C154" s="17"/>
      <c r="D154" s="17"/>
      <c r="E154" s="17"/>
      <c r="F154" s="26"/>
      <c r="G154" t="str">
        <f>_xlfn.CONCAT(H154:M154)</f>
        <v>YYWWA1w</v>
      </c>
      <c r="H154" s="665" t="s">
        <v>343</v>
      </c>
      <c r="I154" s="665" t="s">
        <v>343</v>
      </c>
      <c r="J154" s="665" t="s">
        <v>8</v>
      </c>
      <c r="K154" s="665" t="s">
        <v>8</v>
      </c>
      <c r="L154" s="665" t="s">
        <v>221</v>
      </c>
      <c r="M154" s="665" t="s">
        <v>62</v>
      </c>
      <c r="N154" t="b">
        <f>AND(COUNTIF(G156:$G$175,G154))</f>
        <v>0</v>
      </c>
      <c r="O154" s="33" t="s">
        <v>1217</v>
      </c>
      <c r="Q154" s="241" t="b">
        <v>1</v>
      </c>
      <c r="T154" s="241">
        <f t="shared" si="8"/>
        <v>1</v>
      </c>
      <c r="V154" s="222">
        <f t="shared" si="9"/>
        <v>0</v>
      </c>
      <c r="Y154" t="s">
        <v>68</v>
      </c>
      <c r="Z154">
        <v>0</v>
      </c>
      <c r="AX154" s="16"/>
      <c r="AY154" s="8"/>
      <c r="AZ154" s="8"/>
      <c r="BA154" s="8"/>
    </row>
    <row r="155" spans="1:53" ht="14.5" outlineLevel="1" x14ac:dyDescent="0.35">
      <c r="A155" s="6"/>
      <c r="B155" s="7"/>
      <c r="C155" s="17"/>
      <c r="D155" s="17"/>
      <c r="E155" s="17"/>
      <c r="F155" s="26"/>
      <c r="G155" t="str">
        <f t="shared" ref="G155" si="11">_xlfn.CONCAT(H155:M155)</f>
        <v>YYWWA1wd</v>
      </c>
      <c r="H155" s="665" t="s">
        <v>343</v>
      </c>
      <c r="I155" s="665" t="s">
        <v>343</v>
      </c>
      <c r="J155" s="665" t="s">
        <v>8</v>
      </c>
      <c r="K155" s="665" t="s">
        <v>8</v>
      </c>
      <c r="L155" s="665" t="s">
        <v>221</v>
      </c>
      <c r="M155" s="665" t="s">
        <v>935</v>
      </c>
      <c r="N155" t="b">
        <f>AND(COUNTIF(G156:$G$175,G155))</f>
        <v>0</v>
      </c>
      <c r="O155" s="33" t="s">
        <v>1217</v>
      </c>
      <c r="Q155" s="241" t="b">
        <v>1</v>
      </c>
      <c r="T155" s="241">
        <f t="shared" si="8"/>
        <v>1</v>
      </c>
      <c r="V155" s="222">
        <f t="shared" si="9"/>
        <v>0</v>
      </c>
      <c r="Y155" t="s">
        <v>65</v>
      </c>
      <c r="Z155">
        <v>1.95</v>
      </c>
      <c r="AX155" s="16"/>
      <c r="AY155" s="8"/>
      <c r="AZ155" s="8"/>
      <c r="BA155" s="8"/>
    </row>
    <row r="156" spans="1:53" ht="14.5" outlineLevel="1" x14ac:dyDescent="0.35">
      <c r="A156" s="6"/>
      <c r="B156" s="7"/>
      <c r="C156" s="17"/>
      <c r="D156" s="17"/>
      <c r="E156" s="17"/>
      <c r="F156" s="26"/>
      <c r="G156" t="str">
        <f>_xlfn.CONCAT(H156:M156)</f>
        <v>YYWWWw</v>
      </c>
      <c r="H156" s="665" t="s">
        <v>343</v>
      </c>
      <c r="I156" s="665" t="s">
        <v>343</v>
      </c>
      <c r="J156" s="665" t="s">
        <v>8</v>
      </c>
      <c r="K156" s="665" t="s">
        <v>8</v>
      </c>
      <c r="L156" s="665" t="s">
        <v>8</v>
      </c>
      <c r="M156" s="665" t="s">
        <v>62</v>
      </c>
      <c r="N156" t="b">
        <f>AND(COUNTIF(G169:$G$175,G156))</f>
        <v>0</v>
      </c>
      <c r="O156" s="33" t="s">
        <v>1147</v>
      </c>
      <c r="Q156" s="241" t="b">
        <v>1</v>
      </c>
      <c r="T156" s="241">
        <f t="shared" si="5"/>
        <v>1</v>
      </c>
      <c r="V156" s="222">
        <f t="shared" si="6"/>
        <v>0</v>
      </c>
      <c r="Y156" t="s">
        <v>936</v>
      </c>
      <c r="Z156">
        <f>Z155</f>
        <v>1.95</v>
      </c>
      <c r="AX156" s="16"/>
      <c r="AY156" s="8"/>
      <c r="AZ156" s="8"/>
      <c r="BA156" s="8"/>
    </row>
    <row r="157" spans="1:53" ht="14.5" outlineLevel="1" x14ac:dyDescent="0.35">
      <c r="A157" s="6"/>
      <c r="B157" s="7"/>
      <c r="C157" s="17"/>
      <c r="D157" s="17"/>
      <c r="E157" s="17"/>
      <c r="F157" s="26"/>
      <c r="G157" t="str">
        <f t="shared" ref="G157:G168" si="12">_xlfn.CONCAT(H157:M157)</f>
        <v>YYWWWwd</v>
      </c>
      <c r="H157" s="665" t="s">
        <v>343</v>
      </c>
      <c r="I157" s="665" t="s">
        <v>343</v>
      </c>
      <c r="J157" s="665" t="s">
        <v>8</v>
      </c>
      <c r="K157" s="665" t="s">
        <v>8</v>
      </c>
      <c r="L157" s="665" t="s">
        <v>8</v>
      </c>
      <c r="M157" s="665" t="s">
        <v>935</v>
      </c>
      <c r="N157" t="b">
        <f>AND(COUNTIF(G169:$G$175,G157))</f>
        <v>0</v>
      </c>
      <c r="O157" s="33" t="s">
        <v>1147</v>
      </c>
      <c r="Q157" s="241" t="b">
        <v>1</v>
      </c>
      <c r="T157" s="241">
        <f t="shared" si="5"/>
        <v>1</v>
      </c>
      <c r="V157" s="222">
        <f t="shared" si="6"/>
        <v>0</v>
      </c>
      <c r="Y157" t="s">
        <v>64</v>
      </c>
      <c r="Z157">
        <v>3.75</v>
      </c>
      <c r="AX157" s="16"/>
      <c r="AY157" s="8"/>
      <c r="AZ157" s="8"/>
      <c r="BA157" s="8"/>
    </row>
    <row r="158" spans="1:53" ht="14.5" outlineLevel="1" x14ac:dyDescent="0.35">
      <c r="A158" s="6"/>
      <c r="B158" s="7"/>
      <c r="C158" s="17"/>
      <c r="D158" s="17"/>
      <c r="E158" s="17"/>
      <c r="F158" s="26"/>
      <c r="G158" t="str">
        <f t="shared" ref="G158" si="13">_xlfn.CONCAT(H158:M158)</f>
        <v>YYNWBz</v>
      </c>
      <c r="H158" s="665" t="s">
        <v>343</v>
      </c>
      <c r="I158" s="665" t="s">
        <v>343</v>
      </c>
      <c r="J158" s="665" t="s">
        <v>73</v>
      </c>
      <c r="K158" s="665" t="s">
        <v>8</v>
      </c>
      <c r="L158" s="665" t="s">
        <v>14</v>
      </c>
      <c r="M158" s="665" t="s">
        <v>69</v>
      </c>
      <c r="N158" t="b">
        <f>AND(COUNTIF(G164:$G$175,G158))</f>
        <v>0</v>
      </c>
      <c r="O158" s="33" t="s">
        <v>1229</v>
      </c>
      <c r="Q158" s="241" t="b">
        <v>1</v>
      </c>
      <c r="T158" s="241">
        <f t="shared" ref="T158:T163" si="14">IF(OR(M158="a",M158="a2",M158="sp"),0,1)</f>
        <v>1</v>
      </c>
      <c r="V158" s="222">
        <f t="shared" ref="V158:V163" si="15">1-T158</f>
        <v>0</v>
      </c>
      <c r="Y158" t="s">
        <v>937</v>
      </c>
      <c r="Z158">
        <f>Z157</f>
        <v>3.75</v>
      </c>
      <c r="AX158" s="16"/>
      <c r="AY158" s="8"/>
      <c r="AZ158" s="8"/>
      <c r="BA158" s="8"/>
    </row>
    <row r="159" spans="1:53" ht="14.5" outlineLevel="1" x14ac:dyDescent="0.35">
      <c r="A159" s="6"/>
      <c r="B159" s="7"/>
      <c r="C159" s="17"/>
      <c r="D159" s="17"/>
      <c r="E159" s="17"/>
      <c r="F159" s="26"/>
      <c r="G159" t="str">
        <f t="shared" ref="G159" si="16">_xlfn.CONCAT(H159:M159)</f>
        <v>YYNWBzd</v>
      </c>
      <c r="H159" s="665" t="s">
        <v>343</v>
      </c>
      <c r="I159" s="665" t="s">
        <v>343</v>
      </c>
      <c r="J159" s="665" t="s">
        <v>73</v>
      </c>
      <c r="K159" s="665" t="s">
        <v>8</v>
      </c>
      <c r="L159" s="665" t="s">
        <v>14</v>
      </c>
      <c r="M159" s="665" t="s">
        <v>938</v>
      </c>
      <c r="N159" t="b">
        <f>AND(COUNTIF(G165:$G$175,G159))</f>
        <v>0</v>
      </c>
      <c r="O159" s="33" t="s">
        <v>1229</v>
      </c>
      <c r="Q159" s="241" t="b">
        <v>1</v>
      </c>
      <c r="T159" s="241">
        <f t="shared" ref="T159" si="17">IF(OR(M159="a",M159="a2",M159="sp"),0,1)</f>
        <v>1</v>
      </c>
      <c r="V159" s="222">
        <f t="shared" ref="V159" si="18">1-T159</f>
        <v>0</v>
      </c>
      <c r="Y159" t="s">
        <v>219</v>
      </c>
      <c r="Z159">
        <v>0</v>
      </c>
      <c r="AX159" s="16"/>
      <c r="AY159" s="8"/>
      <c r="AZ159" s="8"/>
      <c r="BA159" s="8"/>
    </row>
    <row r="160" spans="1:53" ht="14.5" outlineLevel="1" x14ac:dyDescent="0.35">
      <c r="A160" s="6"/>
      <c r="B160" s="7"/>
      <c r="C160" s="17"/>
      <c r="D160" s="17"/>
      <c r="E160" s="17"/>
      <c r="F160" s="26"/>
      <c r="G160" t="str">
        <f>_xlfn.CONCAT(H160:M160)</f>
        <v>YYBNWb</v>
      </c>
      <c r="H160" s="665" t="s">
        <v>343</v>
      </c>
      <c r="I160" s="665" t="s">
        <v>343</v>
      </c>
      <c r="J160" s="665" t="s">
        <v>14</v>
      </c>
      <c r="K160" s="665" t="s">
        <v>73</v>
      </c>
      <c r="L160" s="665" t="s">
        <v>8</v>
      </c>
      <c r="M160" s="665" t="s">
        <v>65</v>
      </c>
      <c r="N160" t="b">
        <f>AND(COUNTIF(G164:$G$175,G160))</f>
        <v>0</v>
      </c>
      <c r="O160" s="33" t="s">
        <v>1229</v>
      </c>
      <c r="Q160" s="241" t="b">
        <v>1</v>
      </c>
      <c r="T160" s="241">
        <f t="shared" si="14"/>
        <v>1</v>
      </c>
      <c r="V160" s="222">
        <f t="shared" si="15"/>
        <v>0</v>
      </c>
      <c r="Y160" t="s">
        <v>66</v>
      </c>
      <c r="Z160">
        <v>0</v>
      </c>
      <c r="AX160" s="16"/>
      <c r="AY160" s="8"/>
      <c r="AZ160" s="8"/>
      <c r="BA160" s="8"/>
    </row>
    <row r="161" spans="1:53" ht="14.5" outlineLevel="1" x14ac:dyDescent="0.35">
      <c r="A161" s="6"/>
      <c r="B161" s="7"/>
      <c r="C161" s="17"/>
      <c r="D161" s="17"/>
      <c r="E161" s="17"/>
      <c r="F161" s="26"/>
      <c r="G161" t="str">
        <f t="shared" ref="G161" si="19">_xlfn.CONCAT(H161:M161)</f>
        <v>YYBNWbd</v>
      </c>
      <c r="H161" s="665" t="s">
        <v>343</v>
      </c>
      <c r="I161" s="665" t="s">
        <v>343</v>
      </c>
      <c r="J161" s="665" t="s">
        <v>14</v>
      </c>
      <c r="K161" s="665" t="s">
        <v>73</v>
      </c>
      <c r="L161" s="665" t="s">
        <v>8</v>
      </c>
      <c r="M161" s="665" t="s">
        <v>936</v>
      </c>
      <c r="N161" t="b">
        <f>AND(COUNTIF(G164:$G$175,G161))</f>
        <v>0</v>
      </c>
      <c r="O161" s="33" t="s">
        <v>1229</v>
      </c>
      <c r="Q161" s="241" t="b">
        <v>1</v>
      </c>
      <c r="T161" s="241">
        <f t="shared" si="14"/>
        <v>1</v>
      </c>
      <c r="V161" s="222">
        <f t="shared" si="15"/>
        <v>0</v>
      </c>
      <c r="Y161" t="s">
        <v>61</v>
      </c>
      <c r="Z161">
        <v>15</v>
      </c>
      <c r="AX161" s="16"/>
      <c r="AY161" s="8"/>
      <c r="AZ161" s="8"/>
      <c r="BA161" s="8"/>
    </row>
    <row r="162" spans="1:53" ht="14.5" outlineLevel="1" x14ac:dyDescent="0.35">
      <c r="A162" s="6"/>
      <c r="B162" s="7"/>
      <c r="C162" s="17"/>
      <c r="D162" s="17"/>
      <c r="E162" s="17"/>
      <c r="F162" s="26"/>
      <c r="G162" t="str">
        <f>_xlfn.CONCAT(H162:M162)</f>
        <v>YYWBNw</v>
      </c>
      <c r="H162" s="665" t="s">
        <v>343</v>
      </c>
      <c r="I162" s="665" t="s">
        <v>343</v>
      </c>
      <c r="J162" s="665" t="s">
        <v>8</v>
      </c>
      <c r="K162" s="665" t="s">
        <v>14</v>
      </c>
      <c r="L162" s="665" t="s">
        <v>73</v>
      </c>
      <c r="M162" s="665" t="s">
        <v>62</v>
      </c>
      <c r="N162" t="b">
        <f>AND(COUNTIF(G164:$G$175,G162))</f>
        <v>0</v>
      </c>
      <c r="O162" s="33" t="s">
        <v>1229</v>
      </c>
      <c r="Q162" s="241" t="b">
        <v>1</v>
      </c>
      <c r="T162" s="241">
        <f t="shared" si="14"/>
        <v>1</v>
      </c>
      <c r="V162" s="222">
        <f t="shared" si="15"/>
        <v>0</v>
      </c>
      <c r="Y162" t="s">
        <v>939</v>
      </c>
      <c r="Z162">
        <f>Z161</f>
        <v>15</v>
      </c>
      <c r="AX162" s="16"/>
      <c r="AY162" s="8"/>
      <c r="AZ162" s="8"/>
      <c r="BA162" s="8"/>
    </row>
    <row r="163" spans="1:53" ht="14.5" outlineLevel="1" x14ac:dyDescent="0.35">
      <c r="A163" s="6"/>
      <c r="B163" s="7"/>
      <c r="C163" s="17"/>
      <c r="D163" s="17"/>
      <c r="E163" s="17"/>
      <c r="F163" s="26"/>
      <c r="G163" t="str">
        <f t="shared" ref="G163" si="20">_xlfn.CONCAT(H163:M163)</f>
        <v>YYWBNwd</v>
      </c>
      <c r="H163" s="665" t="s">
        <v>343</v>
      </c>
      <c r="I163" s="665" t="s">
        <v>343</v>
      </c>
      <c r="J163" s="665" t="s">
        <v>8</v>
      </c>
      <c r="K163" s="665" t="s">
        <v>14</v>
      </c>
      <c r="L163" s="665" t="s">
        <v>73</v>
      </c>
      <c r="M163" s="665" t="s">
        <v>935</v>
      </c>
      <c r="N163" t="b">
        <f>AND(COUNTIF(G164:$G$175,G163))</f>
        <v>0</v>
      </c>
      <c r="O163" s="33" t="s">
        <v>1229</v>
      </c>
      <c r="Q163" s="241" t="b">
        <v>1</v>
      </c>
      <c r="T163" s="241">
        <f t="shared" si="14"/>
        <v>1</v>
      </c>
      <c r="V163" s="222">
        <f t="shared" si="15"/>
        <v>0</v>
      </c>
      <c r="Y163" t="s">
        <v>69</v>
      </c>
      <c r="Z163">
        <f t="shared" ref="Z163:Z164" si="21">Z162</f>
        <v>15</v>
      </c>
      <c r="AX163" s="16"/>
      <c r="AY163" s="8"/>
      <c r="AZ163" s="8"/>
      <c r="BA163" s="8"/>
    </row>
    <row r="164" spans="1:53" ht="14.5" outlineLevel="1" x14ac:dyDescent="0.35">
      <c r="A164" s="6"/>
      <c r="B164" s="7"/>
      <c r="C164" s="17"/>
      <c r="D164" s="17"/>
      <c r="E164" s="17"/>
      <c r="F164" s="26"/>
      <c r="G164" t="str">
        <f t="shared" si="12"/>
        <v>YYLWBl</v>
      </c>
      <c r="H164" s="665" t="s">
        <v>343</v>
      </c>
      <c r="I164" s="665" t="s">
        <v>343</v>
      </c>
      <c r="J164" s="665" t="s">
        <v>16</v>
      </c>
      <c r="K164" s="665" t="s">
        <v>8</v>
      </c>
      <c r="L164" s="665" t="s">
        <v>14</v>
      </c>
      <c r="M164" s="665" t="s">
        <v>66</v>
      </c>
      <c r="N164" t="b">
        <f>AND(COUNTIF(G169:$G$175,G164))</f>
        <v>0</v>
      </c>
      <c r="O164" s="33" t="s">
        <v>1148</v>
      </c>
      <c r="Q164" s="241" t="b">
        <v>1</v>
      </c>
      <c r="T164" s="241">
        <f t="shared" si="5"/>
        <v>1</v>
      </c>
      <c r="V164" s="222">
        <f t="shared" si="6"/>
        <v>0</v>
      </c>
      <c r="Y164" t="s">
        <v>938</v>
      </c>
      <c r="Z164">
        <f t="shared" si="21"/>
        <v>15</v>
      </c>
      <c r="AX164" s="16"/>
      <c r="AY164" s="8"/>
      <c r="AZ164" s="8"/>
      <c r="BA164" s="8"/>
    </row>
    <row r="165" spans="1:53" ht="14.5" outlineLevel="1" x14ac:dyDescent="0.35">
      <c r="A165" s="6"/>
      <c r="B165" s="7"/>
      <c r="C165" s="17"/>
      <c r="D165" s="17"/>
      <c r="E165" s="17"/>
      <c r="F165" s="26"/>
      <c r="G165" t="str">
        <f>_xlfn.CONCAT(H165:M165)</f>
        <v>YYBLWb</v>
      </c>
      <c r="H165" s="665" t="s">
        <v>343</v>
      </c>
      <c r="I165" s="665" t="s">
        <v>343</v>
      </c>
      <c r="J165" s="665" t="s">
        <v>14</v>
      </c>
      <c r="K165" s="665" t="s">
        <v>16</v>
      </c>
      <c r="L165" s="665" t="s">
        <v>8</v>
      </c>
      <c r="M165" s="665" t="s">
        <v>65</v>
      </c>
      <c r="N165" t="b">
        <f>AND(COUNTIF(G169:$G$175,G165))</f>
        <v>0</v>
      </c>
      <c r="O165" s="33" t="s">
        <v>1148</v>
      </c>
      <c r="Q165" s="241" t="b">
        <v>1</v>
      </c>
      <c r="T165" s="241">
        <f t="shared" si="5"/>
        <v>1</v>
      </c>
      <c r="V165" s="222">
        <f t="shared" si="6"/>
        <v>0</v>
      </c>
      <c r="AX165" s="16"/>
      <c r="AY165" s="8"/>
      <c r="AZ165" s="8"/>
      <c r="BA165" s="8"/>
    </row>
    <row r="166" spans="1:53" ht="14.5" outlineLevel="1" x14ac:dyDescent="0.35">
      <c r="A166" s="6"/>
      <c r="B166" s="7"/>
      <c r="C166" s="17"/>
      <c r="D166" s="17"/>
      <c r="E166" s="17"/>
      <c r="F166" s="26"/>
      <c r="G166" t="str">
        <f t="shared" si="12"/>
        <v>YYBLWbd</v>
      </c>
      <c r="H166" s="665" t="s">
        <v>343</v>
      </c>
      <c r="I166" s="665" t="s">
        <v>343</v>
      </c>
      <c r="J166" s="665" t="s">
        <v>14</v>
      </c>
      <c r="K166" s="665" t="s">
        <v>16</v>
      </c>
      <c r="L166" s="665" t="s">
        <v>8</v>
      </c>
      <c r="M166" s="665" t="s">
        <v>936</v>
      </c>
      <c r="N166" t="b">
        <f>AND(COUNTIF(G169:$G$175,G166))</f>
        <v>0</v>
      </c>
      <c r="O166" s="33" t="s">
        <v>1148</v>
      </c>
      <c r="Q166" s="241" t="b">
        <v>1</v>
      </c>
      <c r="T166" s="241">
        <f t="shared" si="5"/>
        <v>1</v>
      </c>
      <c r="V166" s="222">
        <f t="shared" si="6"/>
        <v>0</v>
      </c>
      <c r="Z166">
        <v>2</v>
      </c>
      <c r="AA166">
        <v>3</v>
      </c>
      <c r="AB166">
        <v>4</v>
      </c>
      <c r="AC166">
        <v>5</v>
      </c>
      <c r="AX166" s="16"/>
      <c r="AY166" s="8"/>
      <c r="AZ166" s="8"/>
      <c r="BA166" s="8"/>
    </row>
    <row r="167" spans="1:53" ht="14.5" outlineLevel="1" x14ac:dyDescent="0.35">
      <c r="A167" s="6"/>
      <c r="B167" s="7"/>
      <c r="C167" s="17"/>
      <c r="D167" s="17"/>
      <c r="E167" s="17"/>
      <c r="F167" s="26"/>
      <c r="G167" t="str">
        <f>_xlfn.CONCAT(H167:M167)</f>
        <v>YYWBLw</v>
      </c>
      <c r="H167" s="665" t="s">
        <v>343</v>
      </c>
      <c r="I167" s="665" t="s">
        <v>343</v>
      </c>
      <c r="J167" s="665" t="s">
        <v>8</v>
      </c>
      <c r="K167" s="665" t="s">
        <v>14</v>
      </c>
      <c r="L167" s="665" t="s">
        <v>16</v>
      </c>
      <c r="M167" s="665" t="s">
        <v>62</v>
      </c>
      <c r="N167" t="b">
        <f>AND(COUNTIF(G169:$G$175,G167))</f>
        <v>0</v>
      </c>
      <c r="O167" s="33" t="s">
        <v>1148</v>
      </c>
      <c r="Q167" s="241" t="b">
        <v>1</v>
      </c>
      <c r="T167" s="241">
        <f t="shared" si="5"/>
        <v>1</v>
      </c>
      <c r="V167" s="222">
        <f t="shared" si="6"/>
        <v>0</v>
      </c>
      <c r="X167" t="s">
        <v>1221</v>
      </c>
      <c r="Z167" t="s">
        <v>1015</v>
      </c>
      <c r="AA167" t="s">
        <v>1016</v>
      </c>
      <c r="AB167" t="s">
        <v>1017</v>
      </c>
      <c r="AC167" t="s">
        <v>982</v>
      </c>
      <c r="AX167" s="16"/>
      <c r="AY167" s="8"/>
      <c r="AZ167" s="8"/>
      <c r="BA167" s="8"/>
    </row>
    <row r="168" spans="1:53" ht="14.5" outlineLevel="1" x14ac:dyDescent="0.35">
      <c r="A168" s="6"/>
      <c r="B168" s="7"/>
      <c r="C168" s="17"/>
      <c r="D168" s="17"/>
      <c r="E168" s="17"/>
      <c r="F168" s="26"/>
      <c r="G168" t="str">
        <f t="shared" si="12"/>
        <v>YYWBLwd</v>
      </c>
      <c r="H168" s="665" t="s">
        <v>343</v>
      </c>
      <c r="I168" s="665" t="s">
        <v>343</v>
      </c>
      <c r="J168" s="665" t="s">
        <v>8</v>
      </c>
      <c r="K168" s="665" t="s">
        <v>14</v>
      </c>
      <c r="L168" s="665" t="s">
        <v>16</v>
      </c>
      <c r="M168" s="665" t="s">
        <v>935</v>
      </c>
      <c r="N168" t="b">
        <f>AND(COUNTIF(G169:$G$175,G168))</f>
        <v>0</v>
      </c>
      <c r="O168" s="33" t="s">
        <v>1148</v>
      </c>
      <c r="Q168" s="241" t="b">
        <v>1</v>
      </c>
      <c r="T168" s="241">
        <f t="shared" si="5"/>
        <v>1</v>
      </c>
      <c r="V168" s="222">
        <f t="shared" si="6"/>
        <v>0</v>
      </c>
      <c r="Y168" t="s">
        <v>68</v>
      </c>
      <c r="Z168">
        <v>0</v>
      </c>
      <c r="AA168">
        <v>0</v>
      </c>
      <c r="AB168">
        <v>1</v>
      </c>
      <c r="AC168">
        <v>0</v>
      </c>
      <c r="AX168" s="16"/>
      <c r="AY168" s="8"/>
      <c r="AZ168" s="8"/>
      <c r="BA168" s="8"/>
    </row>
    <row r="169" spans="1:53" ht="14.5" outlineLevel="1" x14ac:dyDescent="0.35">
      <c r="A169" s="6"/>
      <c r="B169" s="7"/>
      <c r="C169" s="17"/>
      <c r="D169" s="17"/>
      <c r="E169" s="17"/>
      <c r="F169" s="26"/>
      <c r="G169" t="str">
        <f t="shared" ref="G169" si="22">_xlfn.CONCAT(H169:M169)</f>
        <v>YAAA2Nw</v>
      </c>
      <c r="H169" s="665" t="s">
        <v>343</v>
      </c>
      <c r="I169" s="665" t="s">
        <v>22</v>
      </c>
      <c r="J169" s="665" t="s">
        <v>22</v>
      </c>
      <c r="K169" s="665" t="s">
        <v>1120</v>
      </c>
      <c r="L169" s="665" t="s">
        <v>73</v>
      </c>
      <c r="M169" s="665" t="s">
        <v>62</v>
      </c>
      <c r="N169" t="b">
        <f>AND(COUNTIF(G$175:$G182,G169))</f>
        <v>0</v>
      </c>
      <c r="O169" s="33" t="s">
        <v>876</v>
      </c>
      <c r="Q169" s="241" t="b">
        <v>1</v>
      </c>
      <c r="T169" s="241">
        <f t="shared" ref="T169:T175" si="23">IF(OR(M169="a",M169="a2",M169="sp"),0,1)</f>
        <v>1</v>
      </c>
      <c r="V169" s="222">
        <f t="shared" ref="V169:V175" si="24">1-T169</f>
        <v>0</v>
      </c>
      <c r="Y169" t="s">
        <v>65</v>
      </c>
      <c r="Z169">
        <v>1</v>
      </c>
      <c r="AA169">
        <v>1</v>
      </c>
      <c r="AB169">
        <v>2</v>
      </c>
      <c r="AC169">
        <v>1</v>
      </c>
      <c r="AX169" s="16"/>
      <c r="AY169" s="8"/>
      <c r="AZ169" s="8"/>
      <c r="BA169" s="8"/>
    </row>
    <row r="170" spans="1:53" ht="14.5" outlineLevel="1" x14ac:dyDescent="0.35">
      <c r="A170" s="6"/>
      <c r="B170" s="7"/>
      <c r="C170" s="17"/>
      <c r="D170" s="17"/>
      <c r="E170" s="17"/>
      <c r="F170" s="26"/>
      <c r="G170" t="str">
        <f t="shared" ref="G170:G175" si="25">_xlfn.CONCAT(H170:M170)</f>
        <v>YAAA2Nwd</v>
      </c>
      <c r="H170" s="665" t="s">
        <v>343</v>
      </c>
      <c r="I170" s="665" t="s">
        <v>22</v>
      </c>
      <c r="J170" s="665" t="s">
        <v>22</v>
      </c>
      <c r="K170" s="665" t="s">
        <v>1120</v>
      </c>
      <c r="L170" s="665" t="s">
        <v>73</v>
      </c>
      <c r="M170" s="665" t="s">
        <v>935</v>
      </c>
      <c r="N170" t="b">
        <f>AND(COUNTIF(G$175:$G183,G170))</f>
        <v>0</v>
      </c>
      <c r="O170" s="33" t="s">
        <v>876</v>
      </c>
      <c r="Q170" s="241" t="b">
        <v>1</v>
      </c>
      <c r="T170" s="241">
        <f t="shared" si="23"/>
        <v>1</v>
      </c>
      <c r="V170" s="222">
        <f t="shared" si="24"/>
        <v>0</v>
      </c>
      <c r="Y170" t="s">
        <v>936</v>
      </c>
      <c r="Z170">
        <v>0</v>
      </c>
      <c r="AA170">
        <v>1</v>
      </c>
      <c r="AB170">
        <v>2</v>
      </c>
      <c r="AC170">
        <v>1</v>
      </c>
      <c r="AX170" s="16"/>
      <c r="AY170" s="8"/>
      <c r="AZ170" s="8"/>
      <c r="BA170" s="8"/>
    </row>
    <row r="171" spans="1:53" ht="14.5" outlineLevel="1" x14ac:dyDescent="0.35">
      <c r="A171" s="6"/>
      <c r="B171" s="7"/>
      <c r="C171" s="17"/>
      <c r="D171" s="17"/>
      <c r="E171" s="17"/>
      <c r="F171" s="26"/>
      <c r="G171" t="str">
        <f t="shared" si="25"/>
        <v>YYAA2A1z</v>
      </c>
      <c r="H171" s="665" t="s">
        <v>343</v>
      </c>
      <c r="I171" s="665" t="s">
        <v>343</v>
      </c>
      <c r="J171" s="665" t="s">
        <v>22</v>
      </c>
      <c r="K171" s="665" t="s">
        <v>1120</v>
      </c>
      <c r="L171" s="665" t="s">
        <v>221</v>
      </c>
      <c r="M171" s="665" t="s">
        <v>69</v>
      </c>
      <c r="N171" t="b">
        <f>AND(COUNTIF(G$175:$G183,G171))</f>
        <v>0</v>
      </c>
      <c r="O171" s="33" t="s">
        <v>876</v>
      </c>
      <c r="Q171" s="241" t="b">
        <v>1</v>
      </c>
      <c r="T171" s="241">
        <f t="shared" si="23"/>
        <v>1</v>
      </c>
      <c r="V171" s="222">
        <f t="shared" si="24"/>
        <v>0</v>
      </c>
      <c r="Y171" t="s">
        <v>64</v>
      </c>
      <c r="Z171">
        <v>1</v>
      </c>
      <c r="AA171">
        <v>1</v>
      </c>
      <c r="AB171">
        <v>2</v>
      </c>
      <c r="AC171">
        <v>1</v>
      </c>
      <c r="AX171" s="16"/>
      <c r="AY171" s="8"/>
      <c r="AZ171" s="8"/>
      <c r="BA171" s="8"/>
    </row>
    <row r="172" spans="1:53" ht="14.5" outlineLevel="1" x14ac:dyDescent="0.35">
      <c r="A172" s="6"/>
      <c r="B172" s="7"/>
      <c r="C172" s="17"/>
      <c r="D172" s="17"/>
      <c r="E172" s="17"/>
      <c r="F172" s="26"/>
      <c r="G172" t="str">
        <f t="shared" si="25"/>
        <v>YYAA2A1zd</v>
      </c>
      <c r="H172" s="665" t="s">
        <v>343</v>
      </c>
      <c r="I172" s="665" t="s">
        <v>343</v>
      </c>
      <c r="J172" s="665" t="s">
        <v>22</v>
      </c>
      <c r="K172" s="665" t="s">
        <v>1120</v>
      </c>
      <c r="L172" s="665" t="s">
        <v>221</v>
      </c>
      <c r="M172" s="665" t="s">
        <v>938</v>
      </c>
      <c r="N172" t="b">
        <f>AND(COUNTIF(G$175:$G184,G172))</f>
        <v>0</v>
      </c>
      <c r="O172" s="33" t="s">
        <v>876</v>
      </c>
      <c r="Q172" s="241" t="b">
        <v>1</v>
      </c>
      <c r="T172" s="241">
        <f t="shared" si="23"/>
        <v>1</v>
      </c>
      <c r="V172" s="222">
        <f t="shared" si="24"/>
        <v>0</v>
      </c>
      <c r="Y172" t="s">
        <v>937</v>
      </c>
      <c r="Z172">
        <v>0</v>
      </c>
      <c r="AA172">
        <v>1</v>
      </c>
      <c r="AB172">
        <v>2</v>
      </c>
      <c r="AC172">
        <v>1</v>
      </c>
      <c r="AX172" s="16"/>
      <c r="AY172" s="8"/>
      <c r="AZ172" s="8"/>
      <c r="BA172" s="8"/>
    </row>
    <row r="173" spans="1:53" ht="14.5" outlineLevel="1" x14ac:dyDescent="0.35">
      <c r="A173" s="6"/>
      <c r="B173" s="7"/>
      <c r="C173" s="17"/>
      <c r="D173" s="17"/>
      <c r="E173" s="17"/>
      <c r="F173" s="26"/>
      <c r="G173" t="str">
        <f t="shared" si="25"/>
        <v>AYWA2A1a</v>
      </c>
      <c r="H173" s="665" t="s">
        <v>22</v>
      </c>
      <c r="I173" s="665" t="s">
        <v>343</v>
      </c>
      <c r="J173" s="665" t="s">
        <v>8</v>
      </c>
      <c r="K173" s="665" t="s">
        <v>1120</v>
      </c>
      <c r="L173" s="665" t="s">
        <v>221</v>
      </c>
      <c r="M173" s="665" t="s">
        <v>68</v>
      </c>
      <c r="N173" t="b">
        <f>AND(COUNTIF(G$175:$G185,G173))</f>
        <v>0</v>
      </c>
      <c r="O173" s="33" t="s">
        <v>876</v>
      </c>
      <c r="Q173" s="241" t="b">
        <v>1</v>
      </c>
      <c r="T173" s="241">
        <f t="shared" si="23"/>
        <v>0</v>
      </c>
      <c r="V173" s="222">
        <f t="shared" si="24"/>
        <v>1</v>
      </c>
      <c r="Y173" t="s">
        <v>219</v>
      </c>
      <c r="Z173">
        <v>1</v>
      </c>
      <c r="AA173">
        <v>0</v>
      </c>
      <c r="AB173">
        <v>1</v>
      </c>
      <c r="AC173">
        <v>0</v>
      </c>
      <c r="AX173" s="16"/>
      <c r="AY173" s="8"/>
      <c r="AZ173" s="8"/>
      <c r="BA173" s="8"/>
    </row>
    <row r="174" spans="1:53" ht="14.5" outlineLevel="1" x14ac:dyDescent="0.35">
      <c r="A174" s="6"/>
      <c r="B174" s="7"/>
      <c r="C174" s="17"/>
      <c r="D174" s="17"/>
      <c r="E174" s="17"/>
      <c r="F174" s="26"/>
      <c r="G174" t="str">
        <f t="shared" si="25"/>
        <v>AANWA1a</v>
      </c>
      <c r="H174" s="665" t="s">
        <v>22</v>
      </c>
      <c r="I174" s="665" t="s">
        <v>22</v>
      </c>
      <c r="J174" s="665" t="s">
        <v>73</v>
      </c>
      <c r="K174" s="665" t="s">
        <v>8</v>
      </c>
      <c r="L174" s="665" t="s">
        <v>221</v>
      </c>
      <c r="M174" s="665" t="s">
        <v>68</v>
      </c>
      <c r="N174" t="b">
        <f>AND(COUNTIF(G$175:$G186,G174))</f>
        <v>0</v>
      </c>
      <c r="O174" s="33" t="s">
        <v>876</v>
      </c>
      <c r="Q174" s="241" t="b">
        <v>1</v>
      </c>
      <c r="T174" s="241">
        <f t="shared" si="23"/>
        <v>0</v>
      </c>
      <c r="V174" s="222">
        <f t="shared" si="24"/>
        <v>1</v>
      </c>
      <c r="Y174" t="s">
        <v>66</v>
      </c>
      <c r="Z174">
        <v>1</v>
      </c>
      <c r="AA174">
        <v>1</v>
      </c>
      <c r="AB174">
        <v>3</v>
      </c>
      <c r="AC174">
        <v>0</v>
      </c>
      <c r="AX174" s="16"/>
      <c r="AY174" s="8"/>
      <c r="AZ174" s="8"/>
      <c r="BA174" s="8"/>
    </row>
    <row r="175" spans="1:53" ht="14.5" outlineLevel="1" x14ac:dyDescent="0.35">
      <c r="A175" s="6"/>
      <c r="B175" s="7"/>
      <c r="C175" s="17"/>
      <c r="D175" s="17"/>
      <c r="E175" s="17"/>
      <c r="F175" s="26"/>
      <c r="G175" t="str">
        <f t="shared" si="25"/>
        <v>AAANWa</v>
      </c>
      <c r="H175" s="665" t="s">
        <v>22</v>
      </c>
      <c r="I175" s="665" t="s">
        <v>22</v>
      </c>
      <c r="J175" s="665" t="s">
        <v>22</v>
      </c>
      <c r="K175" s="665" t="s">
        <v>73</v>
      </c>
      <c r="L175" s="665" t="s">
        <v>8</v>
      </c>
      <c r="M175" s="665" t="s">
        <v>68</v>
      </c>
      <c r="N175" t="b">
        <f>AND(COUNTIF(G$176:$G177,G175))</f>
        <v>0</v>
      </c>
      <c r="O175" s="33" t="s">
        <v>876</v>
      </c>
      <c r="Q175" s="241" t="b">
        <v>1</v>
      </c>
      <c r="T175" s="241">
        <f t="shared" si="23"/>
        <v>0</v>
      </c>
      <c r="V175" s="222">
        <f t="shared" si="24"/>
        <v>1</v>
      </c>
      <c r="Y175" t="s">
        <v>62</v>
      </c>
      <c r="Z175">
        <v>1</v>
      </c>
      <c r="AA175">
        <v>1</v>
      </c>
      <c r="AB175">
        <v>2</v>
      </c>
      <c r="AC175">
        <v>1</v>
      </c>
      <c r="AX175" s="16"/>
      <c r="AY175" s="8"/>
      <c r="AZ175" s="8"/>
      <c r="BA175" s="8"/>
    </row>
    <row r="176" spans="1:53" ht="15" customHeight="1" outlineLevel="1" x14ac:dyDescent="0.45">
      <c r="A176" s="6"/>
      <c r="B176" s="7"/>
      <c r="C176" s="17"/>
      <c r="D176" s="17"/>
      <c r="E176" s="17"/>
      <c r="F176" s="26"/>
      <c r="N176" s="511" t="str">
        <f>IF(OR(N125:N175),"Error","")</f>
        <v/>
      </c>
      <c r="Y176" t="s">
        <v>935</v>
      </c>
      <c r="Z176">
        <v>0</v>
      </c>
      <c r="AA176">
        <v>1</v>
      </c>
      <c r="AB176">
        <v>2</v>
      </c>
      <c r="AC176">
        <v>1</v>
      </c>
      <c r="AX176" s="16"/>
      <c r="AY176" s="8"/>
      <c r="AZ176" s="8"/>
      <c r="BA176" s="8"/>
    </row>
    <row r="177" spans="1:53" ht="14.5" outlineLevel="1" x14ac:dyDescent="0.35">
      <c r="A177" s="6"/>
      <c r="B177" s="7"/>
      <c r="C177" s="17"/>
      <c r="D177" s="17"/>
      <c r="E177" s="17"/>
      <c r="F177" s="26"/>
      <c r="Y177" t="s">
        <v>61</v>
      </c>
      <c r="Z177">
        <v>1</v>
      </c>
      <c r="AA177">
        <v>1</v>
      </c>
      <c r="AB177">
        <v>2</v>
      </c>
      <c r="AC177">
        <v>0</v>
      </c>
      <c r="AX177" s="16"/>
      <c r="AY177" s="8"/>
      <c r="AZ177" s="8"/>
      <c r="BA177" s="8"/>
    </row>
    <row r="178" spans="1:53" ht="14.5" outlineLevel="1" x14ac:dyDescent="0.35">
      <c r="A178" s="6"/>
      <c r="B178" s="7"/>
      <c r="C178" s="17"/>
      <c r="D178" s="17"/>
      <c r="E178" s="17"/>
      <c r="F178" s="26"/>
      <c r="G178" s="495" t="s">
        <v>976</v>
      </c>
      <c r="I178" s="26" t="s">
        <v>1013</v>
      </c>
      <c r="J178" s="26"/>
      <c r="K178" s="26"/>
      <c r="L178" s="26"/>
      <c r="M178" s="26"/>
      <c r="N178" s="26"/>
      <c r="O178" s="186"/>
      <c r="P178" s="186"/>
      <c r="Q178" s="186"/>
      <c r="R178" s="186"/>
      <c r="Y178" t="s">
        <v>939</v>
      </c>
      <c r="Z178">
        <v>0</v>
      </c>
      <c r="AA178">
        <v>1</v>
      </c>
      <c r="AB178">
        <v>2</v>
      </c>
      <c r="AC178">
        <v>0</v>
      </c>
      <c r="AE178" s="186"/>
      <c r="AF178" s="186"/>
      <c r="AG178" s="186"/>
      <c r="AH178" s="186"/>
      <c r="AI178" s="186"/>
      <c r="AJ178" s="186"/>
      <c r="AK178" s="186"/>
      <c r="AL178" s="186"/>
      <c r="AM178" s="186"/>
      <c r="AN178" s="186"/>
      <c r="AO178" s="186"/>
      <c r="AP178" s="186"/>
      <c r="AQ178" s="186"/>
      <c r="AR178" s="186"/>
      <c r="AS178" s="186"/>
      <c r="AT178" s="186"/>
      <c r="AU178" s="186"/>
      <c r="AV178" s="186"/>
      <c r="AW178" s="186"/>
      <c r="AX178" s="16"/>
      <c r="AY178" s="8"/>
      <c r="AZ178" s="8"/>
      <c r="BA178" s="8"/>
    </row>
    <row r="179" spans="1:53" ht="14.5" outlineLevel="1" x14ac:dyDescent="0.35">
      <c r="A179" s="6"/>
      <c r="B179" s="7"/>
      <c r="C179" s="17"/>
      <c r="D179" s="17"/>
      <c r="E179" s="17"/>
      <c r="F179" s="26"/>
      <c r="G179" s="495"/>
      <c r="H179" s="691">
        <v>1</v>
      </c>
      <c r="I179" s="691">
        <v>1.427911190094997</v>
      </c>
      <c r="J179" s="691">
        <v>1.1893432919599152</v>
      </c>
      <c r="K179" s="691">
        <v>1.2728496529924731</v>
      </c>
      <c r="L179" s="691">
        <v>0.99035145776420608</v>
      </c>
      <c r="M179" s="691">
        <v>1.0000503881773812</v>
      </c>
      <c r="N179" s="691">
        <v>0.70454540985711323</v>
      </c>
      <c r="O179" s="691">
        <v>0.83157042652785551</v>
      </c>
      <c r="P179" s="691">
        <v>0.5813949008500422</v>
      </c>
      <c r="Q179" s="691">
        <v>1</v>
      </c>
      <c r="R179" s="186"/>
      <c r="Y179" t="s">
        <v>69</v>
      </c>
      <c r="Z179">
        <v>1</v>
      </c>
      <c r="AA179">
        <v>1</v>
      </c>
      <c r="AB179">
        <v>2</v>
      </c>
      <c r="AC179">
        <v>0</v>
      </c>
      <c r="AE179" s="186"/>
      <c r="AF179" s="186"/>
      <c r="AG179" s="186"/>
      <c r="AH179" s="186"/>
      <c r="AI179" s="186"/>
      <c r="AJ179" s="186"/>
      <c r="AK179" s="186"/>
      <c r="AL179" s="186"/>
      <c r="AM179" s="186"/>
      <c r="AN179" s="186"/>
      <c r="AO179" s="186"/>
      <c r="AP179" s="186"/>
      <c r="AQ179" s="186"/>
      <c r="AR179" s="186"/>
      <c r="AS179" s="186"/>
      <c r="AT179" s="186"/>
      <c r="AU179" s="186"/>
      <c r="AV179" s="186"/>
      <c r="AW179" s="186"/>
      <c r="AX179" s="16"/>
      <c r="AY179" s="8"/>
      <c r="AZ179" s="8"/>
      <c r="BA179" s="8"/>
    </row>
    <row r="180" spans="1:53" ht="14.5" outlineLevel="1" x14ac:dyDescent="0.35">
      <c r="A180" s="6"/>
      <c r="B180" s="7"/>
      <c r="C180" s="17"/>
      <c r="D180" s="17"/>
      <c r="E180" s="17"/>
      <c r="F180" s="26"/>
      <c r="G180" s="495" t="s">
        <v>1224</v>
      </c>
      <c r="H180" s="876">
        <v>1</v>
      </c>
      <c r="I180" s="876">
        <v>1</v>
      </c>
      <c r="J180" s="876">
        <v>0.75</v>
      </c>
      <c r="K180" s="876">
        <v>0.75</v>
      </c>
      <c r="L180" s="876">
        <v>0.5</v>
      </c>
      <c r="M180" s="876">
        <v>0.75</v>
      </c>
      <c r="N180" s="876">
        <v>0.5</v>
      </c>
      <c r="O180" s="876">
        <v>0.5</v>
      </c>
      <c r="P180" s="876">
        <v>0.25</v>
      </c>
      <c r="Q180" s="876">
        <v>1</v>
      </c>
      <c r="R180" s="186"/>
      <c r="Y180" t="s">
        <v>938</v>
      </c>
      <c r="Z180">
        <v>0</v>
      </c>
      <c r="AA180">
        <v>1</v>
      </c>
      <c r="AB180">
        <v>2</v>
      </c>
      <c r="AC180">
        <v>0</v>
      </c>
      <c r="AE180" s="186"/>
      <c r="AF180" s="186"/>
      <c r="AG180" s="186"/>
      <c r="AH180" s="186"/>
      <c r="AI180" s="186"/>
      <c r="AJ180" s="186"/>
      <c r="AK180" s="186"/>
      <c r="AL180" s="186"/>
      <c r="AM180" s="186"/>
      <c r="AN180" s="186"/>
      <c r="AO180" s="186"/>
      <c r="AP180" s="186"/>
      <c r="AQ180" s="186"/>
      <c r="AR180" s="186"/>
      <c r="AS180" s="186"/>
      <c r="AT180" s="186"/>
      <c r="AU180" s="186"/>
      <c r="AV180" s="186"/>
      <c r="AW180" s="186"/>
      <c r="AX180" s="16"/>
      <c r="AY180" s="8"/>
      <c r="AZ180" s="8"/>
      <c r="BA180" s="8"/>
    </row>
    <row r="181" spans="1:53" ht="14.5" outlineLevel="1" x14ac:dyDescent="0.35">
      <c r="A181" s="6"/>
      <c r="B181" s="7"/>
      <c r="C181" s="17"/>
      <c r="D181" s="17"/>
      <c r="E181" s="17"/>
      <c r="F181" s="26"/>
      <c r="G181" s="26" t="s">
        <v>793</v>
      </c>
      <c r="H181" t="s">
        <v>809</v>
      </c>
      <c r="I181" t="s">
        <v>382</v>
      </c>
      <c r="J181" t="s">
        <v>780</v>
      </c>
      <c r="K181" t="s">
        <v>781</v>
      </c>
      <c r="L181" t="s">
        <v>782</v>
      </c>
      <c r="M181" t="s">
        <v>783</v>
      </c>
      <c r="N181" t="s">
        <v>784</v>
      </c>
      <c r="O181" t="s">
        <v>785</v>
      </c>
      <c r="P181" t="s">
        <v>786</v>
      </c>
      <c r="Q181" t="s">
        <v>787</v>
      </c>
      <c r="AE181" s="186"/>
      <c r="AF181" s="186"/>
      <c r="AG181" s="186"/>
      <c r="AH181" s="186"/>
      <c r="AI181" s="186"/>
      <c r="AJ181" s="186"/>
      <c r="AK181" s="186"/>
      <c r="AL181" s="186"/>
      <c r="AM181" s="186"/>
      <c r="AN181" s="186"/>
      <c r="AO181" s="186"/>
      <c r="AP181" s="186"/>
      <c r="AQ181" s="186"/>
      <c r="AR181" s="186"/>
      <c r="AS181" s="186"/>
      <c r="AT181" s="186"/>
      <c r="AU181" s="186"/>
      <c r="AV181" s="186"/>
      <c r="AW181" s="186"/>
      <c r="AX181" s="16"/>
      <c r="AY181" s="8"/>
      <c r="AZ181" s="8"/>
      <c r="BA181" s="8"/>
    </row>
    <row r="182" spans="1:53" ht="14.5" outlineLevel="1" x14ac:dyDescent="0.35">
      <c r="A182" s="6"/>
      <c r="B182" s="7"/>
      <c r="C182" s="17"/>
      <c r="D182" s="17"/>
      <c r="E182" s="17"/>
      <c r="F182" s="26"/>
      <c r="G182" s="26" t="str">
        <f t="shared" ref="G182:G213" si="26">_xlfn.CONCAT(H125:M125)</f>
        <v>AAAA2A1a</v>
      </c>
      <c r="H182" s="692">
        <f>IFERROR(VLOOKUP($M125,$Y$126:$Z$137,2,FALSE)*H$179*(1+H$180*INDEX($AC$127:$AN$137,MATCH($L125,$AB$127:$AB$137,0),MATCH($M125,_xlfn.ANCHORARRAY($AC$126),0))),0)</f>
        <v>0</v>
      </c>
      <c r="I182" s="692">
        <f t="shared" ref="I182:Q182" si="27">IFERROR(VLOOKUP($M125,$Y$126:$Z$137,2,FALSE)*I$179*(1+I$180*INDEX($AC$127:$AN$137,MATCH($L125,$AB$127:$AB$137,0),MATCH($M125,_xlfn.ANCHORARRAY($AC$126),0))),0)</f>
        <v>0</v>
      </c>
      <c r="J182" s="692">
        <f t="shared" si="27"/>
        <v>0</v>
      </c>
      <c r="K182" s="692">
        <f t="shared" si="27"/>
        <v>0</v>
      </c>
      <c r="L182" s="692">
        <f t="shared" si="27"/>
        <v>0</v>
      </c>
      <c r="M182" s="692">
        <f t="shared" si="27"/>
        <v>0</v>
      </c>
      <c r="N182" s="692">
        <f t="shared" si="27"/>
        <v>0</v>
      </c>
      <c r="O182" s="692">
        <f t="shared" si="27"/>
        <v>0</v>
      </c>
      <c r="P182" s="692">
        <f t="shared" si="27"/>
        <v>0</v>
      </c>
      <c r="Q182" s="692">
        <f t="shared" si="27"/>
        <v>0</v>
      </c>
      <c r="R182" s="186"/>
      <c r="AE182" s="186"/>
      <c r="AF182" s="186"/>
      <c r="AG182" s="186"/>
      <c r="AH182" s="186"/>
      <c r="AI182" s="186"/>
      <c r="AJ182" s="186"/>
      <c r="AK182" s="186"/>
      <c r="AL182" s="186"/>
      <c r="AM182" s="186"/>
      <c r="AN182" s="186"/>
      <c r="AO182" s="186"/>
      <c r="AP182" s="186"/>
      <c r="AQ182" s="186"/>
      <c r="AR182" s="186"/>
      <c r="AS182" s="186"/>
      <c r="AT182" s="186"/>
      <c r="AU182" s="186"/>
      <c r="AV182" s="186"/>
      <c r="AW182" s="186"/>
      <c r="AX182" s="16"/>
      <c r="AY182" s="8"/>
      <c r="AZ182" s="8"/>
      <c r="BA182" s="8"/>
    </row>
    <row r="183" spans="1:53" ht="14.5" outlineLevel="1" x14ac:dyDescent="0.35">
      <c r="A183" s="6"/>
      <c r="B183" s="7"/>
      <c r="C183" s="17"/>
      <c r="D183" s="17"/>
      <c r="E183" s="17"/>
      <c r="F183" s="26"/>
      <c r="G183" s="26" t="str">
        <f t="shared" si="26"/>
        <v>GGGGAg1a2</v>
      </c>
      <c r="H183" s="692">
        <f t="shared" ref="H183:Q183" si="28">IFERROR(VLOOKUP($M126,$Y$126:$Z$137,2,FALSE)*H$179*(1+H$180*INDEX($AC$127:$AN$137,MATCH($L126,$AB$127:$AB$137,0),MATCH($M126,_xlfn.ANCHORARRAY($AC$126),0))),0)</f>
        <v>0</v>
      </c>
      <c r="I183" s="692">
        <f t="shared" si="28"/>
        <v>0</v>
      </c>
      <c r="J183" s="692">
        <f t="shared" si="28"/>
        <v>0</v>
      </c>
      <c r="K183" s="692">
        <f t="shared" si="28"/>
        <v>0</v>
      </c>
      <c r="L183" s="692">
        <f t="shared" si="28"/>
        <v>0</v>
      </c>
      <c r="M183" s="692">
        <f t="shared" si="28"/>
        <v>0</v>
      </c>
      <c r="N183" s="692">
        <f t="shared" si="28"/>
        <v>0</v>
      </c>
      <c r="O183" s="692">
        <f t="shared" si="28"/>
        <v>0</v>
      </c>
      <c r="P183" s="692">
        <f t="shared" si="28"/>
        <v>0</v>
      </c>
      <c r="Q183" s="692">
        <f t="shared" si="28"/>
        <v>0</v>
      </c>
      <c r="R183" s="186"/>
      <c r="X183" t="s">
        <v>1222</v>
      </c>
      <c r="Z183" t="s">
        <v>756</v>
      </c>
      <c r="AA183" t="s">
        <v>1136</v>
      </c>
      <c r="AB183" t="s">
        <v>1137</v>
      </c>
      <c r="AC183" t="s">
        <v>758</v>
      </c>
      <c r="AE183" s="186"/>
      <c r="AF183" s="186"/>
      <c r="AG183" s="186"/>
      <c r="AH183" s="186"/>
      <c r="AI183" s="186"/>
      <c r="AJ183" s="186"/>
      <c r="AK183" s="186"/>
      <c r="AL183" s="186"/>
      <c r="AM183" s="186"/>
      <c r="AN183" s="186"/>
      <c r="AO183" s="186"/>
      <c r="AP183" s="186"/>
      <c r="AQ183" s="186"/>
      <c r="AR183" s="186"/>
      <c r="AS183" s="186"/>
      <c r="AT183" s="186"/>
      <c r="AU183" s="186"/>
      <c r="AV183" s="186"/>
      <c r="AW183" s="186"/>
      <c r="AX183" s="16"/>
      <c r="AY183" s="8"/>
      <c r="AZ183" s="8"/>
      <c r="BA183" s="8"/>
    </row>
    <row r="184" spans="1:53" ht="14.5" outlineLevel="1" x14ac:dyDescent="0.35">
      <c r="A184" s="6"/>
      <c r="B184" s="7"/>
      <c r="C184" s="17"/>
      <c r="D184" s="17"/>
      <c r="E184" s="17"/>
      <c r="F184" s="26"/>
      <c r="G184" s="26" t="str">
        <f t="shared" si="26"/>
        <v>GGGGSg1a2</v>
      </c>
      <c r="H184" s="692">
        <f t="shared" ref="H184:Q184" si="29">IFERROR(VLOOKUP($M127,$Y$126:$Z$137,2,FALSE)*H$179*(1+H$180*INDEX($AC$127:$AN$137,MATCH($L127,$AB$127:$AB$137,0),MATCH($M127,_xlfn.ANCHORARRAY($AC$126),0))),0)</f>
        <v>0</v>
      </c>
      <c r="I184" s="692">
        <f t="shared" si="29"/>
        <v>0</v>
      </c>
      <c r="J184" s="692">
        <f t="shared" si="29"/>
        <v>0</v>
      </c>
      <c r="K184" s="692">
        <f t="shared" si="29"/>
        <v>0</v>
      </c>
      <c r="L184" s="692">
        <f t="shared" si="29"/>
        <v>0</v>
      </c>
      <c r="M184" s="692">
        <f t="shared" si="29"/>
        <v>0</v>
      </c>
      <c r="N184" s="692">
        <f t="shared" si="29"/>
        <v>0</v>
      </c>
      <c r="O184" s="692">
        <f t="shared" si="29"/>
        <v>0</v>
      </c>
      <c r="P184" s="692">
        <f t="shared" si="29"/>
        <v>0</v>
      </c>
      <c r="Q184" s="692">
        <f t="shared" si="29"/>
        <v>0</v>
      </c>
      <c r="R184" s="186"/>
      <c r="Y184" t="s">
        <v>68</v>
      </c>
      <c r="Z184">
        <v>0</v>
      </c>
      <c r="AA184">
        <v>20</v>
      </c>
      <c r="AB184">
        <v>0</v>
      </c>
      <c r="AC184">
        <v>0</v>
      </c>
      <c r="AE184" s="186"/>
      <c r="AF184" s="186"/>
      <c r="AG184" s="186"/>
      <c r="AH184" s="186"/>
      <c r="AI184" s="186"/>
      <c r="AJ184" s="186"/>
      <c r="AK184" s="186"/>
      <c r="AL184" s="186"/>
      <c r="AM184" s="186"/>
      <c r="AN184" s="186"/>
      <c r="AO184" s="186"/>
      <c r="AP184" s="186"/>
      <c r="AQ184" s="186"/>
      <c r="AR184" s="186"/>
      <c r="AS184" s="186"/>
      <c r="AT184" s="186"/>
      <c r="AU184" s="186"/>
      <c r="AV184" s="186"/>
      <c r="AW184" s="186"/>
      <c r="AX184" s="16"/>
      <c r="AY184" s="8"/>
      <c r="AZ184" s="8"/>
      <c r="BA184" s="8"/>
    </row>
    <row r="185" spans="1:53" ht="14.5" outlineLevel="1" x14ac:dyDescent="0.35">
      <c r="A185" s="6"/>
      <c r="B185" s="7"/>
      <c r="C185" s="17"/>
      <c r="D185" s="17"/>
      <c r="E185" s="17"/>
      <c r="F185" s="26"/>
      <c r="G185" s="26" t="str">
        <f t="shared" si="26"/>
        <v>GGGAg2Na2</v>
      </c>
      <c r="H185" s="692">
        <f t="shared" ref="H185:Q185" si="30">IFERROR(VLOOKUP($M128,$Y$126:$Z$137,2,FALSE)*H$179*(1+H$180*INDEX($AC$127:$AN$137,MATCH($L128,$AB$127:$AB$137,0),MATCH($M128,_xlfn.ANCHORARRAY($AC$126),0))),0)</f>
        <v>0</v>
      </c>
      <c r="I185" s="692">
        <f t="shared" si="30"/>
        <v>0</v>
      </c>
      <c r="J185" s="692">
        <f t="shared" si="30"/>
        <v>0</v>
      </c>
      <c r="K185" s="692">
        <f t="shared" si="30"/>
        <v>0</v>
      </c>
      <c r="L185" s="692">
        <f t="shared" si="30"/>
        <v>0</v>
      </c>
      <c r="M185" s="692">
        <f t="shared" si="30"/>
        <v>0</v>
      </c>
      <c r="N185" s="692">
        <f t="shared" si="30"/>
        <v>0</v>
      </c>
      <c r="O185" s="692">
        <f t="shared" si="30"/>
        <v>0</v>
      </c>
      <c r="P185" s="692">
        <f t="shared" si="30"/>
        <v>0</v>
      </c>
      <c r="Q185" s="692">
        <f t="shared" si="30"/>
        <v>0</v>
      </c>
      <c r="R185" s="186"/>
      <c r="Y185" t="s">
        <v>65</v>
      </c>
      <c r="Z185">
        <v>0</v>
      </c>
      <c r="AA185">
        <v>78</v>
      </c>
      <c r="AB185">
        <v>19</v>
      </c>
      <c r="AC185">
        <v>0</v>
      </c>
      <c r="AE185" s="186"/>
      <c r="AF185" s="186"/>
      <c r="AG185" s="186"/>
      <c r="AH185" s="186"/>
      <c r="AI185" s="186"/>
      <c r="AJ185" s="186"/>
      <c r="AK185" s="186"/>
      <c r="AL185" s="186"/>
      <c r="AM185" s="186"/>
      <c r="AN185" s="186"/>
      <c r="AO185" s="186"/>
      <c r="AP185" s="186"/>
      <c r="AQ185" s="186"/>
      <c r="AR185" s="186"/>
      <c r="AS185" s="186"/>
      <c r="AT185" s="186"/>
      <c r="AU185" s="186"/>
      <c r="AV185" s="186"/>
      <c r="AW185" s="186"/>
      <c r="AX185" s="16"/>
      <c r="AY185" s="8"/>
      <c r="AZ185" s="8"/>
      <c r="BA185" s="8"/>
    </row>
    <row r="186" spans="1:53" ht="14.5" outlineLevel="1" x14ac:dyDescent="0.35">
      <c r="A186" s="6"/>
      <c r="B186" s="7"/>
      <c r="C186" s="17"/>
      <c r="D186" s="17"/>
      <c r="E186" s="17"/>
      <c r="F186" s="26"/>
      <c r="G186" s="26" t="str">
        <f t="shared" si="26"/>
        <v>GGGAg2Ea2</v>
      </c>
      <c r="H186" s="692">
        <f t="shared" ref="H186:Q186" si="31">IFERROR(VLOOKUP($M129,$Y$126:$Z$137,2,FALSE)*H$179*(1+H$180*INDEX($AC$127:$AN$137,MATCH($L129,$AB$127:$AB$137,0),MATCH($M129,_xlfn.ANCHORARRAY($AC$126),0))),0)</f>
        <v>0</v>
      </c>
      <c r="I186" s="692">
        <f t="shared" si="31"/>
        <v>0</v>
      </c>
      <c r="J186" s="692">
        <f t="shared" si="31"/>
        <v>0</v>
      </c>
      <c r="K186" s="692">
        <f t="shared" si="31"/>
        <v>0</v>
      </c>
      <c r="L186" s="692">
        <f t="shared" si="31"/>
        <v>0</v>
      </c>
      <c r="M186" s="692">
        <f t="shared" si="31"/>
        <v>0</v>
      </c>
      <c r="N186" s="692">
        <f t="shared" si="31"/>
        <v>0</v>
      </c>
      <c r="O186" s="692">
        <f t="shared" si="31"/>
        <v>0</v>
      </c>
      <c r="P186" s="692">
        <f t="shared" si="31"/>
        <v>0</v>
      </c>
      <c r="Q186" s="692">
        <f t="shared" si="31"/>
        <v>0</v>
      </c>
      <c r="R186" s="186"/>
      <c r="Y186" t="s">
        <v>936</v>
      </c>
      <c r="Z186">
        <v>0</v>
      </c>
      <c r="AA186">
        <v>78</v>
      </c>
      <c r="AB186">
        <v>19</v>
      </c>
      <c r="AC186">
        <v>0</v>
      </c>
      <c r="AE186" s="186"/>
      <c r="AF186" s="186"/>
      <c r="AG186" s="186"/>
      <c r="AH186" s="186"/>
      <c r="AI186" s="186"/>
      <c r="AJ186" s="186"/>
      <c r="AK186" s="186"/>
      <c r="AL186" s="186"/>
      <c r="AM186" s="186"/>
      <c r="AN186" s="186"/>
      <c r="AO186" s="186"/>
      <c r="AP186" s="186"/>
      <c r="AQ186" s="186"/>
      <c r="AR186" s="186"/>
      <c r="AS186" s="186"/>
      <c r="AT186" s="186"/>
      <c r="AU186" s="186"/>
      <c r="AV186" s="186"/>
      <c r="AW186" s="186"/>
      <c r="AX186" s="16"/>
      <c r="AY186" s="8"/>
      <c r="AZ186" s="8"/>
      <c r="BA186" s="8"/>
    </row>
    <row r="187" spans="1:53" ht="14.5" outlineLevel="1" x14ac:dyDescent="0.35">
      <c r="A187" s="6"/>
      <c r="B187" s="7"/>
      <c r="C187" s="17"/>
      <c r="D187" s="17"/>
      <c r="E187" s="17"/>
      <c r="F187" s="26"/>
      <c r="G187" s="26" t="str">
        <f t="shared" si="26"/>
        <v>GGGAg2OFa2</v>
      </c>
      <c r="H187" s="692">
        <f t="shared" ref="H187:Q187" si="32">IFERROR(VLOOKUP($M130,$Y$126:$Z$137,2,FALSE)*H$179*(1+H$180*INDEX($AC$127:$AN$137,MATCH($L130,$AB$127:$AB$137,0),MATCH($M130,_xlfn.ANCHORARRAY($AC$126),0))),0)</f>
        <v>0</v>
      </c>
      <c r="I187" s="692">
        <f t="shared" si="32"/>
        <v>0</v>
      </c>
      <c r="J187" s="692">
        <f t="shared" si="32"/>
        <v>0</v>
      </c>
      <c r="K187" s="692">
        <f t="shared" si="32"/>
        <v>0</v>
      </c>
      <c r="L187" s="692">
        <f t="shared" si="32"/>
        <v>0</v>
      </c>
      <c r="M187" s="692">
        <f t="shared" si="32"/>
        <v>0</v>
      </c>
      <c r="N187" s="692">
        <f t="shared" si="32"/>
        <v>0</v>
      </c>
      <c r="O187" s="692">
        <f t="shared" si="32"/>
        <v>0</v>
      </c>
      <c r="P187" s="692">
        <f t="shared" si="32"/>
        <v>0</v>
      </c>
      <c r="Q187" s="692">
        <f t="shared" si="32"/>
        <v>0</v>
      </c>
      <c r="R187" s="186"/>
      <c r="Y187" t="s">
        <v>64</v>
      </c>
      <c r="Z187">
        <v>0</v>
      </c>
      <c r="AA187">
        <v>78</v>
      </c>
      <c r="AB187">
        <v>19</v>
      </c>
      <c r="AC187">
        <v>0</v>
      </c>
      <c r="AE187" s="186"/>
      <c r="AF187" s="186"/>
      <c r="AG187" s="186"/>
      <c r="AH187" s="186"/>
      <c r="AI187" s="186"/>
      <c r="AJ187" s="186"/>
      <c r="AK187" s="186"/>
      <c r="AL187" s="186"/>
      <c r="AM187" s="186"/>
      <c r="AN187" s="186"/>
      <c r="AO187" s="186"/>
      <c r="AP187" s="186"/>
      <c r="AQ187" s="186"/>
      <c r="AR187" s="186"/>
      <c r="AS187" s="186"/>
      <c r="AT187" s="186"/>
      <c r="AU187" s="186"/>
      <c r="AV187" s="186"/>
      <c r="AW187" s="186"/>
      <c r="AX187" s="16"/>
      <c r="AY187" s="8"/>
      <c r="AZ187" s="8"/>
      <c r="BA187" s="8"/>
    </row>
    <row r="188" spans="1:53" ht="14.5" outlineLevel="1" x14ac:dyDescent="0.35">
      <c r="A188" s="6"/>
      <c r="B188" s="7"/>
      <c r="C188" s="17"/>
      <c r="D188" s="17"/>
      <c r="E188" s="17"/>
      <c r="F188" s="26"/>
      <c r="G188" s="26" t="str">
        <f t="shared" si="26"/>
        <v>GGGC1Na2</v>
      </c>
      <c r="H188" s="692">
        <f t="shared" ref="H188:Q188" si="33">IFERROR(VLOOKUP($M131,$Y$126:$Z$137,2,FALSE)*H$179*(1+H$180*INDEX($AC$127:$AN$137,MATCH($L131,$AB$127:$AB$137,0),MATCH($M131,_xlfn.ANCHORARRAY($AC$126),0))),0)</f>
        <v>0</v>
      </c>
      <c r="I188" s="692">
        <f t="shared" si="33"/>
        <v>0</v>
      </c>
      <c r="J188" s="692">
        <f t="shared" si="33"/>
        <v>0</v>
      </c>
      <c r="K188" s="692">
        <f t="shared" si="33"/>
        <v>0</v>
      </c>
      <c r="L188" s="692">
        <f t="shared" si="33"/>
        <v>0</v>
      </c>
      <c r="M188" s="692">
        <f t="shared" si="33"/>
        <v>0</v>
      </c>
      <c r="N188" s="692">
        <f t="shared" si="33"/>
        <v>0</v>
      </c>
      <c r="O188" s="692">
        <f t="shared" si="33"/>
        <v>0</v>
      </c>
      <c r="P188" s="692">
        <f t="shared" si="33"/>
        <v>0</v>
      </c>
      <c r="Q188" s="692">
        <f t="shared" si="33"/>
        <v>0</v>
      </c>
      <c r="R188" s="186"/>
      <c r="Y188" t="s">
        <v>937</v>
      </c>
      <c r="Z188">
        <v>0</v>
      </c>
      <c r="AA188">
        <v>78</v>
      </c>
      <c r="AB188">
        <v>19</v>
      </c>
      <c r="AC188">
        <v>0</v>
      </c>
      <c r="AE188" s="186"/>
      <c r="AF188" s="186"/>
      <c r="AG188" s="186"/>
      <c r="AH188" s="186"/>
      <c r="AI188" s="186"/>
      <c r="AJ188" s="186"/>
      <c r="AK188" s="186"/>
      <c r="AL188" s="186"/>
      <c r="AM188" s="186"/>
      <c r="AN188" s="186"/>
      <c r="AO188" s="186"/>
      <c r="AP188" s="186"/>
      <c r="AQ188" s="186"/>
      <c r="AR188" s="186"/>
      <c r="AS188" s="186"/>
      <c r="AT188" s="186"/>
      <c r="AU188" s="186"/>
      <c r="AV188" s="186"/>
      <c r="AW188" s="186"/>
      <c r="AX188" s="16"/>
      <c r="AY188" s="8"/>
      <c r="AZ188" s="8"/>
      <c r="BA188" s="8"/>
    </row>
    <row r="189" spans="1:53" ht="14.5" outlineLevel="1" x14ac:dyDescent="0.35">
      <c r="A189" s="6"/>
      <c r="B189" s="7"/>
      <c r="C189" s="17"/>
      <c r="D189" s="17"/>
      <c r="E189" s="17"/>
      <c r="F189" s="26"/>
      <c r="G189" s="26" t="str">
        <f t="shared" si="26"/>
        <v>GGGC1Ea2</v>
      </c>
      <c r="H189" s="692">
        <f t="shared" ref="H189:Q189" si="34">IFERROR(VLOOKUP($M132,$Y$126:$Z$137,2,FALSE)*H$179*(1+H$180*INDEX($AC$127:$AN$137,MATCH($L132,$AB$127:$AB$137,0),MATCH($M132,_xlfn.ANCHORARRAY($AC$126),0))),0)</f>
        <v>0</v>
      </c>
      <c r="I189" s="692">
        <f t="shared" si="34"/>
        <v>0</v>
      </c>
      <c r="J189" s="692">
        <f t="shared" si="34"/>
        <v>0</v>
      </c>
      <c r="K189" s="692">
        <f t="shared" si="34"/>
        <v>0</v>
      </c>
      <c r="L189" s="692">
        <f t="shared" si="34"/>
        <v>0</v>
      </c>
      <c r="M189" s="692">
        <f t="shared" si="34"/>
        <v>0</v>
      </c>
      <c r="N189" s="692">
        <f t="shared" si="34"/>
        <v>0</v>
      </c>
      <c r="O189" s="692">
        <f t="shared" si="34"/>
        <v>0</v>
      </c>
      <c r="P189" s="692">
        <f t="shared" si="34"/>
        <v>0</v>
      </c>
      <c r="Q189" s="692">
        <f t="shared" si="34"/>
        <v>0</v>
      </c>
      <c r="R189" s="186"/>
      <c r="Y189" t="s">
        <v>219</v>
      </c>
      <c r="Z189">
        <v>0</v>
      </c>
      <c r="AA189">
        <v>78</v>
      </c>
      <c r="AB189">
        <v>19</v>
      </c>
      <c r="AC189">
        <v>0</v>
      </c>
      <c r="AE189" s="186"/>
      <c r="AF189" s="186"/>
      <c r="AG189" s="186"/>
      <c r="AH189" s="186"/>
      <c r="AI189" s="186"/>
      <c r="AJ189" s="186"/>
      <c r="AK189" s="186"/>
      <c r="AL189" s="186"/>
      <c r="AM189" s="186"/>
      <c r="AN189" s="186"/>
      <c r="AO189" s="186"/>
      <c r="AP189" s="186"/>
      <c r="AQ189" s="186"/>
      <c r="AR189" s="186"/>
      <c r="AS189" s="186"/>
      <c r="AT189" s="186"/>
      <c r="AU189" s="186"/>
      <c r="AV189" s="186"/>
      <c r="AW189" s="186"/>
      <c r="AX189" s="16"/>
      <c r="AY189" s="8"/>
      <c r="AZ189" s="8"/>
      <c r="BA189" s="8"/>
    </row>
    <row r="190" spans="1:53" ht="14.5" outlineLevel="1" x14ac:dyDescent="0.35">
      <c r="A190" s="6"/>
      <c r="B190" s="7"/>
      <c r="C190" s="17"/>
      <c r="D190" s="17"/>
      <c r="E190" s="17"/>
      <c r="F190" s="26"/>
      <c r="G190" s="26" t="str">
        <f t="shared" si="26"/>
        <v>GGGC1Pa2</v>
      </c>
      <c r="H190" s="692">
        <f t="shared" ref="H190:Q190" si="35">IFERROR(VLOOKUP($M133,$Y$126:$Z$137,2,FALSE)*H$179*(1+H$180*INDEX($AC$127:$AN$137,MATCH($L133,$AB$127:$AB$137,0),MATCH($M133,_xlfn.ANCHORARRAY($AC$126),0))),0)</f>
        <v>0</v>
      </c>
      <c r="I190" s="692">
        <f t="shared" si="35"/>
        <v>0</v>
      </c>
      <c r="J190" s="692">
        <f t="shared" si="35"/>
        <v>0</v>
      </c>
      <c r="K190" s="692">
        <f t="shared" si="35"/>
        <v>0</v>
      </c>
      <c r="L190" s="692">
        <f t="shared" si="35"/>
        <v>0</v>
      </c>
      <c r="M190" s="692">
        <f t="shared" si="35"/>
        <v>0</v>
      </c>
      <c r="N190" s="692">
        <f t="shared" si="35"/>
        <v>0</v>
      </c>
      <c r="O190" s="692">
        <f t="shared" si="35"/>
        <v>0</v>
      </c>
      <c r="P190" s="692">
        <f t="shared" si="35"/>
        <v>0</v>
      </c>
      <c r="Q190" s="692">
        <f t="shared" si="35"/>
        <v>0</v>
      </c>
      <c r="R190" s="186"/>
      <c r="Y190" t="s">
        <v>66</v>
      </c>
      <c r="Z190">
        <v>0</v>
      </c>
      <c r="AA190">
        <v>58</v>
      </c>
      <c r="AB190">
        <v>0</v>
      </c>
      <c r="AC190">
        <v>0</v>
      </c>
      <c r="AE190" s="186"/>
      <c r="AF190" s="186"/>
      <c r="AG190" s="186"/>
      <c r="AH190" s="186"/>
      <c r="AI190" s="186"/>
      <c r="AJ190" s="186"/>
      <c r="AK190" s="186"/>
      <c r="AL190" s="186"/>
      <c r="AM190" s="186"/>
      <c r="AN190" s="186"/>
      <c r="AO190" s="186"/>
      <c r="AP190" s="186"/>
      <c r="AQ190" s="186"/>
      <c r="AR190" s="186"/>
      <c r="AS190" s="186"/>
      <c r="AT190" s="186"/>
      <c r="AU190" s="186"/>
      <c r="AV190" s="186"/>
      <c r="AW190" s="186"/>
      <c r="AX190" s="16"/>
      <c r="AY190" s="8"/>
      <c r="AZ190" s="8"/>
      <c r="BA190" s="8"/>
    </row>
    <row r="191" spans="1:53" ht="14.5" outlineLevel="1" x14ac:dyDescent="0.35">
      <c r="A191" s="6"/>
      <c r="B191" s="7"/>
      <c r="C191" s="17"/>
      <c r="D191" s="17"/>
      <c r="E191" s="17"/>
      <c r="F191" s="26"/>
      <c r="G191" s="26" t="str">
        <f t="shared" si="26"/>
        <v>GGGC1OFa2</v>
      </c>
      <c r="H191" s="692">
        <f t="shared" ref="H191:Q191" si="36">IFERROR(VLOOKUP($M134,$Y$126:$Z$137,2,FALSE)*H$179*(1+H$180*INDEX($AC$127:$AN$137,MATCH($L134,$AB$127:$AB$137,0),MATCH($M134,_xlfn.ANCHORARRAY($AC$126),0))),0)</f>
        <v>0</v>
      </c>
      <c r="I191" s="692">
        <f t="shared" si="36"/>
        <v>0</v>
      </c>
      <c r="J191" s="692">
        <f t="shared" si="36"/>
        <v>0</v>
      </c>
      <c r="K191" s="692">
        <f t="shared" si="36"/>
        <v>0</v>
      </c>
      <c r="L191" s="692">
        <f t="shared" si="36"/>
        <v>0</v>
      </c>
      <c r="M191" s="692">
        <f t="shared" si="36"/>
        <v>0</v>
      </c>
      <c r="N191" s="692">
        <f t="shared" si="36"/>
        <v>0</v>
      </c>
      <c r="O191" s="692">
        <f t="shared" si="36"/>
        <v>0</v>
      </c>
      <c r="P191" s="692">
        <f t="shared" si="36"/>
        <v>0</v>
      </c>
      <c r="Q191" s="692">
        <f t="shared" si="36"/>
        <v>0</v>
      </c>
      <c r="R191" s="186"/>
      <c r="Y191" t="s">
        <v>62</v>
      </c>
      <c r="Z191">
        <v>0</v>
      </c>
      <c r="AA191">
        <v>78</v>
      </c>
      <c r="AB191">
        <v>19</v>
      </c>
      <c r="AC191">
        <v>0</v>
      </c>
      <c r="AE191" s="186"/>
      <c r="AF191" s="186"/>
      <c r="AG191" s="186"/>
      <c r="AH191" s="186"/>
      <c r="AI191" s="186"/>
      <c r="AJ191" s="186"/>
      <c r="AK191" s="186"/>
      <c r="AL191" s="186"/>
      <c r="AM191" s="186"/>
      <c r="AN191" s="186"/>
      <c r="AO191" s="186"/>
      <c r="AP191" s="186"/>
      <c r="AQ191" s="186"/>
      <c r="AR191" s="186"/>
      <c r="AS191" s="186"/>
      <c r="AT191" s="186"/>
      <c r="AU191" s="186"/>
      <c r="AV191" s="186"/>
      <c r="AW191" s="186"/>
      <c r="AX191" s="16"/>
      <c r="AY191" s="8"/>
      <c r="AZ191" s="8"/>
      <c r="BA191" s="8"/>
    </row>
    <row r="192" spans="1:53" ht="14.5" outlineLevel="1" x14ac:dyDescent="0.35">
      <c r="A192" s="6"/>
      <c r="B192" s="7"/>
      <c r="C192" s="17"/>
      <c r="D192" s="17"/>
      <c r="E192" s="17"/>
      <c r="F192" s="26"/>
      <c r="G192" s="26" t="str">
        <f t="shared" si="26"/>
        <v>SPSPSPSPSPsp</v>
      </c>
      <c r="H192" s="692">
        <f t="shared" ref="H192:Q192" si="37">IFERROR(VLOOKUP($M135,$Y$126:$Z$137,2,FALSE)*H$179*(1+H$180*INDEX($AC$127:$AN$137,MATCH($L135,$AB$127:$AB$137,0),MATCH($M135,_xlfn.ANCHORARRAY($AC$126),0))),0)</f>
        <v>0</v>
      </c>
      <c r="I192" s="692">
        <f t="shared" si="37"/>
        <v>0</v>
      </c>
      <c r="J192" s="692">
        <f t="shared" si="37"/>
        <v>0</v>
      </c>
      <c r="K192" s="692">
        <f t="shared" si="37"/>
        <v>0</v>
      </c>
      <c r="L192" s="692">
        <f t="shared" si="37"/>
        <v>0</v>
      </c>
      <c r="M192" s="692">
        <f t="shared" si="37"/>
        <v>0</v>
      </c>
      <c r="N192" s="692">
        <f t="shared" si="37"/>
        <v>0</v>
      </c>
      <c r="O192" s="692">
        <f t="shared" si="37"/>
        <v>0</v>
      </c>
      <c r="P192" s="692">
        <f t="shared" si="37"/>
        <v>0</v>
      </c>
      <c r="Q192" s="692">
        <f t="shared" si="37"/>
        <v>0</v>
      </c>
      <c r="R192" s="186"/>
      <c r="Y192" t="s">
        <v>935</v>
      </c>
      <c r="Z192">
        <v>0</v>
      </c>
      <c r="AA192">
        <v>78</v>
      </c>
      <c r="AB192">
        <v>19</v>
      </c>
      <c r="AC192">
        <v>0</v>
      </c>
      <c r="AE192" s="186"/>
      <c r="AF192" s="186"/>
      <c r="AG192" s="186"/>
      <c r="AH192" s="186"/>
      <c r="AI192" s="186"/>
      <c r="AJ192" s="186"/>
      <c r="AK192" s="186"/>
      <c r="AL192" s="186"/>
      <c r="AM192" s="186"/>
      <c r="AN192" s="186"/>
      <c r="AO192" s="186"/>
      <c r="AP192" s="186"/>
      <c r="AQ192" s="186"/>
      <c r="AR192" s="186"/>
      <c r="AS192" s="186"/>
      <c r="AT192" s="186"/>
      <c r="AU192" s="186"/>
      <c r="AV192" s="186"/>
      <c r="AW192" s="186"/>
      <c r="AX192" s="16"/>
      <c r="AY192" s="8"/>
      <c r="AZ192" s="8"/>
      <c r="BA192" s="8"/>
    </row>
    <row r="193" spans="1:53" ht="14.5" outlineLevel="1" x14ac:dyDescent="0.35">
      <c r="A193" s="6"/>
      <c r="B193" s="7"/>
      <c r="C193" s="17"/>
      <c r="D193" s="17"/>
      <c r="E193" s="17"/>
      <c r="F193" s="26"/>
      <c r="G193" s="26" t="str">
        <f t="shared" si="26"/>
        <v>YYWNWl</v>
      </c>
      <c r="H193" s="692">
        <f t="shared" ref="H193:Q193" si="38">IFERROR(VLOOKUP($M136,$Y$126:$Z$137,2,FALSE)*H$179*(1+H$180*INDEX($AC$127:$AN$137,MATCH($L136,$AB$127:$AB$137,0),MATCH($M136,_xlfn.ANCHORARRAY($AC$126),0))),0)</f>
        <v>1000</v>
      </c>
      <c r="I193" s="692">
        <f t="shared" si="38"/>
        <v>1427.911190094997</v>
      </c>
      <c r="J193" s="692">
        <f t="shared" si="38"/>
        <v>1189.3432919599152</v>
      </c>
      <c r="K193" s="692">
        <f t="shared" si="38"/>
        <v>1272.849652992473</v>
      </c>
      <c r="L193" s="692">
        <f t="shared" si="38"/>
        <v>990.35145776420609</v>
      </c>
      <c r="M193" s="692">
        <f t="shared" si="38"/>
        <v>1000.0503881773813</v>
      </c>
      <c r="N193" s="692">
        <f t="shared" si="38"/>
        <v>704.54540985711321</v>
      </c>
      <c r="O193" s="692">
        <f t="shared" si="38"/>
        <v>831.57042652785549</v>
      </c>
      <c r="P193" s="692">
        <f t="shared" si="38"/>
        <v>581.39490085004218</v>
      </c>
      <c r="Q193" s="692">
        <f t="shared" si="38"/>
        <v>1000</v>
      </c>
      <c r="Y193" t="s">
        <v>61</v>
      </c>
      <c r="Z193">
        <v>18</v>
      </c>
      <c r="AA193">
        <v>78</v>
      </c>
      <c r="AB193">
        <v>25</v>
      </c>
      <c r="AC193">
        <v>0</v>
      </c>
      <c r="AE193" s="186"/>
      <c r="AF193" s="186"/>
      <c r="AG193" s="186"/>
      <c r="AH193" s="186"/>
      <c r="AI193" s="186"/>
      <c r="AJ193" s="186"/>
      <c r="AK193" s="186"/>
      <c r="AL193" s="186"/>
      <c r="AM193" s="186"/>
      <c r="AN193" s="186"/>
      <c r="AO193" s="186"/>
      <c r="AP193" s="186"/>
      <c r="AQ193" s="186"/>
      <c r="AR193" s="186"/>
      <c r="AS193" s="186"/>
      <c r="AT193" s="186"/>
      <c r="AU193" s="186"/>
      <c r="AV193" s="186"/>
      <c r="AW193" s="186"/>
      <c r="AX193" s="16"/>
      <c r="AY193" s="8"/>
      <c r="AZ193" s="8"/>
      <c r="BA193" s="8"/>
    </row>
    <row r="194" spans="1:53" ht="14.5" outlineLevel="1" x14ac:dyDescent="0.35">
      <c r="A194" s="6"/>
      <c r="B194" s="7"/>
      <c r="C194" s="17"/>
      <c r="D194" s="17"/>
      <c r="E194" s="17"/>
      <c r="F194" s="26"/>
      <c r="G194" s="26" t="str">
        <f t="shared" si="26"/>
        <v>YYLWNw</v>
      </c>
      <c r="H194" s="692">
        <f t="shared" ref="H194:Q194" si="39">IFERROR(VLOOKUP($M137,$Y$126:$Z$137,2,FALSE)*H$179*(1+H$180*INDEX($AC$127:$AN$137,MATCH($L137,$AB$127:$AB$137,0),MATCH($M137,_xlfn.ANCHORARRAY($AC$126),0))),0)</f>
        <v>1890</v>
      </c>
      <c r="I194" s="692">
        <f t="shared" si="39"/>
        <v>2698.7521492795445</v>
      </c>
      <c r="J194" s="692">
        <f t="shared" si="39"/>
        <v>2221.098597735142</v>
      </c>
      <c r="K194" s="692">
        <f t="shared" si="39"/>
        <v>2377.0467269634437</v>
      </c>
      <c r="L194" s="692">
        <f t="shared" si="39"/>
        <v>1827.1984395749603</v>
      </c>
      <c r="M194" s="692">
        <f t="shared" si="39"/>
        <v>1867.5940999212596</v>
      </c>
      <c r="N194" s="692">
        <f t="shared" si="39"/>
        <v>1299.8862811863737</v>
      </c>
      <c r="O194" s="692">
        <f t="shared" si="39"/>
        <v>1534.2474369438933</v>
      </c>
      <c r="P194" s="692">
        <f t="shared" si="39"/>
        <v>1059.5922067992017</v>
      </c>
      <c r="Q194" s="692">
        <f t="shared" si="39"/>
        <v>1890</v>
      </c>
      <c r="Y194" t="s">
        <v>939</v>
      </c>
      <c r="Z194">
        <v>18</v>
      </c>
      <c r="AA194">
        <v>78</v>
      </c>
      <c r="AB194">
        <v>25</v>
      </c>
      <c r="AC194">
        <v>0</v>
      </c>
      <c r="AE194" s="186"/>
      <c r="AF194" s="186"/>
      <c r="AG194" s="186"/>
      <c r="AH194" s="186"/>
      <c r="AI194" s="186"/>
      <c r="AJ194" s="186"/>
      <c r="AK194" s="186"/>
      <c r="AL194" s="186"/>
      <c r="AM194" s="186"/>
      <c r="AN194" s="186"/>
      <c r="AO194" s="186"/>
      <c r="AP194" s="186"/>
      <c r="AQ194" s="186"/>
      <c r="AR194" s="186"/>
      <c r="AS194" s="186"/>
      <c r="AT194" s="186"/>
      <c r="AU194" s="186"/>
      <c r="AV194" s="186"/>
      <c r="AW194" s="186"/>
      <c r="AX194" s="16"/>
      <c r="AY194" s="8"/>
      <c r="AZ194" s="8"/>
      <c r="BA194" s="8"/>
    </row>
    <row r="195" spans="1:53" ht="14.5" outlineLevel="1" x14ac:dyDescent="0.35">
      <c r="A195" s="6"/>
      <c r="B195" s="7"/>
      <c r="C195" s="17"/>
      <c r="D195" s="17"/>
      <c r="E195" s="17"/>
      <c r="F195" s="26"/>
      <c r="G195" s="26" t="str">
        <f t="shared" si="26"/>
        <v>YYLWNwd</v>
      </c>
      <c r="H195" s="692">
        <f t="shared" ref="H195:Q195" si="40">IFERROR(VLOOKUP($M138,$Y$126:$Z$137,2,FALSE)*H$179*(1+H$180*INDEX($AC$127:$AN$137,MATCH($L138,$AB$127:$AB$137,0),MATCH($M138,_xlfn.ANCHORARRAY($AC$126),0))),0)</f>
        <v>1890</v>
      </c>
      <c r="I195" s="692">
        <f t="shared" si="40"/>
        <v>2698.7521492795445</v>
      </c>
      <c r="J195" s="692">
        <f t="shared" si="40"/>
        <v>2221.098597735142</v>
      </c>
      <c r="K195" s="692">
        <f t="shared" si="40"/>
        <v>2377.0467269634437</v>
      </c>
      <c r="L195" s="692">
        <f t="shared" si="40"/>
        <v>1827.1984395749603</v>
      </c>
      <c r="M195" s="692">
        <f t="shared" si="40"/>
        <v>1867.5940999212596</v>
      </c>
      <c r="N195" s="692">
        <f t="shared" si="40"/>
        <v>1299.8862811863737</v>
      </c>
      <c r="O195" s="692">
        <f t="shared" si="40"/>
        <v>1534.2474369438933</v>
      </c>
      <c r="P195" s="692">
        <f t="shared" si="40"/>
        <v>1059.5922067992017</v>
      </c>
      <c r="Q195" s="692">
        <f t="shared" si="40"/>
        <v>1890</v>
      </c>
      <c r="Y195" t="s">
        <v>69</v>
      </c>
      <c r="Z195">
        <v>18</v>
      </c>
      <c r="AA195">
        <v>78</v>
      </c>
      <c r="AB195">
        <v>25</v>
      </c>
      <c r="AC195">
        <v>0</v>
      </c>
      <c r="AE195" s="186"/>
      <c r="AF195" s="186"/>
      <c r="AG195" s="186"/>
      <c r="AH195" s="186"/>
      <c r="AI195" s="186"/>
      <c r="AJ195" s="186"/>
      <c r="AK195" s="186"/>
      <c r="AL195" s="186"/>
      <c r="AM195" s="186"/>
      <c r="AN195" s="186"/>
      <c r="AO195" s="186"/>
      <c r="AP195" s="186"/>
      <c r="AQ195" s="186"/>
      <c r="AR195" s="186"/>
      <c r="AS195" s="186"/>
      <c r="AT195" s="186"/>
      <c r="AU195" s="186"/>
      <c r="AV195" s="186"/>
      <c r="AW195" s="186"/>
      <c r="AX195" s="16"/>
      <c r="AY195" s="8"/>
      <c r="AZ195" s="8"/>
      <c r="BA195" s="8"/>
    </row>
    <row r="196" spans="1:53" ht="14.5" outlineLevel="1" x14ac:dyDescent="0.35">
      <c r="A196" s="6"/>
      <c r="B196" s="7"/>
      <c r="C196" s="17"/>
      <c r="D196" s="17"/>
      <c r="E196" s="17"/>
      <c r="F196" s="26"/>
      <c r="G196" s="26" t="str">
        <f t="shared" si="26"/>
        <v>YYWLWz</v>
      </c>
      <c r="H196" s="692">
        <f t="shared" ref="H196:Q196" si="41">IFERROR(VLOOKUP($M139,$Y$126:$Z$137,2,FALSE)*H$179*(1+H$180*INDEX($AC$127:$AN$137,MATCH($L139,$AB$127:$AB$137,0),MATCH($M139,_xlfn.ANCHORARRAY($AC$126),0))),0)</f>
        <v>1000</v>
      </c>
      <c r="I196" s="692">
        <f t="shared" si="41"/>
        <v>1427.911190094997</v>
      </c>
      <c r="J196" s="692">
        <f t="shared" si="41"/>
        <v>1189.3432919599152</v>
      </c>
      <c r="K196" s="692">
        <f t="shared" si="41"/>
        <v>1272.849652992473</v>
      </c>
      <c r="L196" s="692">
        <f t="shared" si="41"/>
        <v>990.35145776420609</v>
      </c>
      <c r="M196" s="692">
        <f t="shared" si="41"/>
        <v>1000.0503881773813</v>
      </c>
      <c r="N196" s="692">
        <f t="shared" si="41"/>
        <v>704.54540985711321</v>
      </c>
      <c r="O196" s="692">
        <f t="shared" si="41"/>
        <v>831.57042652785549</v>
      </c>
      <c r="P196" s="692">
        <f t="shared" si="41"/>
        <v>581.39490085004218</v>
      </c>
      <c r="Q196" s="692">
        <f t="shared" si="41"/>
        <v>1000</v>
      </c>
      <c r="Y196" t="s">
        <v>938</v>
      </c>
      <c r="Z196">
        <v>18</v>
      </c>
      <c r="AA196">
        <v>78</v>
      </c>
      <c r="AB196">
        <v>25</v>
      </c>
      <c r="AC196">
        <v>0</v>
      </c>
      <c r="AE196" s="186"/>
      <c r="AF196" s="186"/>
      <c r="AG196" s="186"/>
      <c r="AH196" s="186"/>
      <c r="AI196" s="186"/>
      <c r="AJ196" s="186"/>
      <c r="AK196" s="186"/>
      <c r="AL196" s="186"/>
      <c r="AM196" s="186"/>
      <c r="AN196" s="186"/>
      <c r="AO196" s="186"/>
      <c r="AP196" s="186"/>
      <c r="AQ196" s="186"/>
      <c r="AR196" s="186"/>
      <c r="AS196" s="186"/>
      <c r="AT196" s="186"/>
      <c r="AU196" s="186"/>
      <c r="AV196" s="186"/>
      <c r="AW196" s="186"/>
      <c r="AX196" s="16"/>
      <c r="AY196" s="8"/>
      <c r="AZ196" s="8"/>
      <c r="BA196" s="8"/>
    </row>
    <row r="197" spans="1:53" ht="14.5" outlineLevel="1" x14ac:dyDescent="0.35">
      <c r="A197" s="6"/>
      <c r="B197" s="7"/>
      <c r="C197" s="17"/>
      <c r="D197" s="17"/>
      <c r="E197" s="17"/>
      <c r="F197" s="26"/>
      <c r="G197" s="26" t="str">
        <f t="shared" si="26"/>
        <v>YYWLWzd</v>
      </c>
      <c r="H197" s="692">
        <f t="shared" ref="H197:Q197" si="42">IFERROR(VLOOKUP($M140,$Y$126:$Z$137,2,FALSE)*H$179*(1+H$180*INDEX($AC$127:$AN$137,MATCH($L140,$AB$127:$AB$137,0),MATCH($M140,_xlfn.ANCHORARRAY($AC$126),0))),0)</f>
        <v>1000</v>
      </c>
      <c r="I197" s="692">
        <f t="shared" si="42"/>
        <v>1427.911190094997</v>
      </c>
      <c r="J197" s="692">
        <f t="shared" si="42"/>
        <v>1189.3432919599152</v>
      </c>
      <c r="K197" s="692">
        <f t="shared" si="42"/>
        <v>1272.849652992473</v>
      </c>
      <c r="L197" s="692">
        <f t="shared" si="42"/>
        <v>990.35145776420609</v>
      </c>
      <c r="M197" s="692">
        <f t="shared" si="42"/>
        <v>1000.0503881773813</v>
      </c>
      <c r="N197" s="692">
        <f t="shared" si="42"/>
        <v>704.54540985711321</v>
      </c>
      <c r="O197" s="692">
        <f t="shared" si="42"/>
        <v>831.57042652785549</v>
      </c>
      <c r="P197" s="692">
        <f t="shared" si="42"/>
        <v>581.39490085004218</v>
      </c>
      <c r="Q197" s="692">
        <f t="shared" si="42"/>
        <v>1000</v>
      </c>
      <c r="AE197" s="186"/>
      <c r="AF197" s="186"/>
      <c r="AG197" s="186"/>
      <c r="AH197" s="186"/>
      <c r="AI197" s="186"/>
      <c r="AJ197" s="186"/>
      <c r="AK197" s="186"/>
      <c r="AL197" s="186"/>
      <c r="AM197" s="186"/>
      <c r="AN197" s="186"/>
      <c r="AO197" s="186"/>
      <c r="AP197" s="186"/>
      <c r="AQ197" s="186"/>
      <c r="AR197" s="186"/>
      <c r="AS197" s="186"/>
      <c r="AT197" s="186"/>
      <c r="AU197" s="186"/>
      <c r="AV197" s="186"/>
      <c r="AW197" s="186"/>
      <c r="AX197" s="16"/>
      <c r="AY197" s="8"/>
      <c r="AZ197" s="8"/>
      <c r="BA197" s="8"/>
    </row>
    <row r="198" spans="1:53" ht="14.5" outlineLevel="1" x14ac:dyDescent="0.35">
      <c r="A198" s="6"/>
      <c r="B198" s="7"/>
      <c r="C198" s="17"/>
      <c r="D198" s="17"/>
      <c r="E198" s="17"/>
      <c r="F198" s="26"/>
      <c r="G198" s="26" t="str">
        <f t="shared" si="26"/>
        <v>YYNWLw</v>
      </c>
      <c r="H198" s="692">
        <f t="shared" ref="H198:Q198" si="43">IFERROR(VLOOKUP($M141,$Y$126:$Z$137,2,FALSE)*H$179*(1+H$180*INDEX($AC$127:$AN$137,MATCH($L141,$AB$127:$AB$137,0),MATCH($M141,_xlfn.ANCHORARRAY($AC$126),0))),0)</f>
        <v>2160</v>
      </c>
      <c r="I198" s="692">
        <f t="shared" si="43"/>
        <v>3084.2881706051935</v>
      </c>
      <c r="J198" s="692">
        <f t="shared" si="43"/>
        <v>2461.9406143570241</v>
      </c>
      <c r="K198" s="692">
        <f t="shared" si="43"/>
        <v>2634.7987816944192</v>
      </c>
      <c r="L198" s="692">
        <f t="shared" si="43"/>
        <v>1960.8958863731284</v>
      </c>
      <c r="M198" s="692">
        <f t="shared" si="43"/>
        <v>2070.1043035271787</v>
      </c>
      <c r="N198" s="692">
        <f t="shared" si="43"/>
        <v>1394.9999115170842</v>
      </c>
      <c r="O198" s="692">
        <f t="shared" si="43"/>
        <v>1646.5094445251541</v>
      </c>
      <c r="P198" s="692">
        <f t="shared" si="43"/>
        <v>1098.8363626065798</v>
      </c>
      <c r="Q198" s="692">
        <f t="shared" si="43"/>
        <v>2160</v>
      </c>
      <c r="AE198" s="186"/>
      <c r="AF198" s="186"/>
      <c r="AG198" s="186"/>
      <c r="AH198" s="186"/>
      <c r="AI198" s="186"/>
      <c r="AJ198" s="186"/>
      <c r="AK198" s="186"/>
      <c r="AL198" s="186"/>
      <c r="AM198" s="186"/>
      <c r="AN198" s="186"/>
      <c r="AO198" s="186"/>
      <c r="AP198" s="186"/>
      <c r="AQ198" s="186"/>
      <c r="AR198" s="186"/>
      <c r="AS198" s="186"/>
      <c r="AT198" s="186"/>
      <c r="AU198" s="186"/>
      <c r="AV198" s="186"/>
      <c r="AW198" s="186"/>
      <c r="AX198" s="16"/>
      <c r="AY198" s="8"/>
      <c r="AZ198" s="8"/>
      <c r="BA198" s="8"/>
    </row>
    <row r="199" spans="1:53" ht="14.5" outlineLevel="1" x14ac:dyDescent="0.35">
      <c r="A199" s="6"/>
      <c r="B199" s="7"/>
      <c r="C199" s="17"/>
      <c r="D199" s="17"/>
      <c r="E199" s="17"/>
      <c r="F199" s="26"/>
      <c r="G199" s="26" t="str">
        <f t="shared" si="26"/>
        <v>YYNWLwd</v>
      </c>
      <c r="H199" s="692">
        <f t="shared" ref="H199:Q199" si="44">IFERROR(VLOOKUP($M142,$Y$126:$Z$137,2,FALSE)*H$179*(1+H$180*INDEX($AC$127:$AN$137,MATCH($L142,$AB$127:$AB$137,0),MATCH($M142,_xlfn.ANCHORARRAY($AC$126),0))),0)</f>
        <v>2160</v>
      </c>
      <c r="I199" s="692">
        <f t="shared" si="44"/>
        <v>3084.2881706051935</v>
      </c>
      <c r="J199" s="692">
        <f t="shared" si="44"/>
        <v>2461.9406143570241</v>
      </c>
      <c r="K199" s="692">
        <f t="shared" si="44"/>
        <v>2634.7987816944192</v>
      </c>
      <c r="L199" s="692">
        <f t="shared" si="44"/>
        <v>1960.8958863731284</v>
      </c>
      <c r="M199" s="692">
        <f t="shared" si="44"/>
        <v>2070.1043035271787</v>
      </c>
      <c r="N199" s="692">
        <f t="shared" si="44"/>
        <v>1394.9999115170842</v>
      </c>
      <c r="O199" s="692">
        <f t="shared" si="44"/>
        <v>1646.5094445251541</v>
      </c>
      <c r="P199" s="692">
        <f t="shared" si="44"/>
        <v>1098.8363626065798</v>
      </c>
      <c r="Q199" s="692">
        <f t="shared" si="44"/>
        <v>2160</v>
      </c>
      <c r="AE199" s="186"/>
      <c r="AF199" s="186"/>
      <c r="AG199" s="186"/>
      <c r="AH199" s="186"/>
      <c r="AI199" s="186"/>
      <c r="AJ199" s="186"/>
      <c r="AK199" s="186"/>
      <c r="AL199" s="186"/>
      <c r="AM199" s="186"/>
      <c r="AN199" s="186"/>
      <c r="AO199" s="186"/>
      <c r="AP199" s="186"/>
      <c r="AQ199" s="186"/>
      <c r="AR199" s="186"/>
      <c r="AS199" s="186"/>
      <c r="AT199" s="186"/>
      <c r="AU199" s="186"/>
      <c r="AV199" s="186"/>
      <c r="AW199" s="186"/>
      <c r="AX199" s="16"/>
      <c r="AY199" s="8"/>
      <c r="AZ199" s="8"/>
      <c r="BA199" s="8"/>
    </row>
    <row r="200" spans="1:53" ht="14.5" outlineLevel="1" x14ac:dyDescent="0.35">
      <c r="A200" s="6"/>
      <c r="B200" s="7"/>
      <c r="C200" s="17"/>
      <c r="D200" s="17"/>
      <c r="E200" s="17"/>
      <c r="F200" s="26"/>
      <c r="G200" s="26" t="str">
        <f t="shared" si="26"/>
        <v>AYAA2A1w</v>
      </c>
      <c r="H200" s="692">
        <f t="shared" ref="H200:Q200" si="45">IFERROR(VLOOKUP($M143,$Y$126:$Z$137,2,FALSE)*H$179*(1+H$180*INDEX($AC$127:$AN$137,MATCH($L143,$AB$127:$AB$137,0),MATCH($M143,_xlfn.ANCHORARRAY($AC$126),0))),0)</f>
        <v>2070</v>
      </c>
      <c r="I200" s="692">
        <f t="shared" si="45"/>
        <v>2955.7761634966437</v>
      </c>
      <c r="J200" s="692">
        <f t="shared" si="45"/>
        <v>2381.6599421497303</v>
      </c>
      <c r="K200" s="692">
        <f t="shared" si="45"/>
        <v>2548.8814301174275</v>
      </c>
      <c r="L200" s="692">
        <f t="shared" si="45"/>
        <v>1916.3300707737387</v>
      </c>
      <c r="M200" s="692">
        <f t="shared" si="45"/>
        <v>2002.6009023252059</v>
      </c>
      <c r="N200" s="692">
        <f t="shared" si="45"/>
        <v>1363.2953680735141</v>
      </c>
      <c r="O200" s="692">
        <f t="shared" si="45"/>
        <v>1609.0887753314003</v>
      </c>
      <c r="P200" s="692">
        <f t="shared" si="45"/>
        <v>1085.7549773374537</v>
      </c>
      <c r="Q200" s="692">
        <f t="shared" si="45"/>
        <v>2070</v>
      </c>
      <c r="AE200" s="186"/>
      <c r="AF200" s="186"/>
      <c r="AG200" s="186"/>
      <c r="AH200" s="186"/>
      <c r="AI200" s="186"/>
      <c r="AJ200" s="186"/>
      <c r="AK200" s="186"/>
      <c r="AL200" s="186"/>
      <c r="AM200" s="186"/>
      <c r="AN200" s="186"/>
      <c r="AO200" s="186"/>
      <c r="AP200" s="186"/>
      <c r="AQ200" s="186"/>
      <c r="AR200" s="186"/>
      <c r="AS200" s="186"/>
      <c r="AT200" s="186"/>
      <c r="AU200" s="186"/>
      <c r="AV200" s="186"/>
      <c r="AW200" s="186"/>
      <c r="AX200" s="16"/>
      <c r="AY200" s="8"/>
      <c r="AZ200" s="8"/>
      <c r="BA200" s="8"/>
    </row>
    <row r="201" spans="1:53" ht="14.5" outlineLevel="1" x14ac:dyDescent="0.35">
      <c r="A201" s="6"/>
      <c r="B201" s="7"/>
      <c r="C201" s="17"/>
      <c r="D201" s="17"/>
      <c r="E201" s="17"/>
      <c r="F201" s="26"/>
      <c r="G201" s="26" t="str">
        <f t="shared" si="26"/>
        <v>AYAA2A1wd</v>
      </c>
      <c r="H201" s="692">
        <f t="shared" ref="H201:Q201" si="46">IFERROR(VLOOKUP($M144,$Y$126:$Z$137,2,FALSE)*H$179*(1+H$180*INDEX($AC$127:$AN$137,MATCH($L144,$AB$127:$AB$137,0),MATCH($M144,_xlfn.ANCHORARRAY($AC$126),0))),0)</f>
        <v>2070</v>
      </c>
      <c r="I201" s="692">
        <f t="shared" si="46"/>
        <v>2955.7761634966437</v>
      </c>
      <c r="J201" s="692">
        <f t="shared" si="46"/>
        <v>2381.6599421497303</v>
      </c>
      <c r="K201" s="692">
        <f t="shared" si="46"/>
        <v>2548.8814301174275</v>
      </c>
      <c r="L201" s="692">
        <f t="shared" si="46"/>
        <v>1916.3300707737387</v>
      </c>
      <c r="M201" s="692">
        <f t="shared" si="46"/>
        <v>2002.6009023252059</v>
      </c>
      <c r="N201" s="692">
        <f t="shared" si="46"/>
        <v>1363.2953680735141</v>
      </c>
      <c r="O201" s="692">
        <f t="shared" si="46"/>
        <v>1609.0887753314003</v>
      </c>
      <c r="P201" s="692">
        <f t="shared" si="46"/>
        <v>1085.7549773374537</v>
      </c>
      <c r="Q201" s="692">
        <f t="shared" si="46"/>
        <v>2070</v>
      </c>
      <c r="AE201" s="186"/>
      <c r="AF201" s="186"/>
      <c r="AG201" s="186"/>
      <c r="AH201" s="186"/>
      <c r="AI201" s="186"/>
      <c r="AJ201" s="186"/>
      <c r="AK201" s="186"/>
      <c r="AL201" s="186"/>
      <c r="AM201" s="186"/>
      <c r="AN201" s="186"/>
      <c r="AO201" s="186"/>
      <c r="AP201" s="186"/>
      <c r="AQ201" s="186"/>
      <c r="AR201" s="186"/>
      <c r="AS201" s="186"/>
      <c r="AT201" s="186"/>
      <c r="AU201" s="186"/>
      <c r="AV201" s="186"/>
      <c r="AW201" s="186"/>
      <c r="AX201" s="16"/>
      <c r="AY201" s="8"/>
      <c r="AZ201" s="8"/>
      <c r="BA201" s="8"/>
    </row>
    <row r="202" spans="1:53" ht="14.5" outlineLevel="1" x14ac:dyDescent="0.35">
      <c r="A202" s="6"/>
      <c r="B202" s="7"/>
      <c r="C202" s="17"/>
      <c r="D202" s="17"/>
      <c r="E202" s="17"/>
      <c r="F202" s="26"/>
      <c r="G202" s="26" t="str">
        <f t="shared" si="26"/>
        <v>AAWA2A1a</v>
      </c>
      <c r="H202" s="692">
        <f t="shared" ref="H202:Q202" si="47">IFERROR(VLOOKUP($M145,$Y$126:$Z$137,2,FALSE)*H$179*(1+H$180*INDEX($AC$127:$AN$137,MATCH($L145,$AB$127:$AB$137,0),MATCH($M145,_xlfn.ANCHORARRAY($AC$126),0))),0)</f>
        <v>0</v>
      </c>
      <c r="I202" s="692">
        <f t="shared" si="47"/>
        <v>0</v>
      </c>
      <c r="J202" s="692">
        <f t="shared" si="47"/>
        <v>0</v>
      </c>
      <c r="K202" s="692">
        <f t="shared" si="47"/>
        <v>0</v>
      </c>
      <c r="L202" s="692">
        <f t="shared" si="47"/>
        <v>0</v>
      </c>
      <c r="M202" s="692">
        <f t="shared" si="47"/>
        <v>0</v>
      </c>
      <c r="N202" s="692">
        <f t="shared" si="47"/>
        <v>0</v>
      </c>
      <c r="O202" s="692">
        <f t="shared" si="47"/>
        <v>0</v>
      </c>
      <c r="P202" s="692">
        <f t="shared" si="47"/>
        <v>0</v>
      </c>
      <c r="Q202" s="692">
        <f t="shared" si="47"/>
        <v>0</v>
      </c>
      <c r="AE202" s="186"/>
      <c r="AF202" s="186"/>
      <c r="AG202" s="186"/>
      <c r="AH202" s="186"/>
      <c r="AI202" s="186"/>
      <c r="AJ202" s="186"/>
      <c r="AK202" s="186"/>
      <c r="AL202" s="186"/>
      <c r="AM202" s="186"/>
      <c r="AN202" s="186"/>
      <c r="AO202" s="186"/>
      <c r="AP202" s="186"/>
      <c r="AQ202" s="186"/>
      <c r="AR202" s="186"/>
      <c r="AS202" s="186"/>
      <c r="AT202" s="186"/>
      <c r="AU202" s="186"/>
      <c r="AV202" s="186"/>
      <c r="AW202" s="186"/>
      <c r="AX202" s="16"/>
      <c r="AY202" s="8"/>
      <c r="AZ202" s="8"/>
      <c r="BA202" s="8"/>
    </row>
    <row r="203" spans="1:53" ht="14.5" outlineLevel="1" x14ac:dyDescent="0.35">
      <c r="A203" s="6"/>
      <c r="B203" s="7"/>
      <c r="C203" s="17"/>
      <c r="D203" s="17"/>
      <c r="E203" s="17"/>
      <c r="F203" s="26"/>
      <c r="G203" s="26" t="str">
        <f t="shared" si="26"/>
        <v>AAAWA1a</v>
      </c>
      <c r="H203" s="692">
        <f t="shared" ref="H203:Q203" si="48">IFERROR(VLOOKUP($M146,$Y$126:$Z$137,2,FALSE)*H$179*(1+H$180*INDEX($AC$127:$AN$137,MATCH($L146,$AB$127:$AB$137,0),MATCH($M146,_xlfn.ANCHORARRAY($AC$126),0))),0)</f>
        <v>0</v>
      </c>
      <c r="I203" s="692">
        <f t="shared" si="48"/>
        <v>0</v>
      </c>
      <c r="J203" s="692">
        <f t="shared" si="48"/>
        <v>0</v>
      </c>
      <c r="K203" s="692">
        <f t="shared" si="48"/>
        <v>0</v>
      </c>
      <c r="L203" s="692">
        <f t="shared" si="48"/>
        <v>0</v>
      </c>
      <c r="M203" s="692">
        <f t="shared" si="48"/>
        <v>0</v>
      </c>
      <c r="N203" s="692">
        <f t="shared" si="48"/>
        <v>0</v>
      </c>
      <c r="O203" s="692">
        <f t="shared" si="48"/>
        <v>0</v>
      </c>
      <c r="P203" s="692">
        <f t="shared" si="48"/>
        <v>0</v>
      </c>
      <c r="Q203" s="692">
        <f t="shared" si="48"/>
        <v>0</v>
      </c>
      <c r="AE203" s="186"/>
      <c r="AF203" s="186"/>
      <c r="AG203" s="186"/>
      <c r="AH203" s="186"/>
      <c r="AI203" s="186"/>
      <c r="AJ203" s="186"/>
      <c r="AK203" s="186"/>
      <c r="AL203" s="186"/>
      <c r="AM203" s="186"/>
      <c r="AN203" s="186"/>
      <c r="AO203" s="186"/>
      <c r="AP203" s="186"/>
      <c r="AQ203" s="186"/>
      <c r="AR203" s="186"/>
      <c r="AS203" s="186"/>
      <c r="AT203" s="186"/>
      <c r="AU203" s="186"/>
      <c r="AV203" s="186"/>
      <c r="AW203" s="186"/>
      <c r="AX203" s="16"/>
      <c r="AY203" s="8"/>
      <c r="AZ203" s="8"/>
      <c r="BA203" s="8"/>
    </row>
    <row r="204" spans="1:53" ht="14.5" outlineLevel="1" x14ac:dyDescent="0.35">
      <c r="A204" s="6"/>
      <c r="B204" s="7"/>
      <c r="C204" s="17"/>
      <c r="D204" s="17"/>
      <c r="E204" s="17"/>
      <c r="F204" s="26"/>
      <c r="G204" s="26" t="str">
        <f t="shared" si="26"/>
        <v>YAAA2Wa</v>
      </c>
      <c r="H204" s="692">
        <f t="shared" ref="H204:Q204" si="49">IFERROR(VLOOKUP($M147,$Y$126:$Z$137,2,FALSE)*H$179*(1+H$180*INDEX($AC$127:$AN$137,MATCH($L147,$AB$127:$AB$137,0),MATCH($M147,_xlfn.ANCHORARRAY($AC$126),0))),0)</f>
        <v>0</v>
      </c>
      <c r="I204" s="692">
        <f t="shared" si="49"/>
        <v>0</v>
      </c>
      <c r="J204" s="692">
        <f t="shared" si="49"/>
        <v>0</v>
      </c>
      <c r="K204" s="692">
        <f t="shared" si="49"/>
        <v>0</v>
      </c>
      <c r="L204" s="692">
        <f t="shared" si="49"/>
        <v>0</v>
      </c>
      <c r="M204" s="692">
        <f t="shared" si="49"/>
        <v>0</v>
      </c>
      <c r="N204" s="692">
        <f t="shared" si="49"/>
        <v>0</v>
      </c>
      <c r="O204" s="692">
        <f t="shared" si="49"/>
        <v>0</v>
      </c>
      <c r="P204" s="692">
        <f t="shared" si="49"/>
        <v>0</v>
      </c>
      <c r="Q204" s="692">
        <f t="shared" si="49"/>
        <v>0</v>
      </c>
      <c r="AE204" s="186"/>
      <c r="AF204" s="186"/>
      <c r="AG204" s="186"/>
      <c r="AH204" s="186"/>
      <c r="AI204" s="186"/>
      <c r="AJ204" s="186"/>
      <c r="AK204" s="186"/>
      <c r="AL204" s="186"/>
      <c r="AM204" s="186"/>
      <c r="AN204" s="186"/>
      <c r="AO204" s="186"/>
      <c r="AP204" s="186"/>
      <c r="AQ204" s="186"/>
      <c r="AR204" s="186"/>
      <c r="AS204" s="186"/>
      <c r="AT204" s="186"/>
      <c r="AU204" s="186"/>
      <c r="AV204" s="186"/>
      <c r="AW204" s="186"/>
      <c r="AX204" s="16"/>
      <c r="AY204" s="8"/>
      <c r="AZ204" s="8"/>
      <c r="BA204" s="8"/>
    </row>
    <row r="205" spans="1:53" ht="14.5" outlineLevel="1" x14ac:dyDescent="0.35">
      <c r="A205" s="6"/>
      <c r="B205" s="7"/>
      <c r="C205" s="17"/>
      <c r="D205" s="17"/>
      <c r="E205" s="17"/>
      <c r="F205" s="26"/>
      <c r="G205" s="26" t="str">
        <f t="shared" si="26"/>
        <v>AYAWA1w</v>
      </c>
      <c r="H205" s="692">
        <f t="shared" ref="H205:Q205" si="50">IFERROR(VLOOKUP($M148,$Y$126:$Z$137,2,FALSE)*H$179*(1+H$180*INDEX($AC$127:$AN$137,MATCH($L148,$AB$127:$AB$137,0),MATCH($M148,_xlfn.ANCHORARRAY($AC$126),0))),0)</f>
        <v>2070</v>
      </c>
      <c r="I205" s="692">
        <f t="shared" si="50"/>
        <v>2955.7761634966437</v>
      </c>
      <c r="J205" s="692">
        <f t="shared" si="50"/>
        <v>2381.6599421497303</v>
      </c>
      <c r="K205" s="692">
        <f t="shared" si="50"/>
        <v>2548.8814301174275</v>
      </c>
      <c r="L205" s="692">
        <f t="shared" si="50"/>
        <v>1916.3300707737387</v>
      </c>
      <c r="M205" s="692">
        <f t="shared" si="50"/>
        <v>2002.6009023252059</v>
      </c>
      <c r="N205" s="692">
        <f t="shared" si="50"/>
        <v>1363.2953680735141</v>
      </c>
      <c r="O205" s="692">
        <f t="shared" si="50"/>
        <v>1609.0887753314003</v>
      </c>
      <c r="P205" s="692">
        <f t="shared" si="50"/>
        <v>1085.7549773374537</v>
      </c>
      <c r="Q205" s="692">
        <f t="shared" si="50"/>
        <v>2070</v>
      </c>
      <c r="AE205" s="186"/>
      <c r="AF205" s="186"/>
      <c r="AG205" s="186"/>
      <c r="AH205" s="186"/>
      <c r="AI205" s="186"/>
      <c r="AJ205" s="186"/>
      <c r="AK205" s="186"/>
      <c r="AL205" s="186"/>
      <c r="AM205" s="186"/>
      <c r="AN205" s="186"/>
      <c r="AO205" s="186"/>
      <c r="AP205" s="186"/>
      <c r="AQ205" s="186"/>
      <c r="AR205" s="186"/>
      <c r="AS205" s="186"/>
      <c r="AT205" s="186"/>
      <c r="AU205" s="186"/>
      <c r="AV205" s="186"/>
      <c r="AW205" s="186"/>
      <c r="AX205" s="16"/>
      <c r="AY205" s="8"/>
      <c r="AZ205" s="8"/>
      <c r="BA205" s="8"/>
    </row>
    <row r="206" spans="1:53" ht="14.5" outlineLevel="1" x14ac:dyDescent="0.35">
      <c r="A206" s="6"/>
      <c r="B206" s="7"/>
      <c r="C206" s="17"/>
      <c r="D206" s="17"/>
      <c r="E206" s="17"/>
      <c r="F206" s="26"/>
      <c r="G206" s="26" t="str">
        <f t="shared" si="26"/>
        <v>AYAWA1wd</v>
      </c>
      <c r="H206" s="692">
        <f t="shared" ref="H206:Q206" si="51">IFERROR(VLOOKUP($M149,$Y$126:$Z$137,2,FALSE)*H$179*(1+H$180*INDEX($AC$127:$AN$137,MATCH($L149,$AB$127:$AB$137,0),MATCH($M149,_xlfn.ANCHORARRAY($AC$126),0))),0)</f>
        <v>2070</v>
      </c>
      <c r="I206" s="692">
        <f t="shared" si="51"/>
        <v>2955.7761634966437</v>
      </c>
      <c r="J206" s="692">
        <f t="shared" si="51"/>
        <v>2381.6599421497303</v>
      </c>
      <c r="K206" s="692">
        <f t="shared" si="51"/>
        <v>2548.8814301174275</v>
      </c>
      <c r="L206" s="692">
        <f t="shared" si="51"/>
        <v>1916.3300707737387</v>
      </c>
      <c r="M206" s="692">
        <f t="shared" si="51"/>
        <v>2002.6009023252059</v>
      </c>
      <c r="N206" s="692">
        <f t="shared" si="51"/>
        <v>1363.2953680735141</v>
      </c>
      <c r="O206" s="692">
        <f t="shared" si="51"/>
        <v>1609.0887753314003</v>
      </c>
      <c r="P206" s="692">
        <f t="shared" si="51"/>
        <v>1085.7549773374537</v>
      </c>
      <c r="Q206" s="692">
        <f t="shared" si="51"/>
        <v>2070</v>
      </c>
      <c r="AE206" s="186"/>
      <c r="AF206" s="186"/>
      <c r="AG206" s="186"/>
      <c r="AH206" s="186"/>
      <c r="AI206" s="186"/>
      <c r="AJ206" s="186"/>
      <c r="AK206" s="186"/>
      <c r="AL206" s="186"/>
      <c r="AM206" s="186"/>
      <c r="AN206" s="186"/>
      <c r="AO206" s="186"/>
      <c r="AP206" s="186"/>
      <c r="AQ206" s="186"/>
      <c r="AR206" s="186"/>
      <c r="AS206" s="186"/>
      <c r="AT206" s="186"/>
      <c r="AU206" s="186"/>
      <c r="AV206" s="186"/>
      <c r="AW206" s="186"/>
      <c r="AX206" s="16"/>
      <c r="AY206" s="8"/>
      <c r="AZ206" s="8"/>
      <c r="BA206" s="8"/>
    </row>
    <row r="207" spans="1:53" ht="14.5" outlineLevel="1" x14ac:dyDescent="0.35">
      <c r="A207" s="6"/>
      <c r="B207" s="7"/>
      <c r="C207" s="17"/>
      <c r="D207" s="17"/>
      <c r="E207" s="17"/>
      <c r="F207" s="26"/>
      <c r="G207" s="26" t="str">
        <f t="shared" si="26"/>
        <v>YAWA2Wa</v>
      </c>
      <c r="H207" s="692">
        <f t="shared" ref="H207:Q207" si="52">IFERROR(VLOOKUP($M150,$Y$126:$Z$137,2,FALSE)*H$179*(1+H$180*INDEX($AC$127:$AN$137,MATCH($L150,$AB$127:$AB$137,0),MATCH($M150,_xlfn.ANCHORARRAY($AC$126),0))),0)</f>
        <v>0</v>
      </c>
      <c r="I207" s="692">
        <f t="shared" si="52"/>
        <v>0</v>
      </c>
      <c r="J207" s="692">
        <f t="shared" si="52"/>
        <v>0</v>
      </c>
      <c r="K207" s="692">
        <f t="shared" si="52"/>
        <v>0</v>
      </c>
      <c r="L207" s="692">
        <f t="shared" si="52"/>
        <v>0</v>
      </c>
      <c r="M207" s="692">
        <f t="shared" si="52"/>
        <v>0</v>
      </c>
      <c r="N207" s="692">
        <f t="shared" si="52"/>
        <v>0</v>
      </c>
      <c r="O207" s="692">
        <f t="shared" si="52"/>
        <v>0</v>
      </c>
      <c r="P207" s="692">
        <f t="shared" si="52"/>
        <v>0</v>
      </c>
      <c r="Q207" s="692">
        <f t="shared" si="52"/>
        <v>0</v>
      </c>
      <c r="AE207" s="186"/>
      <c r="AF207" s="186"/>
      <c r="AG207" s="186"/>
      <c r="AH207" s="186"/>
      <c r="AI207" s="186"/>
      <c r="AJ207" s="186"/>
      <c r="AK207" s="186"/>
      <c r="AL207" s="186"/>
      <c r="AM207" s="186"/>
      <c r="AN207" s="186"/>
      <c r="AO207" s="186"/>
      <c r="AP207" s="186"/>
      <c r="AQ207" s="186"/>
      <c r="AR207" s="186"/>
      <c r="AS207" s="186"/>
      <c r="AT207" s="186"/>
      <c r="AU207" s="186"/>
      <c r="AV207" s="186"/>
      <c r="AW207" s="186"/>
      <c r="AX207" s="16"/>
      <c r="AY207" s="8"/>
      <c r="AZ207" s="8"/>
      <c r="BA207" s="8"/>
    </row>
    <row r="208" spans="1:53" ht="14.5" outlineLevel="1" x14ac:dyDescent="0.35">
      <c r="A208" s="6"/>
      <c r="B208" s="7"/>
      <c r="C208" s="17"/>
      <c r="D208" s="17"/>
      <c r="E208" s="17"/>
      <c r="F208" s="26"/>
      <c r="G208" s="26" t="str">
        <f t="shared" si="26"/>
        <v>YYAWWa</v>
      </c>
      <c r="H208" s="692">
        <f t="shared" ref="H208:Q208" si="53">IFERROR(VLOOKUP($M151,$Y$126:$Z$137,2,FALSE)*H$179*(1+H$180*INDEX($AC$127:$AN$137,MATCH($L151,$AB$127:$AB$137,0),MATCH($M151,_xlfn.ANCHORARRAY($AC$126),0))),0)</f>
        <v>0</v>
      </c>
      <c r="I208" s="692">
        <f t="shared" si="53"/>
        <v>0</v>
      </c>
      <c r="J208" s="692">
        <f t="shared" si="53"/>
        <v>0</v>
      </c>
      <c r="K208" s="692">
        <f t="shared" si="53"/>
        <v>0</v>
      </c>
      <c r="L208" s="692">
        <f t="shared" si="53"/>
        <v>0</v>
      </c>
      <c r="M208" s="692">
        <f t="shared" si="53"/>
        <v>0</v>
      </c>
      <c r="N208" s="692">
        <f t="shared" si="53"/>
        <v>0</v>
      </c>
      <c r="O208" s="692">
        <f t="shared" si="53"/>
        <v>0</v>
      </c>
      <c r="P208" s="692">
        <f t="shared" si="53"/>
        <v>0</v>
      </c>
      <c r="Q208" s="692">
        <f t="shared" si="53"/>
        <v>0</v>
      </c>
      <c r="AE208" s="186"/>
      <c r="AF208" s="186"/>
      <c r="AG208" s="186"/>
      <c r="AH208" s="186"/>
      <c r="AI208" s="186"/>
      <c r="AJ208" s="186"/>
      <c r="AK208" s="186"/>
      <c r="AL208" s="186"/>
      <c r="AM208" s="186"/>
      <c r="AN208" s="186"/>
      <c r="AO208" s="186"/>
      <c r="AP208" s="186"/>
      <c r="AQ208" s="186"/>
      <c r="AR208" s="186"/>
      <c r="AS208" s="186"/>
      <c r="AT208" s="186"/>
      <c r="AU208" s="186"/>
      <c r="AV208" s="186"/>
      <c r="AW208" s="186"/>
      <c r="AX208" s="16"/>
      <c r="AY208" s="8"/>
      <c r="AZ208" s="8"/>
      <c r="BA208" s="8"/>
    </row>
    <row r="209" spans="1:53" ht="14.5" outlineLevel="1" x14ac:dyDescent="0.35">
      <c r="A209" s="6"/>
      <c r="B209" s="7"/>
      <c r="C209" s="17"/>
      <c r="D209" s="17"/>
      <c r="E209" s="17"/>
      <c r="F209" s="26"/>
      <c r="G209" s="26" t="str">
        <f t="shared" si="26"/>
        <v>YYWA2Ww</v>
      </c>
      <c r="H209" s="692">
        <f t="shared" ref="H209:Q209" si="54">IFERROR(VLOOKUP($M152,$Y$126:$Z$137,2,FALSE)*H$179*(1+H$180*INDEX($AC$127:$AN$137,MATCH($L152,$AB$127:$AB$137,0),MATCH($M152,_xlfn.ANCHORARRAY($AC$126),0))),0)</f>
        <v>1800</v>
      </c>
      <c r="I209" s="692">
        <f t="shared" si="54"/>
        <v>2570.2401421709947</v>
      </c>
      <c r="J209" s="692">
        <f t="shared" si="54"/>
        <v>2140.8179255278474</v>
      </c>
      <c r="K209" s="692">
        <f t="shared" si="54"/>
        <v>2291.1293753864516</v>
      </c>
      <c r="L209" s="692">
        <f t="shared" si="54"/>
        <v>1782.6326239755711</v>
      </c>
      <c r="M209" s="692">
        <f t="shared" si="54"/>
        <v>1800.0906987192861</v>
      </c>
      <c r="N209" s="692">
        <f t="shared" si="54"/>
        <v>1268.1817377428038</v>
      </c>
      <c r="O209" s="692">
        <f t="shared" si="54"/>
        <v>1496.8267677501399</v>
      </c>
      <c r="P209" s="692">
        <f t="shared" si="54"/>
        <v>1046.5108215300759</v>
      </c>
      <c r="Q209" s="692">
        <f t="shared" si="54"/>
        <v>1800</v>
      </c>
      <c r="AE209" s="186"/>
      <c r="AF209" s="186"/>
      <c r="AG209" s="186"/>
      <c r="AH209" s="186"/>
      <c r="AI209" s="186"/>
      <c r="AJ209" s="186"/>
      <c r="AK209" s="186"/>
      <c r="AL209" s="186"/>
      <c r="AM209" s="186"/>
      <c r="AN209" s="186"/>
      <c r="AO209" s="186"/>
      <c r="AP209" s="186"/>
      <c r="AQ209" s="186"/>
      <c r="AR209" s="186"/>
      <c r="AS209" s="186"/>
      <c r="AT209" s="186"/>
      <c r="AU209" s="186"/>
      <c r="AV209" s="186"/>
      <c r="AW209" s="186"/>
      <c r="AX209" s="16"/>
      <c r="AY209" s="8"/>
      <c r="AZ209" s="8"/>
      <c r="BA209" s="8"/>
    </row>
    <row r="210" spans="1:53" ht="14.5" outlineLevel="1" x14ac:dyDescent="0.35">
      <c r="A210" s="6"/>
      <c r="B210" s="7"/>
      <c r="C210" s="17"/>
      <c r="D210" s="17"/>
      <c r="E210" s="17"/>
      <c r="F210" s="26"/>
      <c r="G210" s="26" t="str">
        <f t="shared" si="26"/>
        <v>YYWA2Wwd</v>
      </c>
      <c r="H210" s="692">
        <f t="shared" ref="H210:Q210" si="55">IFERROR(VLOOKUP($M153,$Y$126:$Z$137,2,FALSE)*H$179*(1+H$180*INDEX($AC$127:$AN$137,MATCH($L153,$AB$127:$AB$137,0),MATCH($M153,_xlfn.ANCHORARRAY($AC$126),0))),0)</f>
        <v>1800</v>
      </c>
      <c r="I210" s="692">
        <f t="shared" si="55"/>
        <v>2570.2401421709947</v>
      </c>
      <c r="J210" s="692">
        <f t="shared" si="55"/>
        <v>2140.8179255278474</v>
      </c>
      <c r="K210" s="692">
        <f t="shared" si="55"/>
        <v>2291.1293753864516</v>
      </c>
      <c r="L210" s="692">
        <f t="shared" si="55"/>
        <v>1782.6326239755711</v>
      </c>
      <c r="M210" s="692">
        <f t="shared" si="55"/>
        <v>1800.0906987192861</v>
      </c>
      <c r="N210" s="692">
        <f t="shared" si="55"/>
        <v>1268.1817377428038</v>
      </c>
      <c r="O210" s="692">
        <f t="shared" si="55"/>
        <v>1496.8267677501399</v>
      </c>
      <c r="P210" s="692">
        <f t="shared" si="55"/>
        <v>1046.5108215300759</v>
      </c>
      <c r="Q210" s="692">
        <f t="shared" si="55"/>
        <v>1800</v>
      </c>
      <c r="AE210" s="186"/>
      <c r="AF210" s="186"/>
      <c r="AG210" s="186"/>
      <c r="AH210" s="186"/>
      <c r="AI210" s="186"/>
      <c r="AJ210" s="186"/>
      <c r="AK210" s="186"/>
      <c r="AL210" s="186"/>
      <c r="AM210" s="186"/>
      <c r="AN210" s="186"/>
      <c r="AO210" s="186"/>
      <c r="AP210" s="186"/>
      <c r="AQ210" s="186"/>
      <c r="AR210" s="186"/>
      <c r="AS210" s="186"/>
      <c r="AT210" s="186"/>
      <c r="AU210" s="186"/>
      <c r="AV210" s="186"/>
      <c r="AW210" s="186"/>
      <c r="AX210" s="16"/>
      <c r="AY210" s="8"/>
      <c r="AZ210" s="8"/>
      <c r="BA210" s="8"/>
    </row>
    <row r="211" spans="1:53" ht="14.5" outlineLevel="1" x14ac:dyDescent="0.35">
      <c r="A211" s="6"/>
      <c r="B211" s="7"/>
      <c r="C211" s="17"/>
      <c r="D211" s="17"/>
      <c r="E211" s="17"/>
      <c r="F211" s="26"/>
      <c r="G211" s="26" t="str">
        <f t="shared" si="26"/>
        <v>YYWWA1w</v>
      </c>
      <c r="H211" s="692">
        <f t="shared" ref="H211:Q211" si="56">IFERROR(VLOOKUP($M154,$Y$126:$Z$137,2,FALSE)*H$179*(1+H$180*INDEX($AC$127:$AN$137,MATCH($L154,$AB$127:$AB$137,0),MATCH($M154,_xlfn.ANCHORARRAY($AC$126),0))),0)</f>
        <v>2070</v>
      </c>
      <c r="I211" s="692">
        <f t="shared" si="56"/>
        <v>2955.7761634966437</v>
      </c>
      <c r="J211" s="692">
        <f t="shared" si="56"/>
        <v>2381.6599421497303</v>
      </c>
      <c r="K211" s="692">
        <f t="shared" si="56"/>
        <v>2548.8814301174275</v>
      </c>
      <c r="L211" s="692">
        <f t="shared" si="56"/>
        <v>1916.3300707737387</v>
      </c>
      <c r="M211" s="692">
        <f t="shared" si="56"/>
        <v>2002.6009023252059</v>
      </c>
      <c r="N211" s="692">
        <f t="shared" si="56"/>
        <v>1363.2953680735141</v>
      </c>
      <c r="O211" s="692">
        <f t="shared" si="56"/>
        <v>1609.0887753314003</v>
      </c>
      <c r="P211" s="692">
        <f t="shared" si="56"/>
        <v>1085.7549773374537</v>
      </c>
      <c r="Q211" s="692">
        <f t="shared" si="56"/>
        <v>2070</v>
      </c>
      <c r="AE211" s="186"/>
      <c r="AF211" s="186"/>
      <c r="AG211" s="186"/>
      <c r="AH211" s="186"/>
      <c r="AI211" s="186"/>
      <c r="AJ211" s="186"/>
      <c r="AK211" s="186"/>
      <c r="AL211" s="186"/>
      <c r="AM211" s="186"/>
      <c r="AN211" s="186"/>
      <c r="AO211" s="186"/>
      <c r="AP211" s="186"/>
      <c r="AQ211" s="186"/>
      <c r="AR211" s="186"/>
      <c r="AS211" s="186"/>
      <c r="AT211" s="186"/>
      <c r="AU211" s="186"/>
      <c r="AV211" s="186"/>
      <c r="AW211" s="186"/>
      <c r="AX211" s="16"/>
      <c r="AY211" s="8"/>
      <c r="AZ211" s="8"/>
      <c r="BA211" s="8"/>
    </row>
    <row r="212" spans="1:53" ht="14.5" outlineLevel="1" x14ac:dyDescent="0.35">
      <c r="A212" s="6"/>
      <c r="B212" s="7"/>
      <c r="C212" s="17"/>
      <c r="D212" s="17"/>
      <c r="E212" s="17"/>
      <c r="F212" s="26"/>
      <c r="G212" s="26" t="str">
        <f t="shared" si="26"/>
        <v>YYWWA1wd</v>
      </c>
      <c r="H212" s="692">
        <f t="shared" ref="H212:Q212" si="57">IFERROR(VLOOKUP($M155,$Y$126:$Z$137,2,FALSE)*H$179*(1+H$180*INDEX($AC$127:$AN$137,MATCH($L155,$AB$127:$AB$137,0),MATCH($M155,_xlfn.ANCHORARRAY($AC$126),0))),0)</f>
        <v>2070</v>
      </c>
      <c r="I212" s="692">
        <f t="shared" si="57"/>
        <v>2955.7761634966437</v>
      </c>
      <c r="J212" s="692">
        <f t="shared" si="57"/>
        <v>2381.6599421497303</v>
      </c>
      <c r="K212" s="692">
        <f t="shared" si="57"/>
        <v>2548.8814301174275</v>
      </c>
      <c r="L212" s="692">
        <f t="shared" si="57"/>
        <v>1916.3300707737387</v>
      </c>
      <c r="M212" s="692">
        <f t="shared" si="57"/>
        <v>2002.6009023252059</v>
      </c>
      <c r="N212" s="692">
        <f t="shared" si="57"/>
        <v>1363.2953680735141</v>
      </c>
      <c r="O212" s="692">
        <f t="shared" si="57"/>
        <v>1609.0887753314003</v>
      </c>
      <c r="P212" s="692">
        <f t="shared" si="57"/>
        <v>1085.7549773374537</v>
      </c>
      <c r="Q212" s="692">
        <f t="shared" si="57"/>
        <v>2070</v>
      </c>
      <c r="AE212" s="186"/>
      <c r="AF212" s="186"/>
      <c r="AG212" s="186"/>
      <c r="AH212" s="186"/>
      <c r="AI212" s="186"/>
      <c r="AJ212" s="186"/>
      <c r="AK212" s="186"/>
      <c r="AL212" s="186"/>
      <c r="AM212" s="186"/>
      <c r="AN212" s="186"/>
      <c r="AO212" s="186"/>
      <c r="AP212" s="186"/>
      <c r="AQ212" s="186"/>
      <c r="AR212" s="186"/>
      <c r="AS212" s="186"/>
      <c r="AT212" s="186"/>
      <c r="AU212" s="186"/>
      <c r="AV212" s="186"/>
      <c r="AW212" s="186"/>
      <c r="AX212" s="16"/>
      <c r="AY212" s="8"/>
      <c r="AZ212" s="8"/>
      <c r="BA212" s="8"/>
    </row>
    <row r="213" spans="1:53" ht="14.5" outlineLevel="1" x14ac:dyDescent="0.35">
      <c r="A213" s="6"/>
      <c r="B213" s="7"/>
      <c r="C213" s="17"/>
      <c r="D213" s="17"/>
      <c r="E213" s="17"/>
      <c r="F213" s="26"/>
      <c r="G213" s="26" t="str">
        <f t="shared" si="26"/>
        <v>YYWWWw</v>
      </c>
      <c r="H213" s="692">
        <f t="shared" ref="H213:Q213" si="58">IFERROR(VLOOKUP($M156,$Y$126:$Z$137,2,FALSE)*H$179*(1+H$180*INDEX($AC$127:$AN$137,MATCH($L156,$AB$127:$AB$137,0),MATCH($M156,_xlfn.ANCHORARRAY($AC$126),0))),0)</f>
        <v>1800</v>
      </c>
      <c r="I213" s="692">
        <f t="shared" si="58"/>
        <v>2570.2401421709947</v>
      </c>
      <c r="J213" s="692">
        <f t="shared" si="58"/>
        <v>2140.8179255278474</v>
      </c>
      <c r="K213" s="692">
        <f t="shared" si="58"/>
        <v>2291.1293753864516</v>
      </c>
      <c r="L213" s="692">
        <f t="shared" si="58"/>
        <v>1782.6326239755711</v>
      </c>
      <c r="M213" s="692">
        <f t="shared" si="58"/>
        <v>1800.0906987192861</v>
      </c>
      <c r="N213" s="692">
        <f t="shared" si="58"/>
        <v>1268.1817377428038</v>
      </c>
      <c r="O213" s="692">
        <f t="shared" si="58"/>
        <v>1496.8267677501399</v>
      </c>
      <c r="P213" s="692">
        <f t="shared" si="58"/>
        <v>1046.5108215300759</v>
      </c>
      <c r="Q213" s="692">
        <f t="shared" si="58"/>
        <v>1800</v>
      </c>
      <c r="AE213" s="186"/>
      <c r="AF213" s="186"/>
      <c r="AG213" s="186"/>
      <c r="AH213" s="186"/>
      <c r="AI213" s="186"/>
      <c r="AJ213" s="186"/>
      <c r="AK213" s="186"/>
      <c r="AL213" s="186"/>
      <c r="AM213" s="186"/>
      <c r="AN213" s="186"/>
      <c r="AO213" s="186"/>
      <c r="AP213" s="186"/>
      <c r="AQ213" s="186"/>
      <c r="AR213" s="186"/>
      <c r="AS213" s="186"/>
      <c r="AT213" s="186"/>
      <c r="AU213" s="186"/>
      <c r="AV213" s="186"/>
      <c r="AW213" s="186"/>
      <c r="AX213" s="16"/>
      <c r="AY213" s="8"/>
      <c r="AZ213" s="8"/>
      <c r="BA213" s="8"/>
    </row>
    <row r="214" spans="1:53" ht="14.5" outlineLevel="1" x14ac:dyDescent="0.35">
      <c r="A214" s="6"/>
      <c r="B214" s="7"/>
      <c r="C214" s="17"/>
      <c r="D214" s="17"/>
      <c r="E214" s="17"/>
      <c r="F214" s="26"/>
      <c r="G214" s="26" t="str">
        <f t="shared" ref="G214:G232" si="59">_xlfn.CONCAT(H157:M157)</f>
        <v>YYWWWwd</v>
      </c>
      <c r="H214" s="692">
        <f t="shared" ref="H214:Q214" si="60">IFERROR(VLOOKUP($M157,$Y$126:$Z$137,2,FALSE)*H$179*(1+H$180*INDEX($AC$127:$AN$137,MATCH($L157,$AB$127:$AB$137,0),MATCH($M157,_xlfn.ANCHORARRAY($AC$126),0))),0)</f>
        <v>1800</v>
      </c>
      <c r="I214" s="692">
        <f t="shared" si="60"/>
        <v>2570.2401421709947</v>
      </c>
      <c r="J214" s="692">
        <f t="shared" si="60"/>
        <v>2140.8179255278474</v>
      </c>
      <c r="K214" s="692">
        <f t="shared" si="60"/>
        <v>2291.1293753864516</v>
      </c>
      <c r="L214" s="692">
        <f t="shared" si="60"/>
        <v>1782.6326239755711</v>
      </c>
      <c r="M214" s="692">
        <f t="shared" si="60"/>
        <v>1800.0906987192861</v>
      </c>
      <c r="N214" s="692">
        <f t="shared" si="60"/>
        <v>1268.1817377428038</v>
      </c>
      <c r="O214" s="692">
        <f t="shared" si="60"/>
        <v>1496.8267677501399</v>
      </c>
      <c r="P214" s="692">
        <f t="shared" si="60"/>
        <v>1046.5108215300759</v>
      </c>
      <c r="Q214" s="692">
        <f t="shared" si="60"/>
        <v>1800</v>
      </c>
      <c r="AE214" s="186"/>
      <c r="AF214" s="186"/>
      <c r="AG214" s="186"/>
      <c r="AH214" s="186"/>
      <c r="AI214" s="186"/>
      <c r="AJ214" s="186"/>
      <c r="AK214" s="186"/>
      <c r="AL214" s="186"/>
      <c r="AM214" s="186"/>
      <c r="AN214" s="186"/>
      <c r="AO214" s="186"/>
      <c r="AP214" s="186"/>
      <c r="AQ214" s="186"/>
      <c r="AR214" s="186"/>
      <c r="AS214" s="186"/>
      <c r="AT214" s="186"/>
      <c r="AU214" s="186"/>
      <c r="AV214" s="186"/>
      <c r="AW214" s="186"/>
      <c r="AX214" s="16"/>
      <c r="AY214" s="8"/>
      <c r="AZ214" s="8"/>
      <c r="BA214" s="8"/>
    </row>
    <row r="215" spans="1:53" ht="14.5" outlineLevel="1" x14ac:dyDescent="0.35">
      <c r="A215" s="6"/>
      <c r="B215" s="7"/>
      <c r="C215" s="17"/>
      <c r="D215" s="17"/>
      <c r="E215" s="17"/>
      <c r="F215" s="26"/>
      <c r="G215" s="26" t="str">
        <f t="shared" si="59"/>
        <v>YYNWBz</v>
      </c>
      <c r="H215" s="692">
        <f t="shared" ref="H215:Q215" si="61">IFERROR(VLOOKUP($M158,$Y$126:$Z$137,2,FALSE)*H$179*(1+H$180*INDEX($AC$127:$AN$137,MATCH($L158,$AB$127:$AB$137,0),MATCH($M158,_xlfn.ANCHORARRAY($AC$126),0))),0)</f>
        <v>1000</v>
      </c>
      <c r="I215" s="692">
        <f t="shared" si="61"/>
        <v>1427.911190094997</v>
      </c>
      <c r="J215" s="692">
        <f t="shared" si="61"/>
        <v>1189.3432919599152</v>
      </c>
      <c r="K215" s="692">
        <f t="shared" si="61"/>
        <v>1272.849652992473</v>
      </c>
      <c r="L215" s="692">
        <f t="shared" si="61"/>
        <v>990.35145776420609</v>
      </c>
      <c r="M215" s="692">
        <f t="shared" si="61"/>
        <v>1000.0503881773813</v>
      </c>
      <c r="N215" s="692">
        <f t="shared" si="61"/>
        <v>704.54540985711321</v>
      </c>
      <c r="O215" s="692">
        <f t="shared" si="61"/>
        <v>831.57042652785549</v>
      </c>
      <c r="P215" s="692">
        <f t="shared" si="61"/>
        <v>581.39490085004218</v>
      </c>
      <c r="Q215" s="692">
        <f t="shared" si="61"/>
        <v>1000</v>
      </c>
      <c r="AE215" s="186"/>
      <c r="AF215" s="186"/>
      <c r="AG215" s="186"/>
      <c r="AH215" s="186"/>
      <c r="AI215" s="186"/>
      <c r="AJ215" s="186"/>
      <c r="AK215" s="186"/>
      <c r="AL215" s="186"/>
      <c r="AM215" s="186"/>
      <c r="AN215" s="186"/>
      <c r="AO215" s="186"/>
      <c r="AP215" s="186"/>
      <c r="AQ215" s="186"/>
      <c r="AR215" s="186"/>
      <c r="AS215" s="186"/>
      <c r="AT215" s="186"/>
      <c r="AU215" s="186"/>
      <c r="AV215" s="186"/>
      <c r="AW215" s="186"/>
      <c r="AX215" s="16"/>
      <c r="AY215" s="8"/>
      <c r="AZ215" s="8"/>
      <c r="BA215" s="8"/>
    </row>
    <row r="216" spans="1:53" ht="14.5" outlineLevel="1" x14ac:dyDescent="0.35">
      <c r="A216" s="6"/>
      <c r="B216" s="7"/>
      <c r="C216" s="17"/>
      <c r="D216" s="17"/>
      <c r="E216" s="17"/>
      <c r="F216" s="26"/>
      <c r="G216" s="26" t="str">
        <f t="shared" si="59"/>
        <v>YYNWBzd</v>
      </c>
      <c r="H216" s="692">
        <f t="shared" ref="H216:Q216" si="62">IFERROR(VLOOKUP($M159,$Y$126:$Z$137,2,FALSE)*H$179*(1+H$180*INDEX($AC$127:$AN$137,MATCH($L159,$AB$127:$AB$137,0),MATCH($M159,_xlfn.ANCHORARRAY($AC$126),0))),0)</f>
        <v>1000</v>
      </c>
      <c r="I216" s="692">
        <f t="shared" si="62"/>
        <v>1427.911190094997</v>
      </c>
      <c r="J216" s="692">
        <f t="shared" si="62"/>
        <v>1189.3432919599152</v>
      </c>
      <c r="K216" s="692">
        <f t="shared" si="62"/>
        <v>1272.849652992473</v>
      </c>
      <c r="L216" s="692">
        <f t="shared" si="62"/>
        <v>990.35145776420609</v>
      </c>
      <c r="M216" s="692">
        <f t="shared" si="62"/>
        <v>1000.0503881773813</v>
      </c>
      <c r="N216" s="692">
        <f t="shared" si="62"/>
        <v>704.54540985711321</v>
      </c>
      <c r="O216" s="692">
        <f t="shared" si="62"/>
        <v>831.57042652785549</v>
      </c>
      <c r="P216" s="692">
        <f t="shared" si="62"/>
        <v>581.39490085004218</v>
      </c>
      <c r="Q216" s="692">
        <f t="shared" si="62"/>
        <v>1000</v>
      </c>
      <c r="AE216" s="186"/>
      <c r="AF216" s="186"/>
      <c r="AG216" s="186"/>
      <c r="AH216" s="186"/>
      <c r="AI216" s="186"/>
      <c r="AJ216" s="186"/>
      <c r="AK216" s="186"/>
      <c r="AL216" s="186"/>
      <c r="AM216" s="186"/>
      <c r="AN216" s="186"/>
      <c r="AO216" s="186"/>
      <c r="AP216" s="186"/>
      <c r="AQ216" s="186"/>
      <c r="AR216" s="186"/>
      <c r="AS216" s="186"/>
      <c r="AT216" s="186"/>
      <c r="AU216" s="186"/>
      <c r="AV216" s="186"/>
      <c r="AW216" s="186"/>
      <c r="AX216" s="16"/>
      <c r="AY216" s="8"/>
      <c r="AZ216" s="8"/>
      <c r="BA216" s="8"/>
    </row>
    <row r="217" spans="1:53" ht="14.5" outlineLevel="1" x14ac:dyDescent="0.35">
      <c r="A217" s="6"/>
      <c r="B217" s="7"/>
      <c r="C217" s="17"/>
      <c r="D217" s="17"/>
      <c r="E217" s="17"/>
      <c r="F217" s="26"/>
      <c r="G217" s="26" t="str">
        <f t="shared" si="59"/>
        <v>YYBNWb</v>
      </c>
      <c r="H217" s="692">
        <f t="shared" ref="H217:Q217" si="63">IFERROR(VLOOKUP($M160,$Y$126:$Z$137,2,FALSE)*H$179*(1+H$180*INDEX($AC$127:$AN$137,MATCH($L160,$AB$127:$AB$137,0),MATCH($M160,_xlfn.ANCHORARRAY($AC$126),0))),0)</f>
        <v>2000</v>
      </c>
      <c r="I217" s="692">
        <f t="shared" si="63"/>
        <v>2855.822380189994</v>
      </c>
      <c r="J217" s="692">
        <f t="shared" si="63"/>
        <v>2378.6865839198304</v>
      </c>
      <c r="K217" s="692">
        <f t="shared" si="63"/>
        <v>2545.699305984946</v>
      </c>
      <c r="L217" s="692">
        <f t="shared" si="63"/>
        <v>1980.7029155284122</v>
      </c>
      <c r="M217" s="692">
        <f t="shared" si="63"/>
        <v>2000.1007763547625</v>
      </c>
      <c r="N217" s="692">
        <f t="shared" si="63"/>
        <v>1409.0908197142264</v>
      </c>
      <c r="O217" s="692">
        <f t="shared" si="63"/>
        <v>1663.140853055711</v>
      </c>
      <c r="P217" s="692">
        <f t="shared" si="63"/>
        <v>1162.7898017000844</v>
      </c>
      <c r="Q217" s="692">
        <f t="shared" si="63"/>
        <v>2000</v>
      </c>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4.5" outlineLevel="1" x14ac:dyDescent="0.35">
      <c r="A218" s="6"/>
      <c r="B218" s="7"/>
      <c r="C218" s="17"/>
      <c r="D218" s="17"/>
      <c r="E218" s="17"/>
      <c r="F218" s="26"/>
      <c r="G218" s="26" t="str">
        <f t="shared" si="59"/>
        <v>YYBNWbd</v>
      </c>
      <c r="H218" s="692">
        <f t="shared" ref="H218:Q218" si="64">IFERROR(VLOOKUP($M161,$Y$126:$Z$137,2,FALSE)*H$179*(1+H$180*INDEX($AC$127:$AN$137,MATCH($L161,$AB$127:$AB$137,0),MATCH($M161,_xlfn.ANCHORARRAY($AC$126),0))),0)</f>
        <v>2000</v>
      </c>
      <c r="I218" s="692">
        <f t="shared" si="64"/>
        <v>2855.822380189994</v>
      </c>
      <c r="J218" s="692">
        <f t="shared" si="64"/>
        <v>2378.6865839198304</v>
      </c>
      <c r="K218" s="692">
        <f t="shared" si="64"/>
        <v>2545.699305984946</v>
      </c>
      <c r="L218" s="692">
        <f t="shared" si="64"/>
        <v>1980.7029155284122</v>
      </c>
      <c r="M218" s="692">
        <f t="shared" si="64"/>
        <v>2000.1007763547625</v>
      </c>
      <c r="N218" s="692">
        <f t="shared" si="64"/>
        <v>1409.0908197142264</v>
      </c>
      <c r="O218" s="692">
        <f t="shared" si="64"/>
        <v>1663.140853055711</v>
      </c>
      <c r="P218" s="692">
        <f t="shared" si="64"/>
        <v>1162.7898017000844</v>
      </c>
      <c r="Q218" s="692">
        <f t="shared" si="64"/>
        <v>2000</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4.5" outlineLevel="1" x14ac:dyDescent="0.35">
      <c r="A219" s="6"/>
      <c r="B219" s="7"/>
      <c r="C219" s="17"/>
      <c r="D219" s="17"/>
      <c r="E219" s="17"/>
      <c r="F219" s="26"/>
      <c r="G219" s="26" t="str">
        <f t="shared" si="59"/>
        <v>YYWBNw</v>
      </c>
      <c r="H219" s="692">
        <f t="shared" ref="H219:Q219" si="65">IFERROR(VLOOKUP($M162,$Y$126:$Z$137,2,FALSE)*H$179*(1+H$180*INDEX($AC$127:$AN$137,MATCH($L162,$AB$127:$AB$137,0),MATCH($M162,_xlfn.ANCHORARRAY($AC$126),0))),0)</f>
        <v>1890</v>
      </c>
      <c r="I219" s="692">
        <f t="shared" si="65"/>
        <v>2698.7521492795445</v>
      </c>
      <c r="J219" s="692">
        <f t="shared" si="65"/>
        <v>2221.098597735142</v>
      </c>
      <c r="K219" s="692">
        <f t="shared" si="65"/>
        <v>2377.0467269634437</v>
      </c>
      <c r="L219" s="692">
        <f t="shared" si="65"/>
        <v>1827.1984395749603</v>
      </c>
      <c r="M219" s="692">
        <f t="shared" si="65"/>
        <v>1867.5940999212596</v>
      </c>
      <c r="N219" s="692">
        <f t="shared" si="65"/>
        <v>1299.8862811863737</v>
      </c>
      <c r="O219" s="692">
        <f t="shared" si="65"/>
        <v>1534.2474369438933</v>
      </c>
      <c r="P219" s="692">
        <f t="shared" si="65"/>
        <v>1059.5922067992017</v>
      </c>
      <c r="Q219" s="692">
        <f t="shared" si="65"/>
        <v>1890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4.5" outlineLevel="1" x14ac:dyDescent="0.35">
      <c r="A220" s="6"/>
      <c r="B220" s="7"/>
      <c r="C220" s="17"/>
      <c r="D220" s="17"/>
      <c r="E220" s="17"/>
      <c r="F220" s="26"/>
      <c r="G220" s="26" t="str">
        <f t="shared" si="59"/>
        <v>YYWBNwd</v>
      </c>
      <c r="H220" s="692">
        <f t="shared" ref="H220:Q220" si="66">IFERROR(VLOOKUP($M163,$Y$126:$Z$137,2,FALSE)*H$179*(1+H$180*INDEX($AC$127:$AN$137,MATCH($L163,$AB$127:$AB$137,0),MATCH($M163,_xlfn.ANCHORARRAY($AC$126),0))),0)</f>
        <v>1890</v>
      </c>
      <c r="I220" s="692">
        <f t="shared" si="66"/>
        <v>2698.7521492795445</v>
      </c>
      <c r="J220" s="692">
        <f t="shared" si="66"/>
        <v>2221.098597735142</v>
      </c>
      <c r="K220" s="692">
        <f t="shared" si="66"/>
        <v>2377.0467269634437</v>
      </c>
      <c r="L220" s="692">
        <f t="shared" si="66"/>
        <v>1827.1984395749603</v>
      </c>
      <c r="M220" s="692">
        <f t="shared" si="66"/>
        <v>1867.5940999212596</v>
      </c>
      <c r="N220" s="692">
        <f t="shared" si="66"/>
        <v>1299.8862811863737</v>
      </c>
      <c r="O220" s="692">
        <f t="shared" si="66"/>
        <v>1534.2474369438933</v>
      </c>
      <c r="P220" s="692">
        <f t="shared" si="66"/>
        <v>1059.5922067992017</v>
      </c>
      <c r="Q220" s="692">
        <f t="shared" si="66"/>
        <v>1890</v>
      </c>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4.5" outlineLevel="1" x14ac:dyDescent="0.35">
      <c r="A221" s="6"/>
      <c r="B221" s="7"/>
      <c r="C221" s="17"/>
      <c r="D221" s="17"/>
      <c r="E221" s="17"/>
      <c r="F221" s="26"/>
      <c r="G221" s="26" t="str">
        <f t="shared" si="59"/>
        <v>YYLWBl</v>
      </c>
      <c r="H221" s="692">
        <f t="shared" ref="H221:Q221" si="67">IFERROR(VLOOKUP($M164,$Y$126:$Z$137,2,FALSE)*H$179*(1+H$180*INDEX($AC$127:$AN$137,MATCH($L164,$AB$127:$AB$137,0),MATCH($M164,_xlfn.ANCHORARRAY($AC$126),0))),0)</f>
        <v>1000</v>
      </c>
      <c r="I221" s="692">
        <f t="shared" si="67"/>
        <v>1427.911190094997</v>
      </c>
      <c r="J221" s="692">
        <f t="shared" si="67"/>
        <v>1189.3432919599152</v>
      </c>
      <c r="K221" s="692">
        <f t="shared" si="67"/>
        <v>1272.849652992473</v>
      </c>
      <c r="L221" s="692">
        <f t="shared" si="67"/>
        <v>990.35145776420609</v>
      </c>
      <c r="M221" s="692">
        <f t="shared" si="67"/>
        <v>1000.0503881773813</v>
      </c>
      <c r="N221" s="692">
        <f t="shared" si="67"/>
        <v>704.54540985711321</v>
      </c>
      <c r="O221" s="692">
        <f t="shared" si="67"/>
        <v>831.57042652785549</v>
      </c>
      <c r="P221" s="692">
        <f t="shared" si="67"/>
        <v>581.39490085004218</v>
      </c>
      <c r="Q221" s="692">
        <f t="shared" si="67"/>
        <v>1000</v>
      </c>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4.5" outlineLevel="1" x14ac:dyDescent="0.35">
      <c r="A222" s="6"/>
      <c r="B222" s="7"/>
      <c r="C222" s="17"/>
      <c r="D222" s="17"/>
      <c r="E222" s="17"/>
      <c r="F222" s="26"/>
      <c r="G222" s="26" t="str">
        <f t="shared" si="59"/>
        <v>YYBLWb</v>
      </c>
      <c r="H222" s="692">
        <f t="shared" ref="H222:Q222" si="68">IFERROR(VLOOKUP($M165,$Y$126:$Z$137,2,FALSE)*H$179*(1+H$180*INDEX($AC$127:$AN$137,MATCH($L165,$AB$127:$AB$137,0),MATCH($M165,_xlfn.ANCHORARRAY($AC$126),0))),0)</f>
        <v>2000</v>
      </c>
      <c r="I222" s="692">
        <f t="shared" si="68"/>
        <v>2855.822380189994</v>
      </c>
      <c r="J222" s="692">
        <f t="shared" si="68"/>
        <v>2378.6865839198304</v>
      </c>
      <c r="K222" s="692">
        <f t="shared" si="68"/>
        <v>2545.699305984946</v>
      </c>
      <c r="L222" s="692">
        <f t="shared" si="68"/>
        <v>1980.7029155284122</v>
      </c>
      <c r="M222" s="692">
        <f t="shared" si="68"/>
        <v>2000.1007763547625</v>
      </c>
      <c r="N222" s="692">
        <f t="shared" si="68"/>
        <v>1409.0908197142264</v>
      </c>
      <c r="O222" s="692">
        <f t="shared" si="68"/>
        <v>1663.140853055711</v>
      </c>
      <c r="P222" s="692">
        <f t="shared" si="68"/>
        <v>1162.7898017000844</v>
      </c>
      <c r="Q222" s="692">
        <f t="shared" si="68"/>
        <v>2000</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4.5" outlineLevel="1" x14ac:dyDescent="0.35">
      <c r="A223" s="6"/>
      <c r="B223" s="7"/>
      <c r="C223" s="17"/>
      <c r="D223" s="17"/>
      <c r="E223" s="17"/>
      <c r="F223" s="26"/>
      <c r="G223" s="26" t="str">
        <f t="shared" si="59"/>
        <v>YYBLWbd</v>
      </c>
      <c r="H223" s="692">
        <f t="shared" ref="H223:Q223" si="69">IFERROR(VLOOKUP($M166,$Y$126:$Z$137,2,FALSE)*H$179*(1+H$180*INDEX($AC$127:$AN$137,MATCH($L166,$AB$127:$AB$137,0),MATCH($M166,_xlfn.ANCHORARRAY($AC$126),0))),0)</f>
        <v>2000</v>
      </c>
      <c r="I223" s="692">
        <f t="shared" si="69"/>
        <v>2855.822380189994</v>
      </c>
      <c r="J223" s="692">
        <f t="shared" si="69"/>
        <v>2378.6865839198304</v>
      </c>
      <c r="K223" s="692">
        <f t="shared" si="69"/>
        <v>2545.699305984946</v>
      </c>
      <c r="L223" s="692">
        <f t="shared" si="69"/>
        <v>1980.7029155284122</v>
      </c>
      <c r="M223" s="692">
        <f t="shared" si="69"/>
        <v>2000.1007763547625</v>
      </c>
      <c r="N223" s="692">
        <f t="shared" si="69"/>
        <v>1409.0908197142264</v>
      </c>
      <c r="O223" s="692">
        <f t="shared" si="69"/>
        <v>1663.140853055711</v>
      </c>
      <c r="P223" s="692">
        <f t="shared" si="69"/>
        <v>1162.7898017000844</v>
      </c>
      <c r="Q223" s="692">
        <f t="shared" si="69"/>
        <v>2000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4.5" outlineLevel="1" x14ac:dyDescent="0.35">
      <c r="A224" s="6"/>
      <c r="B224" s="7"/>
      <c r="C224" s="17"/>
      <c r="D224" s="17"/>
      <c r="E224" s="17"/>
      <c r="F224" s="26"/>
      <c r="G224" s="26" t="str">
        <f t="shared" si="59"/>
        <v>YYWBLw</v>
      </c>
      <c r="H224" s="692">
        <f t="shared" ref="H224:Q224" si="70">IFERROR(VLOOKUP($M167,$Y$126:$Z$137,2,FALSE)*H$179*(1+H$180*INDEX($AC$127:$AN$137,MATCH($L167,$AB$127:$AB$137,0),MATCH($M167,_xlfn.ANCHORARRAY($AC$126),0))),0)</f>
        <v>2160</v>
      </c>
      <c r="I224" s="692">
        <f t="shared" si="70"/>
        <v>3084.2881706051935</v>
      </c>
      <c r="J224" s="692">
        <f t="shared" si="70"/>
        <v>2461.9406143570241</v>
      </c>
      <c r="K224" s="692">
        <f t="shared" si="70"/>
        <v>2634.7987816944192</v>
      </c>
      <c r="L224" s="692">
        <f t="shared" si="70"/>
        <v>1960.8958863731284</v>
      </c>
      <c r="M224" s="692">
        <f t="shared" si="70"/>
        <v>2070.1043035271787</v>
      </c>
      <c r="N224" s="692">
        <f t="shared" si="70"/>
        <v>1394.9999115170842</v>
      </c>
      <c r="O224" s="692">
        <f t="shared" si="70"/>
        <v>1646.5094445251541</v>
      </c>
      <c r="P224" s="692">
        <f t="shared" si="70"/>
        <v>1098.8363626065798</v>
      </c>
      <c r="Q224" s="692">
        <f t="shared" si="70"/>
        <v>2160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4.5" outlineLevel="1" x14ac:dyDescent="0.35">
      <c r="A225" s="6"/>
      <c r="B225" s="7"/>
      <c r="C225" s="17"/>
      <c r="D225" s="17"/>
      <c r="E225" s="17"/>
      <c r="F225" s="26"/>
      <c r="G225" s="26" t="str">
        <f t="shared" si="59"/>
        <v>YYWBLwd</v>
      </c>
      <c r="H225" s="692">
        <f t="shared" ref="H225:Q225" si="71">IFERROR(VLOOKUP($M168,$Y$126:$Z$137,2,FALSE)*H$179*(1+H$180*INDEX($AC$127:$AN$137,MATCH($L168,$AB$127:$AB$137,0),MATCH($M168,_xlfn.ANCHORARRAY($AC$126),0))),0)</f>
        <v>2160</v>
      </c>
      <c r="I225" s="692">
        <f t="shared" si="71"/>
        <v>3084.2881706051935</v>
      </c>
      <c r="J225" s="692">
        <f t="shared" si="71"/>
        <v>2461.9406143570241</v>
      </c>
      <c r="K225" s="692">
        <f t="shared" si="71"/>
        <v>2634.7987816944192</v>
      </c>
      <c r="L225" s="692">
        <f t="shared" si="71"/>
        <v>1960.8958863731284</v>
      </c>
      <c r="M225" s="692">
        <f t="shared" si="71"/>
        <v>2070.1043035271787</v>
      </c>
      <c r="N225" s="692">
        <f t="shared" si="71"/>
        <v>1394.9999115170842</v>
      </c>
      <c r="O225" s="692">
        <f t="shared" si="71"/>
        <v>1646.5094445251541</v>
      </c>
      <c r="P225" s="692">
        <f t="shared" si="71"/>
        <v>1098.8363626065798</v>
      </c>
      <c r="Q225" s="692">
        <f t="shared" si="71"/>
        <v>2160</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4.5" outlineLevel="1" x14ac:dyDescent="0.35">
      <c r="A226" s="6"/>
      <c r="B226" s="7"/>
      <c r="C226" s="17"/>
      <c r="D226" s="17"/>
      <c r="E226" s="17"/>
      <c r="F226" s="26"/>
      <c r="G226" s="26" t="str">
        <f t="shared" si="59"/>
        <v>YAAA2Nw</v>
      </c>
      <c r="H226" s="692">
        <f t="shared" ref="H226:Q226" si="72">IFERROR(VLOOKUP($M169,$Y$126:$Z$137,2,FALSE)*H$179*(1+H$180*INDEX($AC$127:$AN$137,MATCH($L169,$AB$127:$AB$137,0),MATCH($M169,_xlfn.ANCHORARRAY($AC$126),0))),0)</f>
        <v>1890</v>
      </c>
      <c r="I226" s="692">
        <f t="shared" si="72"/>
        <v>2698.7521492795445</v>
      </c>
      <c r="J226" s="692">
        <f t="shared" si="72"/>
        <v>2221.098597735142</v>
      </c>
      <c r="K226" s="692">
        <f t="shared" si="72"/>
        <v>2377.0467269634437</v>
      </c>
      <c r="L226" s="692">
        <f t="shared" si="72"/>
        <v>1827.1984395749603</v>
      </c>
      <c r="M226" s="692">
        <f t="shared" si="72"/>
        <v>1867.5940999212596</v>
      </c>
      <c r="N226" s="692">
        <f t="shared" si="72"/>
        <v>1299.8862811863737</v>
      </c>
      <c r="O226" s="692">
        <f t="shared" si="72"/>
        <v>1534.2474369438933</v>
      </c>
      <c r="P226" s="692">
        <f t="shared" si="72"/>
        <v>1059.5922067992017</v>
      </c>
      <c r="Q226" s="692">
        <f t="shared" si="72"/>
        <v>1890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4.5" outlineLevel="1" x14ac:dyDescent="0.35">
      <c r="A227" s="6"/>
      <c r="B227" s="7"/>
      <c r="C227" s="17"/>
      <c r="D227" s="17"/>
      <c r="E227" s="17"/>
      <c r="F227" s="26"/>
      <c r="G227" s="26" t="str">
        <f t="shared" si="59"/>
        <v>YAAA2Nwd</v>
      </c>
      <c r="H227" s="692">
        <f t="shared" ref="H227:Q227" si="73">IFERROR(VLOOKUP($M170,$Y$126:$Z$137,2,FALSE)*H$179*(1+H$180*INDEX($AC$127:$AN$137,MATCH($L170,$AB$127:$AB$137,0),MATCH($M170,_xlfn.ANCHORARRAY($AC$126),0))),0)</f>
        <v>1890</v>
      </c>
      <c r="I227" s="692">
        <f t="shared" si="73"/>
        <v>2698.7521492795445</v>
      </c>
      <c r="J227" s="692">
        <f t="shared" si="73"/>
        <v>2221.098597735142</v>
      </c>
      <c r="K227" s="692">
        <f t="shared" si="73"/>
        <v>2377.0467269634437</v>
      </c>
      <c r="L227" s="692">
        <f t="shared" si="73"/>
        <v>1827.1984395749603</v>
      </c>
      <c r="M227" s="692">
        <f t="shared" si="73"/>
        <v>1867.5940999212596</v>
      </c>
      <c r="N227" s="692">
        <f t="shared" si="73"/>
        <v>1299.8862811863737</v>
      </c>
      <c r="O227" s="692">
        <f t="shared" si="73"/>
        <v>1534.2474369438933</v>
      </c>
      <c r="P227" s="692">
        <f t="shared" si="73"/>
        <v>1059.5922067992017</v>
      </c>
      <c r="Q227" s="692">
        <f t="shared" si="73"/>
        <v>1890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4.5" outlineLevel="1" x14ac:dyDescent="0.35">
      <c r="A228" s="6"/>
      <c r="B228" s="7"/>
      <c r="C228" s="17"/>
      <c r="D228" s="17"/>
      <c r="E228" s="17"/>
      <c r="F228" s="26"/>
      <c r="G228" s="26" t="str">
        <f t="shared" si="59"/>
        <v>YYAA2A1z</v>
      </c>
      <c r="H228" s="692">
        <f t="shared" ref="H228:Q228" si="74">IFERROR(VLOOKUP($M171,$Y$126:$Z$137,2,FALSE)*H$179*(1+H$180*INDEX($AC$127:$AN$137,MATCH($L171,$AB$127:$AB$137,0),MATCH($M171,_xlfn.ANCHORARRAY($AC$126),0))),0)</f>
        <v>1150</v>
      </c>
      <c r="I228" s="692">
        <f t="shared" si="74"/>
        <v>1642.0978686092465</v>
      </c>
      <c r="J228" s="692">
        <f t="shared" si="74"/>
        <v>1323.1444123054057</v>
      </c>
      <c r="K228" s="692">
        <f t="shared" si="74"/>
        <v>1416.0452389541263</v>
      </c>
      <c r="L228" s="692">
        <f t="shared" si="74"/>
        <v>1064.6278170965215</v>
      </c>
      <c r="M228" s="692">
        <f t="shared" si="74"/>
        <v>1112.5560568473368</v>
      </c>
      <c r="N228" s="692">
        <f t="shared" si="74"/>
        <v>757.38631559639668</v>
      </c>
      <c r="O228" s="692">
        <f t="shared" si="74"/>
        <v>893.93820851744465</v>
      </c>
      <c r="P228" s="692">
        <f t="shared" si="74"/>
        <v>603.19720963191878</v>
      </c>
      <c r="Q228" s="692">
        <f t="shared" si="74"/>
        <v>1150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4.5" outlineLevel="1" x14ac:dyDescent="0.35">
      <c r="A229" s="6"/>
      <c r="B229" s="7"/>
      <c r="C229" s="17"/>
      <c r="D229" s="17"/>
      <c r="E229" s="17"/>
      <c r="F229" s="26"/>
      <c r="G229" s="26" t="str">
        <f t="shared" si="59"/>
        <v>YYAA2A1zd</v>
      </c>
      <c r="H229" s="692">
        <f t="shared" ref="H229:Q229" si="75">IFERROR(VLOOKUP($M172,$Y$126:$Z$137,2,FALSE)*H$179*(1+H$180*INDEX($AC$127:$AN$137,MATCH($L172,$AB$127:$AB$137,0),MATCH($M172,_xlfn.ANCHORARRAY($AC$126),0))),0)</f>
        <v>1150</v>
      </c>
      <c r="I229" s="692">
        <f t="shared" si="75"/>
        <v>1642.0978686092465</v>
      </c>
      <c r="J229" s="692">
        <f t="shared" si="75"/>
        <v>1323.1444123054057</v>
      </c>
      <c r="K229" s="692">
        <f t="shared" si="75"/>
        <v>1416.0452389541263</v>
      </c>
      <c r="L229" s="692">
        <f t="shared" si="75"/>
        <v>1064.6278170965215</v>
      </c>
      <c r="M229" s="692">
        <f t="shared" si="75"/>
        <v>1112.5560568473368</v>
      </c>
      <c r="N229" s="692">
        <f t="shared" si="75"/>
        <v>757.38631559639668</v>
      </c>
      <c r="O229" s="692">
        <f t="shared" si="75"/>
        <v>893.93820851744465</v>
      </c>
      <c r="P229" s="692">
        <f t="shared" si="75"/>
        <v>603.19720963191878</v>
      </c>
      <c r="Q229" s="692">
        <f t="shared" si="75"/>
        <v>1150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4.5" outlineLevel="1" x14ac:dyDescent="0.35">
      <c r="A230" s="6"/>
      <c r="B230" s="7"/>
      <c r="C230" s="17"/>
      <c r="D230" s="17"/>
      <c r="E230" s="17"/>
      <c r="F230" s="26"/>
      <c r="G230" s="26" t="str">
        <f t="shared" si="59"/>
        <v>AYWA2A1a</v>
      </c>
      <c r="H230" s="692">
        <f t="shared" ref="H230:Q230" si="76">IFERROR(VLOOKUP($M173,$Y$126:$Z$137,2,FALSE)*H$179*(1+H$180*INDEX($AC$127:$AN$137,MATCH($L173,$AB$127:$AB$137,0),MATCH($M173,_xlfn.ANCHORARRAY($AC$126),0))),0)</f>
        <v>0</v>
      </c>
      <c r="I230" s="692">
        <f t="shared" si="76"/>
        <v>0</v>
      </c>
      <c r="J230" s="692">
        <f t="shared" si="76"/>
        <v>0</v>
      </c>
      <c r="K230" s="692">
        <f t="shared" si="76"/>
        <v>0</v>
      </c>
      <c r="L230" s="692">
        <f t="shared" si="76"/>
        <v>0</v>
      </c>
      <c r="M230" s="692">
        <f t="shared" si="76"/>
        <v>0</v>
      </c>
      <c r="N230" s="692">
        <f t="shared" si="76"/>
        <v>0</v>
      </c>
      <c r="O230" s="692">
        <f t="shared" si="76"/>
        <v>0</v>
      </c>
      <c r="P230" s="692">
        <f t="shared" si="76"/>
        <v>0</v>
      </c>
      <c r="Q230" s="692">
        <f t="shared" si="76"/>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4.5" outlineLevel="1" x14ac:dyDescent="0.35">
      <c r="A231" s="6"/>
      <c r="B231" s="7"/>
      <c r="C231" s="17"/>
      <c r="D231" s="17"/>
      <c r="E231" s="17"/>
      <c r="F231" s="26"/>
      <c r="G231" s="26" t="str">
        <f t="shared" si="59"/>
        <v>AANWA1a</v>
      </c>
      <c r="H231" s="692">
        <f t="shared" ref="H231:Q231" si="77">IFERROR(VLOOKUP($M174,$Y$126:$Z$137,2,FALSE)*H$179*(1+H$180*INDEX($AC$127:$AN$137,MATCH($L174,$AB$127:$AB$137,0),MATCH($M174,_xlfn.ANCHORARRAY($AC$126),0))),0)</f>
        <v>0</v>
      </c>
      <c r="I231" s="692">
        <f t="shared" si="77"/>
        <v>0</v>
      </c>
      <c r="J231" s="692">
        <f t="shared" si="77"/>
        <v>0</v>
      </c>
      <c r="K231" s="692">
        <f t="shared" si="77"/>
        <v>0</v>
      </c>
      <c r="L231" s="692">
        <f t="shared" si="77"/>
        <v>0</v>
      </c>
      <c r="M231" s="692">
        <f t="shared" si="77"/>
        <v>0</v>
      </c>
      <c r="N231" s="692">
        <f t="shared" si="77"/>
        <v>0</v>
      </c>
      <c r="O231" s="692">
        <f t="shared" si="77"/>
        <v>0</v>
      </c>
      <c r="P231" s="692">
        <f t="shared" si="77"/>
        <v>0</v>
      </c>
      <c r="Q231" s="692">
        <f t="shared" si="77"/>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4.5" outlineLevel="1" x14ac:dyDescent="0.35">
      <c r="A232" s="6"/>
      <c r="B232" s="7"/>
      <c r="C232" s="17"/>
      <c r="D232" s="17"/>
      <c r="E232" s="17"/>
      <c r="F232" s="26"/>
      <c r="G232" s="26" t="str">
        <f t="shared" si="59"/>
        <v>AAANWa</v>
      </c>
      <c r="H232" s="692">
        <f t="shared" ref="H232:Q232" si="78">IFERROR(VLOOKUP($M175,$Y$126:$Z$137,2,FALSE)*H$179*(1+H$180*INDEX($AC$127:$AN$137,MATCH($L175,$AB$127:$AB$137,0),MATCH($M175,_xlfn.ANCHORARRAY($AC$126),0))),0)</f>
        <v>0</v>
      </c>
      <c r="I232" s="692">
        <f t="shared" si="78"/>
        <v>0</v>
      </c>
      <c r="J232" s="692">
        <f t="shared" si="78"/>
        <v>0</v>
      </c>
      <c r="K232" s="692">
        <f t="shared" si="78"/>
        <v>0</v>
      </c>
      <c r="L232" s="692">
        <f t="shared" si="78"/>
        <v>0</v>
      </c>
      <c r="M232" s="692">
        <f t="shared" si="78"/>
        <v>0</v>
      </c>
      <c r="N232" s="692">
        <f t="shared" si="78"/>
        <v>0</v>
      </c>
      <c r="O232" s="692">
        <f t="shared" si="78"/>
        <v>0</v>
      </c>
      <c r="P232" s="692">
        <f t="shared" si="78"/>
        <v>0</v>
      </c>
      <c r="Q232" s="692">
        <f t="shared" si="78"/>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4.5" outlineLevel="1" x14ac:dyDescent="0.35">
      <c r="A233" s="6"/>
      <c r="B233" s="7"/>
      <c r="C233" s="17"/>
      <c r="D233" s="17"/>
      <c r="E233" s="17"/>
      <c r="F233" s="26"/>
      <c r="G233" s="26"/>
      <c r="I233" s="26"/>
      <c r="J233" s="26"/>
      <c r="K233" s="26"/>
      <c r="N233" s="494"/>
      <c r="O233" s="186"/>
      <c r="P233" s="186"/>
      <c r="Q233" s="186"/>
      <c r="R233" s="186"/>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4.5" outlineLevel="1" x14ac:dyDescent="0.35">
      <c r="A234" s="6"/>
      <c r="B234" s="7"/>
      <c r="C234" s="17"/>
      <c r="D234" s="17"/>
      <c r="E234" s="17"/>
      <c r="F234" s="26"/>
      <c r="G234" s="26"/>
      <c r="I234" s="26"/>
      <c r="J234" s="26"/>
      <c r="K234" s="26"/>
      <c r="N234" s="494"/>
      <c r="O234" s="186"/>
      <c r="P234" s="186"/>
      <c r="Q234" s="186"/>
      <c r="R234" s="186"/>
      <c r="S234" s="186"/>
      <c r="T234" s="186"/>
      <c r="U234" s="186"/>
      <c r="V234" s="186"/>
      <c r="W234" s="186"/>
      <c r="X234" s="186"/>
      <c r="Y234" s="186"/>
      <c r="Z234" s="186"/>
      <c r="AA234" s="186"/>
      <c r="AB234" s="186"/>
      <c r="AC234" s="186"/>
      <c r="AD234" s="186"/>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4.5" outlineLevel="1" x14ac:dyDescent="0.35">
      <c r="A235" s="6"/>
      <c r="B235" s="7"/>
      <c r="C235" s="17"/>
      <c r="D235" s="17"/>
      <c r="E235" s="17"/>
      <c r="F235" s="26"/>
      <c r="G235" s="26"/>
      <c r="I235" s="26"/>
      <c r="J235" s="26"/>
      <c r="K235" s="26"/>
      <c r="N235" s="494"/>
      <c r="O235" s="186"/>
      <c r="P235" s="186"/>
      <c r="Q235" s="186"/>
      <c r="R235" s="186"/>
      <c r="S235" s="186"/>
      <c r="T235" s="186"/>
      <c r="U235" s="186"/>
      <c r="V235" s="186"/>
      <c r="W235" s="186"/>
      <c r="X235" s="186"/>
      <c r="Y235" s="186"/>
      <c r="Z235" s="186"/>
      <c r="AA235" s="186"/>
      <c r="AB235" s="186"/>
      <c r="AC235" s="186"/>
      <c r="AD235" s="186"/>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4.5" outlineLevel="1" x14ac:dyDescent="0.35">
      <c r="A236" s="6"/>
      <c r="B236" s="7"/>
      <c r="C236" s="17"/>
      <c r="D236" s="17"/>
      <c r="E236" s="17"/>
      <c r="F236" s="26"/>
      <c r="G236" s="26"/>
      <c r="I236" s="26"/>
      <c r="J236" s="26"/>
      <c r="K236" s="26"/>
      <c r="N236" s="494"/>
      <c r="O236" s="186"/>
      <c r="P236" s="186"/>
      <c r="Q236" s="186"/>
      <c r="R236" s="186"/>
      <c r="S236" s="186"/>
      <c r="T236" s="186"/>
      <c r="U236" s="186"/>
      <c r="V236" s="186"/>
      <c r="W236" s="186"/>
      <c r="X236" s="186"/>
      <c r="Y236" s="186"/>
      <c r="Z236" s="186"/>
      <c r="AA236" s="186"/>
      <c r="AB236" s="186"/>
      <c r="AC236" s="186"/>
      <c r="AD236" s="186"/>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4.5" outlineLevel="1" x14ac:dyDescent="0.35">
      <c r="A237" s="6"/>
      <c r="B237" s="7"/>
      <c r="C237" s="17"/>
      <c r="D237" s="17"/>
      <c r="E237" s="17"/>
      <c r="F237" s="26"/>
      <c r="G237" s="26"/>
      <c r="I237" s="26"/>
      <c r="J237" s="26"/>
      <c r="K237" s="26"/>
      <c r="N237" s="494"/>
      <c r="O237" s="186"/>
      <c r="P237" s="186"/>
      <c r="Q237" s="186"/>
      <c r="R237" s="186"/>
      <c r="S237" s="186"/>
      <c r="T237" s="186"/>
      <c r="U237" s="186"/>
      <c r="V237" s="186"/>
      <c r="W237" s="186"/>
      <c r="X237" s="186"/>
      <c r="Y237" s="186"/>
      <c r="Z237" s="186"/>
      <c r="AA237" s="186"/>
      <c r="AB237" s="186"/>
      <c r="AC237" s="186"/>
      <c r="AD237" s="186"/>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4.5" outlineLevel="1" x14ac:dyDescent="0.35">
      <c r="A238" s="6"/>
      <c r="B238" s="7"/>
      <c r="C238" s="17"/>
      <c r="D238" s="17"/>
      <c r="E238" s="17"/>
      <c r="F238" s="26"/>
      <c r="G238" s="26"/>
      <c r="I238" s="26"/>
      <c r="J238" s="26"/>
      <c r="K238" s="26"/>
      <c r="N238" s="494"/>
      <c r="O238" s="186"/>
      <c r="P238" s="186"/>
      <c r="Q238" s="186"/>
      <c r="X238" s="186"/>
      <c r="Y238" s="186"/>
      <c r="Z238" s="186"/>
      <c r="AA238" s="186"/>
      <c r="AB238" s="186"/>
      <c r="AC238" s="186"/>
      <c r="AD238" s="186"/>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4.5" outlineLevel="1" x14ac:dyDescent="0.35">
      <c r="A239" s="6"/>
      <c r="B239" s="7"/>
      <c r="C239" s="17"/>
      <c r="D239" s="17"/>
      <c r="E239" s="17"/>
      <c r="F239" s="26"/>
      <c r="G239" s="495" t="s">
        <v>995</v>
      </c>
      <c r="J239" s="693" t="s">
        <v>382</v>
      </c>
      <c r="K239" s="693" t="s">
        <v>780</v>
      </c>
      <c r="L239" s="693" t="s">
        <v>781</v>
      </c>
      <c r="M239" s="693" t="s">
        <v>782</v>
      </c>
      <c r="N239" s="693" t="s">
        <v>783</v>
      </c>
      <c r="O239" s="693" t="s">
        <v>784</v>
      </c>
      <c r="P239" s="693" t="s">
        <v>785</v>
      </c>
      <c r="Q239" s="693" t="s">
        <v>786</v>
      </c>
      <c r="R239" s="693" t="s">
        <v>787</v>
      </c>
      <c r="S239" s="186"/>
      <c r="T239" s="186"/>
      <c r="U239" s="186"/>
      <c r="V239" s="186"/>
      <c r="W239" s="186"/>
      <c r="X239" s="186"/>
      <c r="Y239" s="186"/>
      <c r="Z239" s="186"/>
      <c r="AA239" s="186"/>
      <c r="AB239" s="186"/>
      <c r="AC239" s="186"/>
      <c r="AD239" s="186"/>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4.5" outlineLevel="1" x14ac:dyDescent="0.35">
      <c r="A240" s="6"/>
      <c r="B240" s="7"/>
      <c r="C240" s="17"/>
      <c r="D240" s="17"/>
      <c r="E240" s="17"/>
      <c r="F240" s="26"/>
      <c r="G240" s="495"/>
      <c r="I240" t="s">
        <v>1225</v>
      </c>
      <c r="J240" s="694">
        <v>0.85</v>
      </c>
      <c r="K240" s="694">
        <v>0.85</v>
      </c>
      <c r="L240" s="694">
        <v>0.85</v>
      </c>
      <c r="M240" s="694">
        <v>0.85</v>
      </c>
      <c r="N240" s="694">
        <v>1</v>
      </c>
      <c r="O240" s="694">
        <v>1</v>
      </c>
      <c r="P240" s="694">
        <v>1</v>
      </c>
      <c r="Q240" s="694">
        <v>1</v>
      </c>
      <c r="R240" s="694">
        <v>1</v>
      </c>
      <c r="S240" s="186"/>
      <c r="T240" s="186"/>
      <c r="U240" s="186"/>
      <c r="V240" s="186"/>
      <c r="W240" s="186"/>
      <c r="X240" s="186"/>
      <c r="Y240" s="186"/>
      <c r="Z240" s="186"/>
      <c r="AA240" s="186"/>
      <c r="AB240" s="186"/>
      <c r="AC240" s="186"/>
      <c r="AD240" s="186"/>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4.5" outlineLevel="1" x14ac:dyDescent="0.35">
      <c r="A241" s="6"/>
      <c r="B241" s="7"/>
      <c r="C241" s="17"/>
      <c r="D241" s="17"/>
      <c r="E241" s="17"/>
      <c r="F241" s="26"/>
      <c r="G241" s="495"/>
      <c r="I241" t="s">
        <v>1226</v>
      </c>
      <c r="J241" s="694">
        <v>1.5</v>
      </c>
      <c r="K241" s="694">
        <v>1</v>
      </c>
      <c r="L241" s="694">
        <v>1</v>
      </c>
      <c r="M241" s="694">
        <v>0.5</v>
      </c>
      <c r="N241" s="694">
        <v>1</v>
      </c>
      <c r="O241" s="694">
        <v>0.5</v>
      </c>
      <c r="P241" s="694">
        <v>0.5</v>
      </c>
      <c r="Q241" s="694">
        <v>0</v>
      </c>
      <c r="R241" s="694">
        <v>1</v>
      </c>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4.5" outlineLevel="1" x14ac:dyDescent="0.35">
      <c r="A242" s="6"/>
      <c r="B242" s="7"/>
      <c r="C242" s="17"/>
      <c r="D242" s="17"/>
      <c r="E242" s="17"/>
      <c r="F242" s="26"/>
      <c r="G242" s="26" t="s">
        <v>793</v>
      </c>
      <c r="H242" t="s">
        <v>809</v>
      </c>
      <c r="I242" t="s">
        <v>809</v>
      </c>
      <c r="J242" t="s">
        <v>382</v>
      </c>
      <c r="K242" t="s">
        <v>382</v>
      </c>
      <c r="L242" t="s">
        <v>780</v>
      </c>
      <c r="M242" t="s">
        <v>780</v>
      </c>
      <c r="N242" t="s">
        <v>781</v>
      </c>
      <c r="O242" t="s">
        <v>781</v>
      </c>
      <c r="P242" t="s">
        <v>782</v>
      </c>
      <c r="Q242" t="s">
        <v>782</v>
      </c>
      <c r="R242" t="s">
        <v>783</v>
      </c>
      <c r="S242" t="s">
        <v>783</v>
      </c>
      <c r="T242" t="s">
        <v>784</v>
      </c>
      <c r="U242" t="s">
        <v>784</v>
      </c>
      <c r="V242" t="s">
        <v>785</v>
      </c>
      <c r="W242" t="s">
        <v>785</v>
      </c>
      <c r="X242" t="s">
        <v>786</v>
      </c>
      <c r="Y242" t="s">
        <v>786</v>
      </c>
      <c r="Z242" t="s">
        <v>787</v>
      </c>
      <c r="AA242" t="s">
        <v>787</v>
      </c>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4.5" outlineLevel="1" x14ac:dyDescent="0.35">
      <c r="A243" s="6"/>
      <c r="B243" s="7"/>
      <c r="C243" s="17"/>
      <c r="D243" s="17"/>
      <c r="E243" s="17"/>
      <c r="F243" s="26"/>
      <c r="G243" s="26" t="s">
        <v>792</v>
      </c>
      <c r="H243" t="s">
        <v>996</v>
      </c>
      <c r="I243" t="s">
        <v>982</v>
      </c>
      <c r="J243" t="s">
        <v>996</v>
      </c>
      <c r="K243" t="s">
        <v>982</v>
      </c>
      <c r="L243" t="s">
        <v>996</v>
      </c>
      <c r="M243" t="s">
        <v>982</v>
      </c>
      <c r="N243" t="s">
        <v>996</v>
      </c>
      <c r="O243" t="s">
        <v>982</v>
      </c>
      <c r="P243" t="s">
        <v>996</v>
      </c>
      <c r="Q243" t="s">
        <v>982</v>
      </c>
      <c r="R243" t="s">
        <v>996</v>
      </c>
      <c r="S243" t="s">
        <v>982</v>
      </c>
      <c r="T243" t="s">
        <v>996</v>
      </c>
      <c r="U243" t="s">
        <v>982</v>
      </c>
      <c r="V243" t="s">
        <v>996</v>
      </c>
      <c r="W243" t="s">
        <v>982</v>
      </c>
      <c r="X243" t="s">
        <v>996</v>
      </c>
      <c r="Y243" t="s">
        <v>982</v>
      </c>
      <c r="Z243" t="s">
        <v>996</v>
      </c>
      <c r="AA243" t="s">
        <v>982</v>
      </c>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4.5" outlineLevel="1" x14ac:dyDescent="0.35">
      <c r="A244" s="6"/>
      <c r="B244" s="7"/>
      <c r="C244" s="17"/>
      <c r="D244" s="17"/>
      <c r="E244" s="17"/>
      <c r="F244" s="26"/>
      <c r="G244" s="26" t="str">
        <f t="shared" ref="G244:G275" si="79">_xlfn.CONCAT(H125:M125)</f>
        <v>AAAA2A1a</v>
      </c>
      <c r="H244" s="222">
        <v>0</v>
      </c>
      <c r="I244" s="222">
        <v>0</v>
      </c>
      <c r="J244" s="667">
        <f>$H244*HLOOKUP(J$242,$J$239:$R$240,2)</f>
        <v>0</v>
      </c>
      <c r="K244" s="877">
        <f>$I244*HLOOKUP(K$242,$J$239:$R$241,3)</f>
        <v>0</v>
      </c>
      <c r="L244" s="667">
        <f>$H244*HLOOKUP(L$242,$J$239:$R$240,2)</f>
        <v>0</v>
      </c>
      <c r="M244" s="877">
        <f>$I244*HLOOKUP(M$242,$J$239:$R$241,3)</f>
        <v>0</v>
      </c>
      <c r="N244" s="667">
        <f>$H244*HLOOKUP(N$242,$J$239:$R$240,2)</f>
        <v>0</v>
      </c>
      <c r="O244" s="877">
        <f>$I244*HLOOKUP(O$242,$J$239:$R$241,3)</f>
        <v>0</v>
      </c>
      <c r="P244" s="667">
        <f>$H244*HLOOKUP(P$242,$J$239:$R$240,2)</f>
        <v>0</v>
      </c>
      <c r="Q244" s="877">
        <f>$I244*HLOOKUP(Q$242,$J$239:$R$241,3)</f>
        <v>0</v>
      </c>
      <c r="R244" s="667">
        <f>$H244*HLOOKUP(R$242,$J$239:$R$240,2)</f>
        <v>0</v>
      </c>
      <c r="S244" s="877">
        <f>$I244*HLOOKUP(S$242,$J$239:$R$241,3)</f>
        <v>0</v>
      </c>
      <c r="T244" s="667">
        <f>$H244*HLOOKUP(T$242,$J$239:$R$240,2)</f>
        <v>0</v>
      </c>
      <c r="U244" s="877">
        <f>$I244*HLOOKUP(U$242,$J$239:$R$241,3)</f>
        <v>0</v>
      </c>
      <c r="V244" s="667">
        <f>$H244*HLOOKUP(V$242,$J$239:$R$240,2)</f>
        <v>0</v>
      </c>
      <c r="W244" s="877">
        <f>$I244*HLOOKUP(W$242,$J$239:$R$241,3)</f>
        <v>0</v>
      </c>
      <c r="X244" s="667">
        <f>$H244*HLOOKUP(X$242,$J$239:$R$240,2)</f>
        <v>0</v>
      </c>
      <c r="Y244" s="877">
        <f>$I244*HLOOKUP(Y$242,$J$239:$R$241,3)</f>
        <v>0</v>
      </c>
      <c r="Z244" s="667">
        <f>$H244*HLOOKUP(Z$242,$J$239:$R$240,2)</f>
        <v>0</v>
      </c>
      <c r="AA244" s="877">
        <f>$I244*HLOOKUP(AA$242,$J$239:$R$241,3)</f>
        <v>0</v>
      </c>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4.5" outlineLevel="1" x14ac:dyDescent="0.35">
      <c r="A245" s="6"/>
      <c r="B245" s="7"/>
      <c r="C245" s="17"/>
      <c r="D245" s="17"/>
      <c r="E245" s="17"/>
      <c r="F245" s="26"/>
      <c r="G245" s="26" t="str">
        <f t="shared" si="79"/>
        <v>GGGGAg1a2</v>
      </c>
      <c r="H245" s="222">
        <v>0</v>
      </c>
      <c r="I245" s="222">
        <v>0</v>
      </c>
      <c r="J245" s="667">
        <f t="shared" ref="J245:J253" si="80">$H245*HLOOKUP(J$242,$J$239:$R$240,2)</f>
        <v>0</v>
      </c>
      <c r="K245" s="877">
        <f t="shared" ref="K245:U294" si="81">$I245*HLOOKUP(K$242,$J$239:$R$241,3)</f>
        <v>0</v>
      </c>
      <c r="L245" s="667">
        <f t="shared" ref="L245:L253" si="82">$H245*HLOOKUP(L$242,$J$239:$R$240,2)</f>
        <v>0</v>
      </c>
      <c r="M245" s="877">
        <f t="shared" si="81"/>
        <v>0</v>
      </c>
      <c r="N245" s="667">
        <f t="shared" ref="N245:N253" si="83">$H245*HLOOKUP(N$242,$J$239:$R$240,2)</f>
        <v>0</v>
      </c>
      <c r="O245" s="877">
        <f t="shared" si="81"/>
        <v>0</v>
      </c>
      <c r="P245" s="667">
        <f t="shared" ref="P245:P253" si="84">$H245*HLOOKUP(P$242,$J$239:$R$240,2)</f>
        <v>0</v>
      </c>
      <c r="Q245" s="877">
        <f t="shared" si="81"/>
        <v>0</v>
      </c>
      <c r="R245" s="667">
        <f t="shared" ref="R245:R253" si="85">$H245*HLOOKUP(R$242,$J$239:$R$240,2)</f>
        <v>0</v>
      </c>
      <c r="S245" s="877">
        <f t="shared" si="81"/>
        <v>0</v>
      </c>
      <c r="T245" s="667">
        <f t="shared" ref="T245:T253" si="86">$H245*HLOOKUP(T$242,$J$239:$R$240,2)</f>
        <v>0</v>
      </c>
      <c r="U245" s="877">
        <f t="shared" si="81"/>
        <v>0</v>
      </c>
      <c r="V245" s="667">
        <f t="shared" ref="V245:V253" si="87">$H245*HLOOKUP(V$242,$J$239:$R$240,2)</f>
        <v>0</v>
      </c>
      <c r="W245" s="877">
        <f t="shared" ref="W245:W294" si="88">$I245*HLOOKUP(W$242,$J$239:$R$241,3)</f>
        <v>0</v>
      </c>
      <c r="X245" s="667">
        <f t="shared" ref="X245:X253" si="89">$H245*HLOOKUP(X$242,$J$239:$R$240,2)</f>
        <v>0</v>
      </c>
      <c r="Y245" s="877">
        <f t="shared" ref="Y245:Y294" si="90">$I245*HLOOKUP(Y$242,$J$239:$R$241,3)</f>
        <v>0</v>
      </c>
      <c r="Z245" s="667">
        <f t="shared" ref="Z245:Z253" si="91">$H245*HLOOKUP(Z$242,$J$239:$R$240,2)</f>
        <v>0</v>
      </c>
      <c r="AA245" s="877">
        <f t="shared" ref="AA245:AA294" si="92">$I245*HLOOKUP(AA$242,$J$239:$R$241,3)</f>
        <v>0</v>
      </c>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4.5" outlineLevel="1" x14ac:dyDescent="0.35">
      <c r="A246" s="6"/>
      <c r="B246" s="7"/>
      <c r="C246" s="17"/>
      <c r="D246" s="17"/>
      <c r="E246" s="17"/>
      <c r="F246" s="26"/>
      <c r="G246" s="26" t="str">
        <f t="shared" si="79"/>
        <v>GGGGSg1a2</v>
      </c>
      <c r="H246" s="222">
        <v>0</v>
      </c>
      <c r="I246" s="222">
        <v>0</v>
      </c>
      <c r="J246" s="667">
        <f t="shared" si="80"/>
        <v>0</v>
      </c>
      <c r="K246" s="877">
        <f t="shared" si="81"/>
        <v>0</v>
      </c>
      <c r="L246" s="667">
        <f t="shared" si="82"/>
        <v>0</v>
      </c>
      <c r="M246" s="877">
        <f t="shared" si="81"/>
        <v>0</v>
      </c>
      <c r="N246" s="667">
        <f t="shared" si="83"/>
        <v>0</v>
      </c>
      <c r="O246" s="877">
        <f t="shared" si="81"/>
        <v>0</v>
      </c>
      <c r="P246" s="667">
        <f t="shared" si="84"/>
        <v>0</v>
      </c>
      <c r="Q246" s="877">
        <f t="shared" si="81"/>
        <v>0</v>
      </c>
      <c r="R246" s="667">
        <f t="shared" si="85"/>
        <v>0</v>
      </c>
      <c r="S246" s="877">
        <f t="shared" si="81"/>
        <v>0</v>
      </c>
      <c r="T246" s="667">
        <f t="shared" si="86"/>
        <v>0</v>
      </c>
      <c r="U246" s="877">
        <f t="shared" si="81"/>
        <v>0</v>
      </c>
      <c r="V246" s="667">
        <f t="shared" si="87"/>
        <v>0</v>
      </c>
      <c r="W246" s="877">
        <f t="shared" si="88"/>
        <v>0</v>
      </c>
      <c r="X246" s="667">
        <f t="shared" si="89"/>
        <v>0</v>
      </c>
      <c r="Y246" s="877">
        <f t="shared" si="90"/>
        <v>0</v>
      </c>
      <c r="Z246" s="667">
        <f t="shared" si="91"/>
        <v>0</v>
      </c>
      <c r="AA246" s="877">
        <f t="shared" si="92"/>
        <v>0</v>
      </c>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4.5" outlineLevel="1" x14ac:dyDescent="0.35">
      <c r="A247" s="6"/>
      <c r="B247" s="7"/>
      <c r="C247" s="17"/>
      <c r="D247" s="17"/>
      <c r="E247" s="17"/>
      <c r="F247" s="26"/>
      <c r="G247" s="26" t="str">
        <f t="shared" si="79"/>
        <v>GGGAg2Na2</v>
      </c>
      <c r="H247" s="222">
        <v>0</v>
      </c>
      <c r="I247" s="222">
        <v>0</v>
      </c>
      <c r="J247" s="667">
        <f t="shared" si="80"/>
        <v>0</v>
      </c>
      <c r="K247" s="877">
        <f t="shared" si="81"/>
        <v>0</v>
      </c>
      <c r="L247" s="667">
        <f t="shared" si="82"/>
        <v>0</v>
      </c>
      <c r="M247" s="877">
        <f t="shared" si="81"/>
        <v>0</v>
      </c>
      <c r="N247" s="667">
        <f t="shared" si="83"/>
        <v>0</v>
      </c>
      <c r="O247" s="877">
        <f t="shared" si="81"/>
        <v>0</v>
      </c>
      <c r="P247" s="667">
        <f t="shared" si="84"/>
        <v>0</v>
      </c>
      <c r="Q247" s="877">
        <f t="shared" si="81"/>
        <v>0</v>
      </c>
      <c r="R247" s="667">
        <f t="shared" si="85"/>
        <v>0</v>
      </c>
      <c r="S247" s="877">
        <f t="shared" si="81"/>
        <v>0</v>
      </c>
      <c r="T247" s="667">
        <f t="shared" si="86"/>
        <v>0</v>
      </c>
      <c r="U247" s="877">
        <f t="shared" si="81"/>
        <v>0</v>
      </c>
      <c r="V247" s="667">
        <f t="shared" si="87"/>
        <v>0</v>
      </c>
      <c r="W247" s="877">
        <f t="shared" si="88"/>
        <v>0</v>
      </c>
      <c r="X247" s="667">
        <f t="shared" si="89"/>
        <v>0</v>
      </c>
      <c r="Y247" s="877">
        <f t="shared" si="90"/>
        <v>0</v>
      </c>
      <c r="Z247" s="667">
        <f t="shared" si="91"/>
        <v>0</v>
      </c>
      <c r="AA247" s="877">
        <f t="shared" si="92"/>
        <v>0</v>
      </c>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4.5" outlineLevel="1" x14ac:dyDescent="0.35">
      <c r="A248" s="6"/>
      <c r="B248" s="7"/>
      <c r="C248" s="17"/>
      <c r="D248" s="17"/>
      <c r="E248" s="17"/>
      <c r="F248" s="26"/>
      <c r="G248" s="26" t="str">
        <f t="shared" si="79"/>
        <v>GGGAg2Ea2</v>
      </c>
      <c r="H248" s="222">
        <v>0</v>
      </c>
      <c r="I248" s="222">
        <v>0</v>
      </c>
      <c r="J248" s="667">
        <f t="shared" si="80"/>
        <v>0</v>
      </c>
      <c r="K248" s="877">
        <f t="shared" si="81"/>
        <v>0</v>
      </c>
      <c r="L248" s="667">
        <f t="shared" si="82"/>
        <v>0</v>
      </c>
      <c r="M248" s="877">
        <f t="shared" si="81"/>
        <v>0</v>
      </c>
      <c r="N248" s="667">
        <f t="shared" si="83"/>
        <v>0</v>
      </c>
      <c r="O248" s="877">
        <f t="shared" si="81"/>
        <v>0</v>
      </c>
      <c r="P248" s="667">
        <f t="shared" si="84"/>
        <v>0</v>
      </c>
      <c r="Q248" s="877">
        <f t="shared" si="81"/>
        <v>0</v>
      </c>
      <c r="R248" s="667">
        <f t="shared" si="85"/>
        <v>0</v>
      </c>
      <c r="S248" s="877">
        <f t="shared" si="81"/>
        <v>0</v>
      </c>
      <c r="T248" s="667">
        <f t="shared" si="86"/>
        <v>0</v>
      </c>
      <c r="U248" s="877">
        <f t="shared" si="81"/>
        <v>0</v>
      </c>
      <c r="V248" s="667">
        <f t="shared" si="87"/>
        <v>0</v>
      </c>
      <c r="W248" s="877">
        <f t="shared" si="88"/>
        <v>0</v>
      </c>
      <c r="X248" s="667">
        <f t="shared" si="89"/>
        <v>0</v>
      </c>
      <c r="Y248" s="877">
        <f t="shared" si="90"/>
        <v>0</v>
      </c>
      <c r="Z248" s="667">
        <f t="shared" si="91"/>
        <v>0</v>
      </c>
      <c r="AA248" s="877">
        <f t="shared" si="92"/>
        <v>0</v>
      </c>
      <c r="AB248" s="186"/>
      <c r="AC248" s="186"/>
      <c r="AD248" s="186"/>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4.5" outlineLevel="1" x14ac:dyDescent="0.35">
      <c r="A249" s="6"/>
      <c r="B249" s="7"/>
      <c r="C249" s="17"/>
      <c r="D249" s="17"/>
      <c r="E249" s="17"/>
      <c r="F249" s="26"/>
      <c r="G249" s="26" t="str">
        <f t="shared" si="79"/>
        <v>GGGAg2OFa2</v>
      </c>
      <c r="H249" s="222">
        <v>0</v>
      </c>
      <c r="I249" s="222">
        <v>0</v>
      </c>
      <c r="J249" s="667">
        <f t="shared" si="80"/>
        <v>0</v>
      </c>
      <c r="K249" s="877">
        <f t="shared" si="81"/>
        <v>0</v>
      </c>
      <c r="L249" s="667">
        <f t="shared" si="82"/>
        <v>0</v>
      </c>
      <c r="M249" s="877">
        <f t="shared" si="81"/>
        <v>0</v>
      </c>
      <c r="N249" s="667">
        <f t="shared" si="83"/>
        <v>0</v>
      </c>
      <c r="O249" s="877">
        <f t="shared" si="81"/>
        <v>0</v>
      </c>
      <c r="P249" s="667">
        <f t="shared" si="84"/>
        <v>0</v>
      </c>
      <c r="Q249" s="877">
        <f t="shared" si="81"/>
        <v>0</v>
      </c>
      <c r="R249" s="667">
        <f t="shared" si="85"/>
        <v>0</v>
      </c>
      <c r="S249" s="877">
        <f t="shared" si="81"/>
        <v>0</v>
      </c>
      <c r="T249" s="667">
        <f t="shared" si="86"/>
        <v>0</v>
      </c>
      <c r="U249" s="877">
        <f t="shared" si="81"/>
        <v>0</v>
      </c>
      <c r="V249" s="667">
        <f t="shared" si="87"/>
        <v>0</v>
      </c>
      <c r="W249" s="877">
        <f t="shared" si="88"/>
        <v>0</v>
      </c>
      <c r="X249" s="667">
        <f t="shared" si="89"/>
        <v>0</v>
      </c>
      <c r="Y249" s="877">
        <f t="shared" si="90"/>
        <v>0</v>
      </c>
      <c r="Z249" s="667">
        <f t="shared" si="91"/>
        <v>0</v>
      </c>
      <c r="AA249" s="877">
        <f t="shared" si="92"/>
        <v>0</v>
      </c>
      <c r="AB249" s="186"/>
      <c r="AC249" s="186"/>
      <c r="AD249" s="186"/>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4.5" outlineLevel="1" x14ac:dyDescent="0.35">
      <c r="A250" s="6"/>
      <c r="B250" s="7"/>
      <c r="C250" s="17"/>
      <c r="D250" s="17"/>
      <c r="E250" s="17"/>
      <c r="F250" s="26"/>
      <c r="G250" s="26" t="str">
        <f t="shared" si="79"/>
        <v>GGGC1Na2</v>
      </c>
      <c r="H250" s="222">
        <v>0</v>
      </c>
      <c r="I250" s="222">
        <v>0</v>
      </c>
      <c r="J250" s="667">
        <f t="shared" si="80"/>
        <v>0</v>
      </c>
      <c r="K250" s="877">
        <f t="shared" si="81"/>
        <v>0</v>
      </c>
      <c r="L250" s="667">
        <f t="shared" si="82"/>
        <v>0</v>
      </c>
      <c r="M250" s="877">
        <f t="shared" si="81"/>
        <v>0</v>
      </c>
      <c r="N250" s="667">
        <f t="shared" si="83"/>
        <v>0</v>
      </c>
      <c r="O250" s="877">
        <f t="shared" si="81"/>
        <v>0</v>
      </c>
      <c r="P250" s="667">
        <f t="shared" si="84"/>
        <v>0</v>
      </c>
      <c r="Q250" s="877">
        <f t="shared" si="81"/>
        <v>0</v>
      </c>
      <c r="R250" s="667">
        <f t="shared" si="85"/>
        <v>0</v>
      </c>
      <c r="S250" s="877">
        <f t="shared" si="81"/>
        <v>0</v>
      </c>
      <c r="T250" s="667">
        <f t="shared" si="86"/>
        <v>0</v>
      </c>
      <c r="U250" s="877">
        <f t="shared" ref="U250:U294" si="93">$I250*HLOOKUP(U$242,$J$239:$R$241,3)</f>
        <v>0</v>
      </c>
      <c r="V250" s="667">
        <f t="shared" si="87"/>
        <v>0</v>
      </c>
      <c r="W250" s="877">
        <f t="shared" si="88"/>
        <v>0</v>
      </c>
      <c r="X250" s="667">
        <f t="shared" si="89"/>
        <v>0</v>
      </c>
      <c r="Y250" s="877">
        <f t="shared" si="90"/>
        <v>0</v>
      </c>
      <c r="Z250" s="667">
        <f t="shared" si="91"/>
        <v>0</v>
      </c>
      <c r="AA250" s="877">
        <f t="shared" si="92"/>
        <v>0</v>
      </c>
      <c r="AB250" s="186"/>
      <c r="AC250" s="186"/>
      <c r="AD250" s="186"/>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4.5" outlineLevel="1" x14ac:dyDescent="0.35">
      <c r="A251" s="6"/>
      <c r="B251" s="7"/>
      <c r="C251" s="17"/>
      <c r="D251" s="17"/>
      <c r="E251" s="17"/>
      <c r="F251" s="26"/>
      <c r="G251" s="26" t="str">
        <f t="shared" si="79"/>
        <v>GGGC1Ea2</v>
      </c>
      <c r="H251" s="222">
        <v>0</v>
      </c>
      <c r="I251" s="222">
        <v>0</v>
      </c>
      <c r="J251" s="667">
        <f t="shared" si="80"/>
        <v>0</v>
      </c>
      <c r="K251" s="877">
        <f t="shared" si="81"/>
        <v>0</v>
      </c>
      <c r="L251" s="667">
        <f t="shared" si="82"/>
        <v>0</v>
      </c>
      <c r="M251" s="877">
        <f t="shared" si="81"/>
        <v>0</v>
      </c>
      <c r="N251" s="667">
        <f t="shared" si="83"/>
        <v>0</v>
      </c>
      <c r="O251" s="877">
        <f t="shared" si="81"/>
        <v>0</v>
      </c>
      <c r="P251" s="667">
        <f t="shared" si="84"/>
        <v>0</v>
      </c>
      <c r="Q251" s="877">
        <f t="shared" si="81"/>
        <v>0</v>
      </c>
      <c r="R251" s="667">
        <f t="shared" si="85"/>
        <v>0</v>
      </c>
      <c r="S251" s="877">
        <f t="shared" si="81"/>
        <v>0</v>
      </c>
      <c r="T251" s="667">
        <f t="shared" si="86"/>
        <v>0</v>
      </c>
      <c r="U251" s="877">
        <f t="shared" si="93"/>
        <v>0</v>
      </c>
      <c r="V251" s="667">
        <f t="shared" si="87"/>
        <v>0</v>
      </c>
      <c r="W251" s="877">
        <f t="shared" si="88"/>
        <v>0</v>
      </c>
      <c r="X251" s="667">
        <f t="shared" si="89"/>
        <v>0</v>
      </c>
      <c r="Y251" s="877">
        <f t="shared" si="90"/>
        <v>0</v>
      </c>
      <c r="Z251" s="667">
        <f t="shared" si="91"/>
        <v>0</v>
      </c>
      <c r="AA251" s="877">
        <f t="shared" si="92"/>
        <v>0</v>
      </c>
      <c r="AB251" s="186"/>
      <c r="AC251" s="186"/>
      <c r="AD251" s="186"/>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4.5" outlineLevel="1" x14ac:dyDescent="0.35">
      <c r="A252" s="6"/>
      <c r="B252" s="7"/>
      <c r="C252" s="17"/>
      <c r="D252" s="17"/>
      <c r="E252" s="17"/>
      <c r="F252" s="26"/>
      <c r="G252" s="26" t="str">
        <f t="shared" si="79"/>
        <v>GGGC1Pa2</v>
      </c>
      <c r="H252" s="222">
        <v>0</v>
      </c>
      <c r="I252" s="222">
        <v>0</v>
      </c>
      <c r="J252" s="667">
        <f t="shared" si="80"/>
        <v>0</v>
      </c>
      <c r="K252" s="877">
        <f t="shared" si="81"/>
        <v>0</v>
      </c>
      <c r="L252" s="667">
        <f t="shared" si="82"/>
        <v>0</v>
      </c>
      <c r="M252" s="877">
        <f t="shared" si="81"/>
        <v>0</v>
      </c>
      <c r="N252" s="667">
        <f t="shared" si="83"/>
        <v>0</v>
      </c>
      <c r="O252" s="877">
        <f t="shared" si="81"/>
        <v>0</v>
      </c>
      <c r="P252" s="667">
        <f t="shared" si="84"/>
        <v>0</v>
      </c>
      <c r="Q252" s="877">
        <f t="shared" si="81"/>
        <v>0</v>
      </c>
      <c r="R252" s="667">
        <f t="shared" si="85"/>
        <v>0</v>
      </c>
      <c r="S252" s="877">
        <f t="shared" si="81"/>
        <v>0</v>
      </c>
      <c r="T252" s="667">
        <f t="shared" si="86"/>
        <v>0</v>
      </c>
      <c r="U252" s="877">
        <f t="shared" si="93"/>
        <v>0</v>
      </c>
      <c r="V252" s="667">
        <f t="shared" si="87"/>
        <v>0</v>
      </c>
      <c r="W252" s="877">
        <f t="shared" si="88"/>
        <v>0</v>
      </c>
      <c r="X252" s="667">
        <f t="shared" si="89"/>
        <v>0</v>
      </c>
      <c r="Y252" s="877">
        <f t="shared" si="90"/>
        <v>0</v>
      </c>
      <c r="Z252" s="667">
        <f t="shared" si="91"/>
        <v>0</v>
      </c>
      <c r="AA252" s="877">
        <f t="shared" si="92"/>
        <v>0</v>
      </c>
      <c r="AB252" s="186"/>
      <c r="AC252" s="186"/>
      <c r="AD252" s="186"/>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4.5" outlineLevel="1" x14ac:dyDescent="0.35">
      <c r="A253" s="6"/>
      <c r="B253" s="7"/>
      <c r="C253" s="17"/>
      <c r="D253" s="17"/>
      <c r="E253" s="17"/>
      <c r="F253" s="26"/>
      <c r="G253" s="26" t="str">
        <f t="shared" si="79"/>
        <v>GGGC1OFa2</v>
      </c>
      <c r="H253" s="222">
        <v>0</v>
      </c>
      <c r="I253" s="222">
        <v>0</v>
      </c>
      <c r="J253" s="667">
        <f t="shared" si="80"/>
        <v>0</v>
      </c>
      <c r="K253" s="877">
        <f t="shared" si="81"/>
        <v>0</v>
      </c>
      <c r="L253" s="667">
        <f t="shared" si="82"/>
        <v>0</v>
      </c>
      <c r="M253" s="877">
        <f t="shared" si="81"/>
        <v>0</v>
      </c>
      <c r="N253" s="667">
        <f t="shared" si="83"/>
        <v>0</v>
      </c>
      <c r="O253" s="877">
        <f t="shared" si="81"/>
        <v>0</v>
      </c>
      <c r="P253" s="667">
        <f t="shared" si="84"/>
        <v>0</v>
      </c>
      <c r="Q253" s="877">
        <f t="shared" si="81"/>
        <v>0</v>
      </c>
      <c r="R253" s="667">
        <f t="shared" si="85"/>
        <v>0</v>
      </c>
      <c r="S253" s="877">
        <f t="shared" si="81"/>
        <v>0</v>
      </c>
      <c r="T253" s="667">
        <f t="shared" si="86"/>
        <v>0</v>
      </c>
      <c r="U253" s="877">
        <f t="shared" si="93"/>
        <v>0</v>
      </c>
      <c r="V253" s="667">
        <f t="shared" si="87"/>
        <v>0</v>
      </c>
      <c r="W253" s="877">
        <f t="shared" si="88"/>
        <v>0</v>
      </c>
      <c r="X253" s="667">
        <f t="shared" si="89"/>
        <v>0</v>
      </c>
      <c r="Y253" s="877">
        <f t="shared" si="90"/>
        <v>0</v>
      </c>
      <c r="Z253" s="667">
        <f t="shared" si="91"/>
        <v>0</v>
      </c>
      <c r="AA253" s="877">
        <f t="shared" si="92"/>
        <v>0</v>
      </c>
      <c r="AB253" s="186"/>
      <c r="AC253" s="186"/>
      <c r="AD253" s="186"/>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4.5" outlineLevel="1" x14ac:dyDescent="0.35">
      <c r="A254" s="6"/>
      <c r="B254" s="7"/>
      <c r="C254" s="17"/>
      <c r="D254" s="17"/>
      <c r="E254" s="17"/>
      <c r="F254" s="26"/>
      <c r="G254" s="26" t="str">
        <f t="shared" si="79"/>
        <v>SPSPSPSPSPsp</v>
      </c>
      <c r="H254" s="222">
        <v>0</v>
      </c>
      <c r="I254" s="222">
        <v>0</v>
      </c>
      <c r="J254" s="667">
        <f t="shared" ref="J254:J281" si="94">$H254*HLOOKUP(J$242,$J$239:$R$240,2)</f>
        <v>0</v>
      </c>
      <c r="K254" s="877">
        <f t="shared" si="81"/>
        <v>0</v>
      </c>
      <c r="L254" s="667">
        <f t="shared" ref="L254:L281" si="95">$H254*HLOOKUP(L$242,$J$239:$R$240,2)</f>
        <v>0</v>
      </c>
      <c r="M254" s="877">
        <f t="shared" si="81"/>
        <v>0</v>
      </c>
      <c r="N254" s="667">
        <f t="shared" ref="N254:N281" si="96">$H254*HLOOKUP(N$242,$J$239:$R$240,2)</f>
        <v>0</v>
      </c>
      <c r="O254" s="877">
        <f t="shared" si="81"/>
        <v>0</v>
      </c>
      <c r="P254" s="667">
        <f t="shared" ref="P254:P281" si="97">$H254*HLOOKUP(P$242,$J$239:$R$240,2)</f>
        <v>0</v>
      </c>
      <c r="Q254" s="877">
        <f t="shared" si="81"/>
        <v>0</v>
      </c>
      <c r="R254" s="667">
        <f t="shared" ref="R254:R281" si="98">$H254*HLOOKUP(R$242,$J$239:$R$240,2)</f>
        <v>0</v>
      </c>
      <c r="S254" s="877">
        <f t="shared" si="81"/>
        <v>0</v>
      </c>
      <c r="T254" s="667">
        <f t="shared" ref="T254:T281" si="99">$H254*HLOOKUP(T$242,$J$239:$R$240,2)</f>
        <v>0</v>
      </c>
      <c r="U254" s="877">
        <f t="shared" si="93"/>
        <v>0</v>
      </c>
      <c r="V254" s="667">
        <f t="shared" ref="V254:V281" si="100">$H254*HLOOKUP(V$242,$J$239:$R$240,2)</f>
        <v>0</v>
      </c>
      <c r="W254" s="877">
        <f t="shared" si="88"/>
        <v>0</v>
      </c>
      <c r="X254" s="667">
        <f t="shared" ref="X254:X281" si="101">$H254*HLOOKUP(X$242,$J$239:$R$240,2)</f>
        <v>0</v>
      </c>
      <c r="Y254" s="877">
        <f t="shared" si="90"/>
        <v>0</v>
      </c>
      <c r="Z254" s="667">
        <f t="shared" ref="Z254:Z281" si="102">$H254*HLOOKUP(Z$242,$J$239:$R$240,2)</f>
        <v>0</v>
      </c>
      <c r="AA254" s="877">
        <f t="shared" si="92"/>
        <v>0</v>
      </c>
      <c r="AB254" s="186"/>
      <c r="AC254" s="186"/>
      <c r="AD254" s="186"/>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4.5" outlineLevel="1" x14ac:dyDescent="0.35">
      <c r="A255" s="6"/>
      <c r="B255" s="7"/>
      <c r="C255" s="17"/>
      <c r="D255" s="17"/>
      <c r="E255" s="17"/>
      <c r="F255" s="26"/>
      <c r="G255" s="26" t="str">
        <f t="shared" si="79"/>
        <v>YYWNWl</v>
      </c>
      <c r="H255" s="222">
        <v>130</v>
      </c>
      <c r="I255" s="222">
        <v>0</v>
      </c>
      <c r="J255" s="667">
        <f t="shared" si="94"/>
        <v>110.5</v>
      </c>
      <c r="K255" s="877">
        <f t="shared" si="81"/>
        <v>0</v>
      </c>
      <c r="L255" s="667">
        <f t="shared" si="95"/>
        <v>110.5</v>
      </c>
      <c r="M255" s="877">
        <f t="shared" si="81"/>
        <v>0</v>
      </c>
      <c r="N255" s="667">
        <f t="shared" si="96"/>
        <v>110.5</v>
      </c>
      <c r="O255" s="877">
        <f t="shared" si="81"/>
        <v>0</v>
      </c>
      <c r="P255" s="667">
        <f t="shared" si="97"/>
        <v>110.5</v>
      </c>
      <c r="Q255" s="877">
        <f t="shared" si="81"/>
        <v>0</v>
      </c>
      <c r="R255" s="667">
        <f t="shared" si="98"/>
        <v>130</v>
      </c>
      <c r="S255" s="877">
        <f t="shared" si="81"/>
        <v>0</v>
      </c>
      <c r="T255" s="667">
        <f t="shared" si="99"/>
        <v>130</v>
      </c>
      <c r="U255" s="877">
        <f t="shared" si="93"/>
        <v>0</v>
      </c>
      <c r="V255" s="667">
        <f t="shared" si="100"/>
        <v>130</v>
      </c>
      <c r="W255" s="877">
        <f t="shared" si="88"/>
        <v>0</v>
      </c>
      <c r="X255" s="667">
        <f t="shared" si="101"/>
        <v>130</v>
      </c>
      <c r="Y255" s="877">
        <f t="shared" si="90"/>
        <v>0</v>
      </c>
      <c r="Z255" s="667">
        <f t="shared" si="102"/>
        <v>130</v>
      </c>
      <c r="AA255" s="877">
        <f t="shared" si="92"/>
        <v>0</v>
      </c>
      <c r="AB255" s="186"/>
      <c r="AC255" s="186"/>
      <c r="AD255" s="186"/>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4.5" outlineLevel="1" x14ac:dyDescent="0.35">
      <c r="A256" s="6"/>
      <c r="B256" s="7"/>
      <c r="C256" s="17"/>
      <c r="D256" s="17"/>
      <c r="E256" s="17"/>
      <c r="F256" s="26"/>
      <c r="G256" s="26" t="str">
        <f t="shared" si="79"/>
        <v>YYLWNw</v>
      </c>
      <c r="H256" s="222">
        <v>90</v>
      </c>
      <c r="I256" s="222">
        <v>10</v>
      </c>
      <c r="J256" s="667">
        <f t="shared" si="94"/>
        <v>76.5</v>
      </c>
      <c r="K256" s="877">
        <f t="shared" si="81"/>
        <v>15</v>
      </c>
      <c r="L256" s="667">
        <f t="shared" si="95"/>
        <v>76.5</v>
      </c>
      <c r="M256" s="877">
        <f t="shared" si="81"/>
        <v>10</v>
      </c>
      <c r="N256" s="667">
        <f t="shared" si="96"/>
        <v>76.5</v>
      </c>
      <c r="O256" s="877">
        <f t="shared" si="81"/>
        <v>10</v>
      </c>
      <c r="P256" s="667">
        <f t="shared" si="97"/>
        <v>76.5</v>
      </c>
      <c r="Q256" s="877">
        <f t="shared" si="81"/>
        <v>5</v>
      </c>
      <c r="R256" s="667">
        <f t="shared" si="98"/>
        <v>90</v>
      </c>
      <c r="S256" s="877">
        <f t="shared" si="81"/>
        <v>10</v>
      </c>
      <c r="T256" s="667">
        <f t="shared" si="99"/>
        <v>90</v>
      </c>
      <c r="U256" s="877">
        <f t="shared" si="93"/>
        <v>5</v>
      </c>
      <c r="V256" s="667">
        <f t="shared" si="100"/>
        <v>90</v>
      </c>
      <c r="W256" s="877">
        <f t="shared" si="88"/>
        <v>5</v>
      </c>
      <c r="X256" s="667">
        <f t="shared" si="101"/>
        <v>90</v>
      </c>
      <c r="Y256" s="877">
        <f t="shared" si="90"/>
        <v>0</v>
      </c>
      <c r="Z256" s="667">
        <f t="shared" si="102"/>
        <v>90</v>
      </c>
      <c r="AA256" s="877">
        <f t="shared" si="92"/>
        <v>10</v>
      </c>
      <c r="AB256" s="186"/>
      <c r="AC256" s="186"/>
      <c r="AD256" s="186"/>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4.5" outlineLevel="1" x14ac:dyDescent="0.35">
      <c r="A257" s="6"/>
      <c r="B257" s="7"/>
      <c r="C257" s="17"/>
      <c r="D257" s="17"/>
      <c r="E257" s="17"/>
      <c r="F257" s="26"/>
      <c r="G257" s="26" t="str">
        <f t="shared" si="79"/>
        <v>YYLWNwd</v>
      </c>
      <c r="H257" s="695">
        <f>H256*1.2</f>
        <v>108</v>
      </c>
      <c r="I257" s="222">
        <v>10</v>
      </c>
      <c r="J257" s="667">
        <f t="shared" si="94"/>
        <v>91.8</v>
      </c>
      <c r="K257" s="877">
        <f t="shared" si="81"/>
        <v>15</v>
      </c>
      <c r="L257" s="667">
        <f t="shared" si="95"/>
        <v>91.8</v>
      </c>
      <c r="M257" s="877">
        <f t="shared" si="81"/>
        <v>10</v>
      </c>
      <c r="N257" s="667">
        <f t="shared" si="96"/>
        <v>91.8</v>
      </c>
      <c r="O257" s="877">
        <f t="shared" si="81"/>
        <v>10</v>
      </c>
      <c r="P257" s="667">
        <f t="shared" si="97"/>
        <v>91.8</v>
      </c>
      <c r="Q257" s="877">
        <f t="shared" si="81"/>
        <v>5</v>
      </c>
      <c r="R257" s="667">
        <f t="shared" si="98"/>
        <v>108</v>
      </c>
      <c r="S257" s="877">
        <f t="shared" si="81"/>
        <v>10</v>
      </c>
      <c r="T257" s="667">
        <f t="shared" si="99"/>
        <v>108</v>
      </c>
      <c r="U257" s="877">
        <f t="shared" si="93"/>
        <v>5</v>
      </c>
      <c r="V257" s="667">
        <f t="shared" si="100"/>
        <v>108</v>
      </c>
      <c r="W257" s="877">
        <f t="shared" si="88"/>
        <v>5</v>
      </c>
      <c r="X257" s="667">
        <f t="shared" si="101"/>
        <v>108</v>
      </c>
      <c r="Y257" s="877">
        <f t="shared" si="90"/>
        <v>0</v>
      </c>
      <c r="Z257" s="667">
        <f t="shared" si="102"/>
        <v>108</v>
      </c>
      <c r="AA257" s="877">
        <f t="shared" si="92"/>
        <v>10</v>
      </c>
      <c r="AB257" s="186"/>
      <c r="AC257" s="186"/>
      <c r="AD257" s="186"/>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4.5" outlineLevel="1" x14ac:dyDescent="0.35">
      <c r="A258" s="6"/>
      <c r="B258" s="7"/>
      <c r="C258" s="17"/>
      <c r="D258" s="17"/>
      <c r="E258" s="17"/>
      <c r="F258" s="26"/>
      <c r="G258" s="26" t="str">
        <f t="shared" si="79"/>
        <v>YYWLWz</v>
      </c>
      <c r="H258" s="222">
        <v>110</v>
      </c>
      <c r="I258" s="222">
        <v>0</v>
      </c>
      <c r="J258" s="667">
        <f t="shared" si="94"/>
        <v>93.5</v>
      </c>
      <c r="K258" s="877">
        <f t="shared" si="81"/>
        <v>0</v>
      </c>
      <c r="L258" s="667">
        <f t="shared" si="95"/>
        <v>93.5</v>
      </c>
      <c r="M258" s="877">
        <f t="shared" si="81"/>
        <v>0</v>
      </c>
      <c r="N258" s="667">
        <f t="shared" si="96"/>
        <v>93.5</v>
      </c>
      <c r="O258" s="877">
        <f t="shared" si="81"/>
        <v>0</v>
      </c>
      <c r="P258" s="667">
        <f t="shared" si="97"/>
        <v>93.5</v>
      </c>
      <c r="Q258" s="877">
        <f t="shared" si="81"/>
        <v>0</v>
      </c>
      <c r="R258" s="667">
        <f t="shared" si="98"/>
        <v>110</v>
      </c>
      <c r="S258" s="877">
        <f t="shared" si="81"/>
        <v>0</v>
      </c>
      <c r="T258" s="667">
        <f t="shared" si="99"/>
        <v>110</v>
      </c>
      <c r="U258" s="877">
        <f t="shared" si="93"/>
        <v>0</v>
      </c>
      <c r="V258" s="667">
        <f t="shared" si="100"/>
        <v>110</v>
      </c>
      <c r="W258" s="877">
        <f t="shared" si="88"/>
        <v>0</v>
      </c>
      <c r="X258" s="667">
        <f t="shared" si="101"/>
        <v>110</v>
      </c>
      <c r="Y258" s="877">
        <f t="shared" si="90"/>
        <v>0</v>
      </c>
      <c r="Z258" s="667">
        <f t="shared" si="102"/>
        <v>110</v>
      </c>
      <c r="AA258" s="877">
        <f t="shared" si="92"/>
        <v>0</v>
      </c>
      <c r="AB258" s="186"/>
      <c r="AC258" s="186"/>
      <c r="AD258" s="186"/>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4.5" outlineLevel="1" x14ac:dyDescent="0.35">
      <c r="A259" s="6"/>
      <c r="B259" s="7"/>
      <c r="C259" s="17"/>
      <c r="D259" s="17"/>
      <c r="E259" s="17"/>
      <c r="F259" s="26"/>
      <c r="G259" s="26" t="str">
        <f t="shared" si="79"/>
        <v>YYWLWzd</v>
      </c>
      <c r="H259" s="695">
        <f>H258*1.2</f>
        <v>132</v>
      </c>
      <c r="I259" s="222">
        <v>0</v>
      </c>
      <c r="J259" s="667">
        <f t="shared" si="94"/>
        <v>112.2</v>
      </c>
      <c r="K259" s="877">
        <f t="shared" si="81"/>
        <v>0</v>
      </c>
      <c r="L259" s="667">
        <f t="shared" si="95"/>
        <v>112.2</v>
      </c>
      <c r="M259" s="877">
        <f t="shared" si="81"/>
        <v>0</v>
      </c>
      <c r="N259" s="667">
        <f t="shared" si="96"/>
        <v>112.2</v>
      </c>
      <c r="O259" s="877">
        <f t="shared" si="81"/>
        <v>0</v>
      </c>
      <c r="P259" s="667">
        <f t="shared" si="97"/>
        <v>112.2</v>
      </c>
      <c r="Q259" s="877">
        <f t="shared" si="81"/>
        <v>0</v>
      </c>
      <c r="R259" s="667">
        <f t="shared" si="98"/>
        <v>132</v>
      </c>
      <c r="S259" s="877">
        <f t="shared" si="81"/>
        <v>0</v>
      </c>
      <c r="T259" s="667">
        <f t="shared" si="99"/>
        <v>132</v>
      </c>
      <c r="U259" s="877">
        <f t="shared" si="93"/>
        <v>0</v>
      </c>
      <c r="V259" s="667">
        <f t="shared" si="100"/>
        <v>132</v>
      </c>
      <c r="W259" s="877">
        <f t="shared" si="88"/>
        <v>0</v>
      </c>
      <c r="X259" s="667">
        <f t="shared" si="101"/>
        <v>132</v>
      </c>
      <c r="Y259" s="877">
        <f t="shared" si="90"/>
        <v>0</v>
      </c>
      <c r="Z259" s="667">
        <f t="shared" si="102"/>
        <v>132</v>
      </c>
      <c r="AA259" s="877">
        <f t="shared" si="92"/>
        <v>0</v>
      </c>
      <c r="AB259" s="186"/>
      <c r="AC259" s="186"/>
      <c r="AD259" s="186"/>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4.5" outlineLevel="1" x14ac:dyDescent="0.35">
      <c r="A260" s="6"/>
      <c r="B260" s="7"/>
      <c r="C260" s="17"/>
      <c r="D260" s="17"/>
      <c r="E260" s="17"/>
      <c r="F260" s="26"/>
      <c r="G260" s="26" t="str">
        <f t="shared" si="79"/>
        <v>YYNWLw</v>
      </c>
      <c r="H260" s="222">
        <v>90</v>
      </c>
      <c r="I260" s="222">
        <v>10</v>
      </c>
      <c r="J260" s="667">
        <f t="shared" si="94"/>
        <v>76.5</v>
      </c>
      <c r="K260" s="877">
        <f t="shared" si="81"/>
        <v>15</v>
      </c>
      <c r="L260" s="667">
        <f t="shared" si="95"/>
        <v>76.5</v>
      </c>
      <c r="M260" s="877">
        <f t="shared" si="81"/>
        <v>10</v>
      </c>
      <c r="N260" s="667">
        <f t="shared" si="96"/>
        <v>76.5</v>
      </c>
      <c r="O260" s="877">
        <f t="shared" si="81"/>
        <v>10</v>
      </c>
      <c r="P260" s="667">
        <f t="shared" si="97"/>
        <v>76.5</v>
      </c>
      <c r="Q260" s="877">
        <f t="shared" si="81"/>
        <v>5</v>
      </c>
      <c r="R260" s="667">
        <f t="shared" si="98"/>
        <v>90</v>
      </c>
      <c r="S260" s="877">
        <f t="shared" si="81"/>
        <v>10</v>
      </c>
      <c r="T260" s="667">
        <f t="shared" si="99"/>
        <v>90</v>
      </c>
      <c r="U260" s="877">
        <f t="shared" si="93"/>
        <v>5</v>
      </c>
      <c r="V260" s="667">
        <f t="shared" si="100"/>
        <v>90</v>
      </c>
      <c r="W260" s="877">
        <f t="shared" si="88"/>
        <v>5</v>
      </c>
      <c r="X260" s="667">
        <f t="shared" si="101"/>
        <v>90</v>
      </c>
      <c r="Y260" s="877">
        <f t="shared" si="90"/>
        <v>0</v>
      </c>
      <c r="Z260" s="667">
        <f t="shared" si="102"/>
        <v>90</v>
      </c>
      <c r="AA260" s="877">
        <f t="shared" si="92"/>
        <v>10</v>
      </c>
      <c r="AB260" s="186"/>
      <c r="AC260" s="186"/>
      <c r="AD260" s="186"/>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4.5" outlineLevel="1" x14ac:dyDescent="0.35">
      <c r="A261" s="6"/>
      <c r="B261" s="7"/>
      <c r="C261" s="17"/>
      <c r="D261" s="17"/>
      <c r="E261" s="17"/>
      <c r="F261" s="26"/>
      <c r="G261" s="26" t="str">
        <f t="shared" si="79"/>
        <v>YYNWLwd</v>
      </c>
      <c r="H261" s="695">
        <f>H260*1.2</f>
        <v>108</v>
      </c>
      <c r="I261" s="222">
        <v>10</v>
      </c>
      <c r="J261" s="667">
        <f t="shared" si="94"/>
        <v>91.8</v>
      </c>
      <c r="K261" s="877">
        <f t="shared" si="81"/>
        <v>15</v>
      </c>
      <c r="L261" s="667">
        <f t="shared" si="95"/>
        <v>91.8</v>
      </c>
      <c r="M261" s="877">
        <f t="shared" si="81"/>
        <v>10</v>
      </c>
      <c r="N261" s="667">
        <f t="shared" si="96"/>
        <v>91.8</v>
      </c>
      <c r="O261" s="877">
        <f t="shared" si="81"/>
        <v>10</v>
      </c>
      <c r="P261" s="667">
        <f t="shared" si="97"/>
        <v>91.8</v>
      </c>
      <c r="Q261" s="877">
        <f t="shared" si="81"/>
        <v>5</v>
      </c>
      <c r="R261" s="667">
        <f t="shared" si="98"/>
        <v>108</v>
      </c>
      <c r="S261" s="877">
        <f t="shared" si="81"/>
        <v>10</v>
      </c>
      <c r="T261" s="667">
        <f t="shared" si="99"/>
        <v>108</v>
      </c>
      <c r="U261" s="877">
        <f t="shared" si="93"/>
        <v>5</v>
      </c>
      <c r="V261" s="667">
        <f t="shared" si="100"/>
        <v>108</v>
      </c>
      <c r="W261" s="877">
        <f t="shared" si="88"/>
        <v>5</v>
      </c>
      <c r="X261" s="667">
        <f t="shared" si="101"/>
        <v>108</v>
      </c>
      <c r="Y261" s="877">
        <f t="shared" si="90"/>
        <v>0</v>
      </c>
      <c r="Z261" s="667">
        <f t="shared" si="102"/>
        <v>108</v>
      </c>
      <c r="AA261" s="877">
        <f t="shared" si="92"/>
        <v>10</v>
      </c>
      <c r="AB261" s="186"/>
      <c r="AC261" s="186"/>
      <c r="AD261" s="186"/>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4.5" outlineLevel="1" x14ac:dyDescent="0.35">
      <c r="A262" s="6"/>
      <c r="B262" s="7"/>
      <c r="C262" s="17"/>
      <c r="D262" s="17"/>
      <c r="E262" s="17"/>
      <c r="F262" s="26"/>
      <c r="G262" s="26" t="str">
        <f t="shared" si="79"/>
        <v>AYAA2A1w</v>
      </c>
      <c r="H262" s="222">
        <v>90</v>
      </c>
      <c r="I262" s="222">
        <v>0</v>
      </c>
      <c r="J262" s="667">
        <f t="shared" si="94"/>
        <v>76.5</v>
      </c>
      <c r="K262" s="877">
        <f t="shared" si="81"/>
        <v>0</v>
      </c>
      <c r="L262" s="667">
        <f t="shared" si="95"/>
        <v>76.5</v>
      </c>
      <c r="M262" s="877">
        <f t="shared" si="81"/>
        <v>0</v>
      </c>
      <c r="N262" s="667">
        <f t="shared" si="96"/>
        <v>76.5</v>
      </c>
      <c r="O262" s="877">
        <f t="shared" si="81"/>
        <v>0</v>
      </c>
      <c r="P262" s="667">
        <f t="shared" si="97"/>
        <v>76.5</v>
      </c>
      <c r="Q262" s="877">
        <f t="shared" si="81"/>
        <v>0</v>
      </c>
      <c r="R262" s="667">
        <f t="shared" si="98"/>
        <v>90</v>
      </c>
      <c r="S262" s="877">
        <f t="shared" si="81"/>
        <v>0</v>
      </c>
      <c r="T262" s="667">
        <f t="shared" si="99"/>
        <v>90</v>
      </c>
      <c r="U262" s="877">
        <f t="shared" si="93"/>
        <v>0</v>
      </c>
      <c r="V262" s="667">
        <f t="shared" si="100"/>
        <v>90</v>
      </c>
      <c r="W262" s="877">
        <f t="shared" si="88"/>
        <v>0</v>
      </c>
      <c r="X262" s="667">
        <f t="shared" si="101"/>
        <v>90</v>
      </c>
      <c r="Y262" s="877">
        <f t="shared" si="90"/>
        <v>0</v>
      </c>
      <c r="Z262" s="667">
        <f t="shared" si="102"/>
        <v>90</v>
      </c>
      <c r="AA262" s="877">
        <f t="shared" si="92"/>
        <v>0</v>
      </c>
      <c r="AB262" s="186"/>
      <c r="AC262" s="186"/>
      <c r="AD262" s="186"/>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4.5" outlineLevel="1" x14ac:dyDescent="0.35">
      <c r="A263" s="6"/>
      <c r="B263" s="7"/>
      <c r="C263" s="17"/>
      <c r="D263" s="17"/>
      <c r="E263" s="17"/>
      <c r="F263" s="26"/>
      <c r="G263" s="26" t="str">
        <f t="shared" si="79"/>
        <v>AYAA2A1wd</v>
      </c>
      <c r="H263" s="695">
        <f>H262*1.2</f>
        <v>108</v>
      </c>
      <c r="I263" s="222">
        <v>0</v>
      </c>
      <c r="J263" s="667">
        <f t="shared" si="94"/>
        <v>91.8</v>
      </c>
      <c r="K263" s="877">
        <f t="shared" si="81"/>
        <v>0</v>
      </c>
      <c r="L263" s="667">
        <f t="shared" si="95"/>
        <v>91.8</v>
      </c>
      <c r="M263" s="877">
        <f t="shared" si="81"/>
        <v>0</v>
      </c>
      <c r="N263" s="667">
        <f t="shared" si="96"/>
        <v>91.8</v>
      </c>
      <c r="O263" s="877">
        <f t="shared" si="81"/>
        <v>0</v>
      </c>
      <c r="P263" s="667">
        <f t="shared" si="97"/>
        <v>91.8</v>
      </c>
      <c r="Q263" s="877">
        <f t="shared" si="81"/>
        <v>0</v>
      </c>
      <c r="R263" s="667">
        <f t="shared" si="98"/>
        <v>108</v>
      </c>
      <c r="S263" s="877">
        <f t="shared" si="81"/>
        <v>0</v>
      </c>
      <c r="T263" s="667">
        <f t="shared" si="99"/>
        <v>108</v>
      </c>
      <c r="U263" s="877">
        <f t="shared" si="93"/>
        <v>0</v>
      </c>
      <c r="V263" s="667">
        <f t="shared" si="100"/>
        <v>108</v>
      </c>
      <c r="W263" s="877">
        <f t="shared" si="88"/>
        <v>0</v>
      </c>
      <c r="X263" s="667">
        <f t="shared" si="101"/>
        <v>108</v>
      </c>
      <c r="Y263" s="877">
        <f t="shared" si="90"/>
        <v>0</v>
      </c>
      <c r="Z263" s="667">
        <f t="shared" si="102"/>
        <v>108</v>
      </c>
      <c r="AA263" s="877">
        <f t="shared" si="92"/>
        <v>0</v>
      </c>
      <c r="AB263" s="186"/>
      <c r="AC263" s="186"/>
      <c r="AD263" s="186"/>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4.5" outlineLevel="1" x14ac:dyDescent="0.35">
      <c r="A264" s="6"/>
      <c r="B264" s="7"/>
      <c r="C264" s="17"/>
      <c r="D264" s="17"/>
      <c r="E264" s="17"/>
      <c r="F264" s="26"/>
      <c r="G264" s="26" t="str">
        <f t="shared" si="79"/>
        <v>AAWA2A1a</v>
      </c>
      <c r="H264" s="222">
        <v>15</v>
      </c>
      <c r="I264" s="222">
        <v>0</v>
      </c>
      <c r="J264" s="667">
        <f t="shared" si="94"/>
        <v>12.75</v>
      </c>
      <c r="K264" s="877">
        <f t="shared" si="81"/>
        <v>0</v>
      </c>
      <c r="L264" s="667">
        <f t="shared" si="95"/>
        <v>12.75</v>
      </c>
      <c r="M264" s="877">
        <f t="shared" si="81"/>
        <v>0</v>
      </c>
      <c r="N264" s="667">
        <f t="shared" si="96"/>
        <v>12.75</v>
      </c>
      <c r="O264" s="877">
        <f t="shared" si="81"/>
        <v>0</v>
      </c>
      <c r="P264" s="667">
        <f t="shared" si="97"/>
        <v>12.75</v>
      </c>
      <c r="Q264" s="877">
        <f t="shared" si="81"/>
        <v>0</v>
      </c>
      <c r="R264" s="667">
        <f t="shared" si="98"/>
        <v>15</v>
      </c>
      <c r="S264" s="877">
        <f t="shared" si="81"/>
        <v>0</v>
      </c>
      <c r="T264" s="667">
        <f t="shared" si="99"/>
        <v>15</v>
      </c>
      <c r="U264" s="877">
        <f t="shared" si="93"/>
        <v>0</v>
      </c>
      <c r="V264" s="667">
        <f t="shared" si="100"/>
        <v>15</v>
      </c>
      <c r="W264" s="877">
        <f t="shared" si="88"/>
        <v>0</v>
      </c>
      <c r="X264" s="667">
        <f t="shared" si="101"/>
        <v>15</v>
      </c>
      <c r="Y264" s="877">
        <f t="shared" si="90"/>
        <v>0</v>
      </c>
      <c r="Z264" s="667">
        <f t="shared" si="102"/>
        <v>15</v>
      </c>
      <c r="AA264" s="877">
        <f t="shared" si="92"/>
        <v>0</v>
      </c>
      <c r="AB264" s="186"/>
      <c r="AC264" s="186"/>
      <c r="AD264" s="186"/>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4.5" outlineLevel="1" x14ac:dyDescent="0.35">
      <c r="A265" s="6"/>
      <c r="B265" s="7"/>
      <c r="C265" s="17"/>
      <c r="D265" s="17"/>
      <c r="E265" s="17"/>
      <c r="F265" s="26"/>
      <c r="G265" s="26" t="str">
        <f t="shared" si="79"/>
        <v>AAAWA1a</v>
      </c>
      <c r="H265" s="222">
        <v>0</v>
      </c>
      <c r="I265" s="222">
        <v>0</v>
      </c>
      <c r="J265" s="667">
        <f t="shared" si="94"/>
        <v>0</v>
      </c>
      <c r="K265" s="877">
        <f t="shared" si="81"/>
        <v>0</v>
      </c>
      <c r="L265" s="667">
        <f t="shared" si="95"/>
        <v>0</v>
      </c>
      <c r="M265" s="877">
        <f t="shared" si="81"/>
        <v>0</v>
      </c>
      <c r="N265" s="667">
        <f t="shared" si="96"/>
        <v>0</v>
      </c>
      <c r="O265" s="877">
        <f t="shared" si="81"/>
        <v>0</v>
      </c>
      <c r="P265" s="667">
        <f t="shared" si="97"/>
        <v>0</v>
      </c>
      <c r="Q265" s="877">
        <f t="shared" si="81"/>
        <v>0</v>
      </c>
      <c r="R265" s="667">
        <f t="shared" si="98"/>
        <v>0</v>
      </c>
      <c r="S265" s="877">
        <f t="shared" si="81"/>
        <v>0</v>
      </c>
      <c r="T265" s="667">
        <f t="shared" si="99"/>
        <v>0</v>
      </c>
      <c r="U265" s="877">
        <f t="shared" si="93"/>
        <v>0</v>
      </c>
      <c r="V265" s="667">
        <f t="shared" si="100"/>
        <v>0</v>
      </c>
      <c r="W265" s="877">
        <f t="shared" si="88"/>
        <v>0</v>
      </c>
      <c r="X265" s="667">
        <f t="shared" si="101"/>
        <v>0</v>
      </c>
      <c r="Y265" s="877">
        <f t="shared" si="90"/>
        <v>0</v>
      </c>
      <c r="Z265" s="667">
        <f t="shared" si="102"/>
        <v>0</v>
      </c>
      <c r="AA265" s="877">
        <f t="shared" si="92"/>
        <v>0</v>
      </c>
      <c r="AB265" s="186"/>
      <c r="AC265" s="186"/>
      <c r="AD265" s="186"/>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4.5" outlineLevel="1" x14ac:dyDescent="0.35">
      <c r="A266" s="6"/>
      <c r="B266" s="7"/>
      <c r="C266" s="17"/>
      <c r="D266" s="17"/>
      <c r="E266" s="17"/>
      <c r="F266" s="26"/>
      <c r="G266" s="26" t="str">
        <f t="shared" si="79"/>
        <v>YAAA2Wa</v>
      </c>
      <c r="H266" s="222">
        <v>0</v>
      </c>
      <c r="I266" s="222">
        <v>0</v>
      </c>
      <c r="J266" s="667">
        <f t="shared" si="94"/>
        <v>0</v>
      </c>
      <c r="K266" s="877">
        <f t="shared" si="81"/>
        <v>0</v>
      </c>
      <c r="L266" s="667">
        <f t="shared" si="95"/>
        <v>0</v>
      </c>
      <c r="M266" s="877">
        <f t="shared" si="81"/>
        <v>0</v>
      </c>
      <c r="N266" s="667">
        <f t="shared" si="96"/>
        <v>0</v>
      </c>
      <c r="O266" s="877">
        <f t="shared" si="81"/>
        <v>0</v>
      </c>
      <c r="P266" s="667">
        <f t="shared" si="97"/>
        <v>0</v>
      </c>
      <c r="Q266" s="877">
        <f t="shared" si="81"/>
        <v>0</v>
      </c>
      <c r="R266" s="667">
        <f t="shared" si="98"/>
        <v>0</v>
      </c>
      <c r="S266" s="877">
        <f t="shared" si="81"/>
        <v>0</v>
      </c>
      <c r="T266" s="667">
        <f t="shared" si="99"/>
        <v>0</v>
      </c>
      <c r="U266" s="877">
        <f t="shared" si="93"/>
        <v>0</v>
      </c>
      <c r="V266" s="667">
        <f t="shared" si="100"/>
        <v>0</v>
      </c>
      <c r="W266" s="877">
        <f t="shared" si="88"/>
        <v>0</v>
      </c>
      <c r="X266" s="667">
        <f t="shared" si="101"/>
        <v>0</v>
      </c>
      <c r="Y266" s="877">
        <f t="shared" si="90"/>
        <v>0</v>
      </c>
      <c r="Z266" s="667">
        <f t="shared" si="102"/>
        <v>0</v>
      </c>
      <c r="AA266" s="877">
        <f t="shared" si="92"/>
        <v>0</v>
      </c>
      <c r="AB266" s="186"/>
      <c r="AC266" s="186"/>
      <c r="AD266" s="186"/>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4.5" outlineLevel="1" x14ac:dyDescent="0.35">
      <c r="A267" s="6"/>
      <c r="B267" s="7"/>
      <c r="C267" s="17"/>
      <c r="D267" s="17"/>
      <c r="E267" s="17"/>
      <c r="F267" s="26"/>
      <c r="G267" s="26" t="str">
        <f t="shared" si="79"/>
        <v>AYAWA1w</v>
      </c>
      <c r="H267" s="222">
        <v>90</v>
      </c>
      <c r="I267" s="222">
        <v>10</v>
      </c>
      <c r="J267" s="667">
        <f t="shared" si="94"/>
        <v>76.5</v>
      </c>
      <c r="K267" s="877">
        <f t="shared" si="81"/>
        <v>15</v>
      </c>
      <c r="L267" s="667">
        <f t="shared" si="95"/>
        <v>76.5</v>
      </c>
      <c r="M267" s="877">
        <f t="shared" si="81"/>
        <v>10</v>
      </c>
      <c r="N267" s="667">
        <f t="shared" si="96"/>
        <v>76.5</v>
      </c>
      <c r="O267" s="877">
        <f t="shared" si="81"/>
        <v>10</v>
      </c>
      <c r="P267" s="667">
        <f t="shared" si="97"/>
        <v>76.5</v>
      </c>
      <c r="Q267" s="877">
        <f t="shared" si="81"/>
        <v>5</v>
      </c>
      <c r="R267" s="667">
        <f t="shared" si="98"/>
        <v>90</v>
      </c>
      <c r="S267" s="877">
        <f t="shared" si="81"/>
        <v>10</v>
      </c>
      <c r="T267" s="667">
        <f t="shared" si="99"/>
        <v>90</v>
      </c>
      <c r="U267" s="877">
        <f t="shared" si="93"/>
        <v>5</v>
      </c>
      <c r="V267" s="667">
        <f t="shared" si="100"/>
        <v>90</v>
      </c>
      <c r="W267" s="877">
        <f t="shared" si="88"/>
        <v>5</v>
      </c>
      <c r="X267" s="667">
        <f t="shared" si="101"/>
        <v>90</v>
      </c>
      <c r="Y267" s="877">
        <f t="shared" si="90"/>
        <v>0</v>
      </c>
      <c r="Z267" s="667">
        <f t="shared" si="102"/>
        <v>90</v>
      </c>
      <c r="AA267" s="877">
        <f t="shared" si="92"/>
        <v>10</v>
      </c>
      <c r="AB267" s="186"/>
      <c r="AC267" s="186"/>
      <c r="AD267" s="186"/>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4.5" outlineLevel="1" x14ac:dyDescent="0.35">
      <c r="A268" s="6"/>
      <c r="B268" s="7"/>
      <c r="C268" s="17"/>
      <c r="D268" s="17"/>
      <c r="E268" s="17"/>
      <c r="F268" s="26"/>
      <c r="G268" s="26" t="str">
        <f t="shared" si="79"/>
        <v>AYAWA1wd</v>
      </c>
      <c r="H268" s="695">
        <f>H267*1.2</f>
        <v>108</v>
      </c>
      <c r="I268" s="222">
        <v>10</v>
      </c>
      <c r="J268" s="667">
        <f t="shared" si="94"/>
        <v>91.8</v>
      </c>
      <c r="K268" s="877">
        <f t="shared" si="81"/>
        <v>15</v>
      </c>
      <c r="L268" s="667">
        <f t="shared" si="95"/>
        <v>91.8</v>
      </c>
      <c r="M268" s="877">
        <f t="shared" si="81"/>
        <v>10</v>
      </c>
      <c r="N268" s="667">
        <f t="shared" si="96"/>
        <v>91.8</v>
      </c>
      <c r="O268" s="877">
        <f t="shared" si="81"/>
        <v>10</v>
      </c>
      <c r="P268" s="667">
        <f t="shared" si="97"/>
        <v>91.8</v>
      </c>
      <c r="Q268" s="877">
        <f t="shared" si="81"/>
        <v>5</v>
      </c>
      <c r="R268" s="667">
        <f t="shared" si="98"/>
        <v>108</v>
      </c>
      <c r="S268" s="877">
        <f t="shared" si="81"/>
        <v>10</v>
      </c>
      <c r="T268" s="667">
        <f t="shared" si="99"/>
        <v>108</v>
      </c>
      <c r="U268" s="877">
        <f t="shared" si="93"/>
        <v>5</v>
      </c>
      <c r="V268" s="667">
        <f t="shared" si="100"/>
        <v>108</v>
      </c>
      <c r="W268" s="877">
        <f t="shared" si="88"/>
        <v>5</v>
      </c>
      <c r="X268" s="667">
        <f t="shared" si="101"/>
        <v>108</v>
      </c>
      <c r="Y268" s="877">
        <f t="shared" si="90"/>
        <v>0</v>
      </c>
      <c r="Z268" s="667">
        <f t="shared" si="102"/>
        <v>108</v>
      </c>
      <c r="AA268" s="877">
        <f t="shared" si="92"/>
        <v>10</v>
      </c>
      <c r="AB268" s="186"/>
      <c r="AC268" s="186"/>
      <c r="AD268" s="186"/>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4.5" outlineLevel="1" x14ac:dyDescent="0.35">
      <c r="A269" s="6"/>
      <c r="B269" s="7"/>
      <c r="C269" s="17"/>
      <c r="D269" s="17"/>
      <c r="E269" s="17"/>
      <c r="F269" s="26"/>
      <c r="G269" s="26" t="str">
        <f t="shared" si="79"/>
        <v>YAWA2Wa</v>
      </c>
      <c r="H269" s="222">
        <v>15</v>
      </c>
      <c r="I269" s="222">
        <v>0</v>
      </c>
      <c r="J269" s="667">
        <f t="shared" si="94"/>
        <v>12.75</v>
      </c>
      <c r="K269" s="877">
        <f t="shared" si="81"/>
        <v>0</v>
      </c>
      <c r="L269" s="667">
        <f t="shared" si="95"/>
        <v>12.75</v>
      </c>
      <c r="M269" s="877">
        <f t="shared" si="81"/>
        <v>0</v>
      </c>
      <c r="N269" s="667">
        <f t="shared" si="96"/>
        <v>12.75</v>
      </c>
      <c r="O269" s="877">
        <f t="shared" si="81"/>
        <v>0</v>
      </c>
      <c r="P269" s="667">
        <f t="shared" si="97"/>
        <v>12.75</v>
      </c>
      <c r="Q269" s="877">
        <f t="shared" si="81"/>
        <v>0</v>
      </c>
      <c r="R269" s="667">
        <f t="shared" si="98"/>
        <v>15</v>
      </c>
      <c r="S269" s="877">
        <f t="shared" si="81"/>
        <v>0</v>
      </c>
      <c r="T269" s="667">
        <f t="shared" si="99"/>
        <v>15</v>
      </c>
      <c r="U269" s="877">
        <f t="shared" si="93"/>
        <v>0</v>
      </c>
      <c r="V269" s="667">
        <f t="shared" si="100"/>
        <v>15</v>
      </c>
      <c r="W269" s="877">
        <f t="shared" si="88"/>
        <v>0</v>
      </c>
      <c r="X269" s="667">
        <f t="shared" si="101"/>
        <v>15</v>
      </c>
      <c r="Y269" s="877">
        <f t="shared" si="90"/>
        <v>0</v>
      </c>
      <c r="Z269" s="667">
        <f t="shared" si="102"/>
        <v>15</v>
      </c>
      <c r="AA269" s="877">
        <f t="shared" si="92"/>
        <v>0</v>
      </c>
      <c r="AB269" s="186"/>
      <c r="AC269" s="186"/>
      <c r="AD269" s="186"/>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4.5" outlineLevel="1" x14ac:dyDescent="0.35">
      <c r="A270" s="6"/>
      <c r="B270" s="7"/>
      <c r="C270" s="17"/>
      <c r="D270" s="17"/>
      <c r="E270" s="17"/>
      <c r="F270" s="26"/>
      <c r="G270" s="26" t="str">
        <f t="shared" si="79"/>
        <v>YYAWWa</v>
      </c>
      <c r="H270" s="222">
        <v>15</v>
      </c>
      <c r="I270" s="222">
        <v>0</v>
      </c>
      <c r="J270" s="667">
        <f t="shared" si="94"/>
        <v>12.75</v>
      </c>
      <c r="K270" s="877">
        <f t="shared" si="81"/>
        <v>0</v>
      </c>
      <c r="L270" s="667">
        <f t="shared" si="95"/>
        <v>12.75</v>
      </c>
      <c r="M270" s="877">
        <f t="shared" si="81"/>
        <v>0</v>
      </c>
      <c r="N270" s="667">
        <f t="shared" si="96"/>
        <v>12.75</v>
      </c>
      <c r="O270" s="877">
        <f t="shared" si="81"/>
        <v>0</v>
      </c>
      <c r="P270" s="667">
        <f t="shared" si="97"/>
        <v>12.75</v>
      </c>
      <c r="Q270" s="877">
        <f t="shared" si="81"/>
        <v>0</v>
      </c>
      <c r="R270" s="667">
        <f t="shared" si="98"/>
        <v>15</v>
      </c>
      <c r="S270" s="877">
        <f t="shared" si="81"/>
        <v>0</v>
      </c>
      <c r="T270" s="667">
        <f t="shared" si="99"/>
        <v>15</v>
      </c>
      <c r="U270" s="877">
        <f t="shared" si="93"/>
        <v>0</v>
      </c>
      <c r="V270" s="667">
        <f t="shared" si="100"/>
        <v>15</v>
      </c>
      <c r="W270" s="877">
        <f t="shared" si="88"/>
        <v>0</v>
      </c>
      <c r="X270" s="667">
        <f t="shared" si="101"/>
        <v>15</v>
      </c>
      <c r="Y270" s="877">
        <f t="shared" si="90"/>
        <v>0</v>
      </c>
      <c r="Z270" s="667">
        <f t="shared" si="102"/>
        <v>15</v>
      </c>
      <c r="AA270" s="877">
        <f t="shared" si="92"/>
        <v>0</v>
      </c>
      <c r="AB270" s="186"/>
      <c r="AC270" s="186"/>
      <c r="AD270" s="186"/>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4.5" outlineLevel="1" x14ac:dyDescent="0.35">
      <c r="A271" s="6"/>
      <c r="B271" s="7"/>
      <c r="C271" s="17"/>
      <c r="D271" s="17"/>
      <c r="E271" s="17"/>
      <c r="F271" s="26"/>
      <c r="G271" s="26" t="str">
        <f t="shared" si="79"/>
        <v>YYWA2Ww</v>
      </c>
      <c r="H271" s="222">
        <v>90</v>
      </c>
      <c r="I271" s="222">
        <v>15</v>
      </c>
      <c r="J271" s="667">
        <f t="shared" si="94"/>
        <v>76.5</v>
      </c>
      <c r="K271" s="877">
        <f t="shared" si="81"/>
        <v>22.5</v>
      </c>
      <c r="L271" s="667">
        <f t="shared" si="95"/>
        <v>76.5</v>
      </c>
      <c r="M271" s="877">
        <f t="shared" si="81"/>
        <v>15</v>
      </c>
      <c r="N271" s="667">
        <f t="shared" si="96"/>
        <v>76.5</v>
      </c>
      <c r="O271" s="877">
        <f t="shared" si="81"/>
        <v>15</v>
      </c>
      <c r="P271" s="667">
        <f t="shared" si="97"/>
        <v>76.5</v>
      </c>
      <c r="Q271" s="877">
        <f t="shared" si="81"/>
        <v>7.5</v>
      </c>
      <c r="R271" s="667">
        <f t="shared" si="98"/>
        <v>90</v>
      </c>
      <c r="S271" s="877">
        <f t="shared" si="81"/>
        <v>15</v>
      </c>
      <c r="T271" s="667">
        <f t="shared" si="99"/>
        <v>90</v>
      </c>
      <c r="U271" s="877">
        <f t="shared" si="93"/>
        <v>7.5</v>
      </c>
      <c r="V271" s="667">
        <f t="shared" si="100"/>
        <v>90</v>
      </c>
      <c r="W271" s="877">
        <f t="shared" si="88"/>
        <v>7.5</v>
      </c>
      <c r="X271" s="667">
        <f t="shared" si="101"/>
        <v>90</v>
      </c>
      <c r="Y271" s="877">
        <f t="shared" si="90"/>
        <v>0</v>
      </c>
      <c r="Z271" s="667">
        <f t="shared" si="102"/>
        <v>90</v>
      </c>
      <c r="AA271" s="877">
        <f t="shared" si="92"/>
        <v>15</v>
      </c>
      <c r="AB271" s="186"/>
      <c r="AC271" s="186"/>
      <c r="AD271" s="186"/>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4.5" outlineLevel="1" x14ac:dyDescent="0.35">
      <c r="A272" s="6"/>
      <c r="B272" s="7"/>
      <c r="C272" s="17"/>
      <c r="D272" s="17"/>
      <c r="E272" s="17"/>
      <c r="F272" s="26"/>
      <c r="G272" s="26" t="str">
        <f t="shared" si="79"/>
        <v>YYWA2Wwd</v>
      </c>
      <c r="H272" s="695">
        <f>H271*1.2</f>
        <v>108</v>
      </c>
      <c r="I272" s="222">
        <v>15</v>
      </c>
      <c r="J272" s="667">
        <f t="shared" si="94"/>
        <v>91.8</v>
      </c>
      <c r="K272" s="877">
        <f t="shared" si="81"/>
        <v>22.5</v>
      </c>
      <c r="L272" s="667">
        <f t="shared" si="95"/>
        <v>91.8</v>
      </c>
      <c r="M272" s="877">
        <f t="shared" si="81"/>
        <v>15</v>
      </c>
      <c r="N272" s="667">
        <f t="shared" si="96"/>
        <v>91.8</v>
      </c>
      <c r="O272" s="877">
        <f t="shared" si="81"/>
        <v>15</v>
      </c>
      <c r="P272" s="667">
        <f t="shared" si="97"/>
        <v>91.8</v>
      </c>
      <c r="Q272" s="877">
        <f t="shared" si="81"/>
        <v>7.5</v>
      </c>
      <c r="R272" s="667">
        <f t="shared" si="98"/>
        <v>108</v>
      </c>
      <c r="S272" s="877">
        <f t="shared" si="81"/>
        <v>15</v>
      </c>
      <c r="T272" s="667">
        <f t="shared" si="99"/>
        <v>108</v>
      </c>
      <c r="U272" s="877">
        <f t="shared" si="93"/>
        <v>7.5</v>
      </c>
      <c r="V272" s="667">
        <f t="shared" si="100"/>
        <v>108</v>
      </c>
      <c r="W272" s="877">
        <f t="shared" si="88"/>
        <v>7.5</v>
      </c>
      <c r="X272" s="667">
        <f t="shared" si="101"/>
        <v>108</v>
      </c>
      <c r="Y272" s="877">
        <f t="shared" si="90"/>
        <v>0</v>
      </c>
      <c r="Z272" s="667">
        <f t="shared" si="102"/>
        <v>108</v>
      </c>
      <c r="AA272" s="877">
        <f t="shared" si="92"/>
        <v>15</v>
      </c>
      <c r="AB272" s="186"/>
      <c r="AC272" s="186"/>
      <c r="AD272" s="186"/>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4.5" outlineLevel="1" x14ac:dyDescent="0.35">
      <c r="A273" s="6"/>
      <c r="B273" s="7"/>
      <c r="C273" s="17"/>
      <c r="D273" s="17"/>
      <c r="E273" s="17"/>
      <c r="F273" s="26"/>
      <c r="G273" s="26" t="str">
        <f t="shared" si="79"/>
        <v>YYWWA1w</v>
      </c>
      <c r="H273" s="222">
        <v>90</v>
      </c>
      <c r="I273" s="222">
        <v>10</v>
      </c>
      <c r="J273" s="667">
        <f t="shared" si="94"/>
        <v>76.5</v>
      </c>
      <c r="K273" s="877">
        <f t="shared" si="81"/>
        <v>15</v>
      </c>
      <c r="L273" s="667">
        <f t="shared" si="95"/>
        <v>76.5</v>
      </c>
      <c r="M273" s="877">
        <f t="shared" si="81"/>
        <v>10</v>
      </c>
      <c r="N273" s="667">
        <f t="shared" si="96"/>
        <v>76.5</v>
      </c>
      <c r="O273" s="877">
        <f t="shared" si="81"/>
        <v>10</v>
      </c>
      <c r="P273" s="667">
        <f t="shared" si="97"/>
        <v>76.5</v>
      </c>
      <c r="Q273" s="877">
        <f t="shared" si="81"/>
        <v>5</v>
      </c>
      <c r="R273" s="667">
        <f t="shared" si="98"/>
        <v>90</v>
      </c>
      <c r="S273" s="877">
        <f t="shared" si="81"/>
        <v>10</v>
      </c>
      <c r="T273" s="667">
        <f t="shared" si="99"/>
        <v>90</v>
      </c>
      <c r="U273" s="877">
        <f t="shared" si="93"/>
        <v>5</v>
      </c>
      <c r="V273" s="667">
        <f t="shared" si="100"/>
        <v>90</v>
      </c>
      <c r="W273" s="877">
        <f t="shared" si="88"/>
        <v>5</v>
      </c>
      <c r="X273" s="667">
        <f t="shared" si="101"/>
        <v>90</v>
      </c>
      <c r="Y273" s="877">
        <f t="shared" si="90"/>
        <v>0</v>
      </c>
      <c r="Z273" s="667">
        <f t="shared" si="102"/>
        <v>90</v>
      </c>
      <c r="AA273" s="877">
        <f t="shared" si="92"/>
        <v>10</v>
      </c>
      <c r="AB273" s="186"/>
      <c r="AC273" s="186"/>
      <c r="AD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4.5" outlineLevel="1" x14ac:dyDescent="0.35">
      <c r="A274" s="6"/>
      <c r="B274" s="7"/>
      <c r="C274" s="17"/>
      <c r="D274" s="17"/>
      <c r="E274" s="17"/>
      <c r="F274" s="26"/>
      <c r="G274" s="26" t="str">
        <f t="shared" si="79"/>
        <v>YYWWA1wd</v>
      </c>
      <c r="H274" s="695">
        <f>H273*1.2</f>
        <v>108</v>
      </c>
      <c r="I274" s="222">
        <v>10</v>
      </c>
      <c r="J274" s="667">
        <f t="shared" si="94"/>
        <v>91.8</v>
      </c>
      <c r="K274" s="877">
        <f t="shared" si="81"/>
        <v>15</v>
      </c>
      <c r="L274" s="667">
        <f t="shared" si="95"/>
        <v>91.8</v>
      </c>
      <c r="M274" s="877">
        <f t="shared" si="81"/>
        <v>10</v>
      </c>
      <c r="N274" s="667">
        <f t="shared" si="96"/>
        <v>91.8</v>
      </c>
      <c r="O274" s="877">
        <f t="shared" si="81"/>
        <v>10</v>
      </c>
      <c r="P274" s="667">
        <f t="shared" si="97"/>
        <v>91.8</v>
      </c>
      <c r="Q274" s="877">
        <f t="shared" si="81"/>
        <v>5</v>
      </c>
      <c r="R274" s="667">
        <f t="shared" si="98"/>
        <v>108</v>
      </c>
      <c r="S274" s="877">
        <f t="shared" si="81"/>
        <v>10</v>
      </c>
      <c r="T274" s="667">
        <f t="shared" si="99"/>
        <v>108</v>
      </c>
      <c r="U274" s="877">
        <f t="shared" si="93"/>
        <v>5</v>
      </c>
      <c r="V274" s="667">
        <f t="shared" si="100"/>
        <v>108</v>
      </c>
      <c r="W274" s="877">
        <f t="shared" si="88"/>
        <v>5</v>
      </c>
      <c r="X274" s="667">
        <f t="shared" si="101"/>
        <v>108</v>
      </c>
      <c r="Y274" s="877">
        <f t="shared" si="90"/>
        <v>0</v>
      </c>
      <c r="Z274" s="667">
        <f t="shared" si="102"/>
        <v>108</v>
      </c>
      <c r="AA274" s="877">
        <f t="shared" si="92"/>
        <v>10</v>
      </c>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4.5" outlineLevel="1" x14ac:dyDescent="0.35">
      <c r="A275" s="6"/>
      <c r="B275" s="7"/>
      <c r="C275" s="17"/>
      <c r="D275" s="17"/>
      <c r="E275" s="17"/>
      <c r="F275" s="26"/>
      <c r="G275" s="26" t="str">
        <f t="shared" si="79"/>
        <v>YYWWWw</v>
      </c>
      <c r="H275" s="222">
        <v>90</v>
      </c>
      <c r="I275" s="222">
        <v>15</v>
      </c>
      <c r="J275" s="667">
        <f t="shared" si="94"/>
        <v>76.5</v>
      </c>
      <c r="K275" s="877">
        <f t="shared" si="81"/>
        <v>22.5</v>
      </c>
      <c r="L275" s="667">
        <f t="shared" si="95"/>
        <v>76.5</v>
      </c>
      <c r="M275" s="877">
        <f t="shared" si="81"/>
        <v>15</v>
      </c>
      <c r="N275" s="667">
        <f t="shared" si="96"/>
        <v>76.5</v>
      </c>
      <c r="O275" s="877">
        <f t="shared" si="81"/>
        <v>15</v>
      </c>
      <c r="P275" s="667">
        <f t="shared" si="97"/>
        <v>76.5</v>
      </c>
      <c r="Q275" s="877">
        <f t="shared" si="81"/>
        <v>7.5</v>
      </c>
      <c r="R275" s="667">
        <f t="shared" si="98"/>
        <v>90</v>
      </c>
      <c r="S275" s="877">
        <f t="shared" si="81"/>
        <v>15</v>
      </c>
      <c r="T275" s="667">
        <f t="shared" si="99"/>
        <v>90</v>
      </c>
      <c r="U275" s="877">
        <f t="shared" si="93"/>
        <v>7.5</v>
      </c>
      <c r="V275" s="667">
        <f t="shared" si="100"/>
        <v>90</v>
      </c>
      <c r="W275" s="877">
        <f t="shared" si="88"/>
        <v>7.5</v>
      </c>
      <c r="X275" s="667">
        <f t="shared" si="101"/>
        <v>90</v>
      </c>
      <c r="Y275" s="877">
        <f t="shared" si="90"/>
        <v>0</v>
      </c>
      <c r="Z275" s="667">
        <f t="shared" si="102"/>
        <v>90</v>
      </c>
      <c r="AA275" s="877">
        <f t="shared" si="92"/>
        <v>15</v>
      </c>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4.5" outlineLevel="1" x14ac:dyDescent="0.35">
      <c r="A276" s="6"/>
      <c r="B276" s="7"/>
      <c r="C276" s="17"/>
      <c r="D276" s="17"/>
      <c r="E276" s="17"/>
      <c r="F276" s="26"/>
      <c r="G276" s="26" t="str">
        <f t="shared" ref="G276:G294" si="103">_xlfn.CONCAT(H157:M157)</f>
        <v>YYWWWwd</v>
      </c>
      <c r="H276" s="695">
        <f>H275*1.2</f>
        <v>108</v>
      </c>
      <c r="I276" s="222">
        <v>15</v>
      </c>
      <c r="J276" s="667">
        <f t="shared" si="94"/>
        <v>91.8</v>
      </c>
      <c r="K276" s="877">
        <f t="shared" si="81"/>
        <v>22.5</v>
      </c>
      <c r="L276" s="667">
        <f t="shared" si="95"/>
        <v>91.8</v>
      </c>
      <c r="M276" s="877">
        <f t="shared" si="81"/>
        <v>15</v>
      </c>
      <c r="N276" s="667">
        <f t="shared" si="96"/>
        <v>91.8</v>
      </c>
      <c r="O276" s="877">
        <f t="shared" si="81"/>
        <v>15</v>
      </c>
      <c r="P276" s="667">
        <f t="shared" si="97"/>
        <v>91.8</v>
      </c>
      <c r="Q276" s="877">
        <f t="shared" si="81"/>
        <v>7.5</v>
      </c>
      <c r="R276" s="667">
        <f t="shared" si="98"/>
        <v>108</v>
      </c>
      <c r="S276" s="877">
        <f t="shared" si="81"/>
        <v>15</v>
      </c>
      <c r="T276" s="667">
        <f t="shared" si="99"/>
        <v>108</v>
      </c>
      <c r="U276" s="877">
        <f t="shared" si="93"/>
        <v>7.5</v>
      </c>
      <c r="V276" s="667">
        <f t="shared" si="100"/>
        <v>108</v>
      </c>
      <c r="W276" s="877">
        <f t="shared" si="88"/>
        <v>7.5</v>
      </c>
      <c r="X276" s="667">
        <f t="shared" si="101"/>
        <v>108</v>
      </c>
      <c r="Y276" s="877">
        <f t="shared" si="90"/>
        <v>0</v>
      </c>
      <c r="Z276" s="667">
        <f t="shared" si="102"/>
        <v>108</v>
      </c>
      <c r="AA276" s="877">
        <f t="shared" si="92"/>
        <v>15</v>
      </c>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4.5" outlineLevel="1" x14ac:dyDescent="0.35">
      <c r="A277" s="6"/>
      <c r="B277" s="7"/>
      <c r="C277" s="17"/>
      <c r="D277" s="17"/>
      <c r="E277" s="17"/>
      <c r="F277" s="26"/>
      <c r="G277" s="26" t="str">
        <f t="shared" si="103"/>
        <v>YYNWBz</v>
      </c>
      <c r="H277" s="222">
        <v>110</v>
      </c>
      <c r="I277" s="222">
        <v>0</v>
      </c>
      <c r="J277" s="667">
        <f t="shared" si="94"/>
        <v>93.5</v>
      </c>
      <c r="K277" s="877">
        <f t="shared" si="81"/>
        <v>0</v>
      </c>
      <c r="L277" s="667">
        <f t="shared" si="95"/>
        <v>93.5</v>
      </c>
      <c r="M277" s="877">
        <f t="shared" si="81"/>
        <v>0</v>
      </c>
      <c r="N277" s="667">
        <f t="shared" si="96"/>
        <v>93.5</v>
      </c>
      <c r="O277" s="877">
        <f t="shared" si="81"/>
        <v>0</v>
      </c>
      <c r="P277" s="667">
        <f t="shared" si="97"/>
        <v>93.5</v>
      </c>
      <c r="Q277" s="877">
        <f t="shared" si="81"/>
        <v>0</v>
      </c>
      <c r="R277" s="667">
        <f t="shared" si="98"/>
        <v>110</v>
      </c>
      <c r="S277" s="877">
        <f t="shared" si="81"/>
        <v>0</v>
      </c>
      <c r="T277" s="667">
        <f t="shared" si="99"/>
        <v>110</v>
      </c>
      <c r="U277" s="877">
        <f t="shared" si="93"/>
        <v>0</v>
      </c>
      <c r="V277" s="667">
        <f t="shared" si="100"/>
        <v>110</v>
      </c>
      <c r="W277" s="877">
        <f t="shared" si="88"/>
        <v>0</v>
      </c>
      <c r="X277" s="667">
        <f t="shared" si="101"/>
        <v>110</v>
      </c>
      <c r="Y277" s="877">
        <f t="shared" si="90"/>
        <v>0</v>
      </c>
      <c r="Z277" s="667">
        <f t="shared" si="102"/>
        <v>110</v>
      </c>
      <c r="AA277" s="877">
        <f t="shared" si="92"/>
        <v>0</v>
      </c>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4.5" outlineLevel="1" x14ac:dyDescent="0.35">
      <c r="A278" s="6"/>
      <c r="B278" s="7"/>
      <c r="C278" s="17"/>
      <c r="D278" s="17"/>
      <c r="E278" s="17"/>
      <c r="F278" s="26"/>
      <c r="G278" s="26" t="str">
        <f t="shared" si="103"/>
        <v>YYNWBzd</v>
      </c>
      <c r="H278" s="695">
        <f>H277*1.2</f>
        <v>132</v>
      </c>
      <c r="I278" s="222">
        <v>0</v>
      </c>
      <c r="J278" s="667">
        <f t="shared" si="94"/>
        <v>112.2</v>
      </c>
      <c r="K278" s="877">
        <f t="shared" si="81"/>
        <v>0</v>
      </c>
      <c r="L278" s="667">
        <f t="shared" si="95"/>
        <v>112.2</v>
      </c>
      <c r="M278" s="877">
        <f t="shared" si="81"/>
        <v>0</v>
      </c>
      <c r="N278" s="667">
        <f t="shared" si="96"/>
        <v>112.2</v>
      </c>
      <c r="O278" s="877">
        <f t="shared" si="81"/>
        <v>0</v>
      </c>
      <c r="P278" s="667">
        <f t="shared" si="97"/>
        <v>112.2</v>
      </c>
      <c r="Q278" s="877">
        <f t="shared" si="81"/>
        <v>0</v>
      </c>
      <c r="R278" s="667">
        <f t="shared" si="98"/>
        <v>132</v>
      </c>
      <c r="S278" s="877">
        <f t="shared" si="81"/>
        <v>0</v>
      </c>
      <c r="T278" s="667">
        <f t="shared" si="99"/>
        <v>132</v>
      </c>
      <c r="U278" s="877">
        <f t="shared" si="93"/>
        <v>0</v>
      </c>
      <c r="V278" s="667">
        <f t="shared" si="100"/>
        <v>132</v>
      </c>
      <c r="W278" s="877">
        <f t="shared" si="88"/>
        <v>0</v>
      </c>
      <c r="X278" s="667">
        <f t="shared" si="101"/>
        <v>132</v>
      </c>
      <c r="Y278" s="877">
        <f t="shared" si="90"/>
        <v>0</v>
      </c>
      <c r="Z278" s="667">
        <f t="shared" si="102"/>
        <v>132</v>
      </c>
      <c r="AA278" s="877">
        <f t="shared" si="92"/>
        <v>0</v>
      </c>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4.5" outlineLevel="1" x14ac:dyDescent="0.35">
      <c r="A279" s="6"/>
      <c r="B279" s="7"/>
      <c r="C279" s="17"/>
      <c r="D279" s="17"/>
      <c r="E279" s="17"/>
      <c r="F279" s="26"/>
      <c r="G279" s="26" t="str">
        <f t="shared" si="103"/>
        <v>YYBNWb</v>
      </c>
      <c r="H279" s="222">
        <v>90</v>
      </c>
      <c r="I279" s="222">
        <v>5</v>
      </c>
      <c r="J279" s="667">
        <f t="shared" si="94"/>
        <v>76.5</v>
      </c>
      <c r="K279" s="877">
        <f t="shared" si="81"/>
        <v>7.5</v>
      </c>
      <c r="L279" s="667">
        <f t="shared" si="95"/>
        <v>76.5</v>
      </c>
      <c r="M279" s="877">
        <f t="shared" si="81"/>
        <v>5</v>
      </c>
      <c r="N279" s="667">
        <f t="shared" si="96"/>
        <v>76.5</v>
      </c>
      <c r="O279" s="877">
        <f t="shared" si="81"/>
        <v>5</v>
      </c>
      <c r="P279" s="667">
        <f t="shared" si="97"/>
        <v>76.5</v>
      </c>
      <c r="Q279" s="877">
        <f t="shared" si="81"/>
        <v>2.5</v>
      </c>
      <c r="R279" s="667">
        <f t="shared" si="98"/>
        <v>90</v>
      </c>
      <c r="S279" s="877">
        <f t="shared" si="81"/>
        <v>5</v>
      </c>
      <c r="T279" s="667">
        <f t="shared" si="99"/>
        <v>90</v>
      </c>
      <c r="U279" s="877">
        <f t="shared" si="93"/>
        <v>2.5</v>
      </c>
      <c r="V279" s="667">
        <f t="shared" si="100"/>
        <v>90</v>
      </c>
      <c r="W279" s="877">
        <f t="shared" si="88"/>
        <v>2.5</v>
      </c>
      <c r="X279" s="667">
        <f t="shared" si="101"/>
        <v>90</v>
      </c>
      <c r="Y279" s="877">
        <f t="shared" si="90"/>
        <v>0</v>
      </c>
      <c r="Z279" s="667">
        <f t="shared" si="102"/>
        <v>90</v>
      </c>
      <c r="AA279" s="877">
        <f t="shared" si="92"/>
        <v>5</v>
      </c>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4.5" outlineLevel="1" x14ac:dyDescent="0.35">
      <c r="A280" s="6"/>
      <c r="B280" s="7"/>
      <c r="C280" s="17"/>
      <c r="D280" s="17"/>
      <c r="E280" s="17"/>
      <c r="F280" s="26"/>
      <c r="G280" s="26" t="str">
        <f t="shared" si="103"/>
        <v>YYBNWbd</v>
      </c>
      <c r="H280" s="695">
        <f>H279*1.2</f>
        <v>108</v>
      </c>
      <c r="I280" s="222">
        <v>5</v>
      </c>
      <c r="J280" s="667">
        <f t="shared" si="94"/>
        <v>91.8</v>
      </c>
      <c r="K280" s="877">
        <f t="shared" si="81"/>
        <v>7.5</v>
      </c>
      <c r="L280" s="667">
        <f t="shared" si="95"/>
        <v>91.8</v>
      </c>
      <c r="M280" s="877">
        <f t="shared" si="81"/>
        <v>5</v>
      </c>
      <c r="N280" s="667">
        <f t="shared" si="96"/>
        <v>91.8</v>
      </c>
      <c r="O280" s="877">
        <f t="shared" si="81"/>
        <v>5</v>
      </c>
      <c r="P280" s="667">
        <f t="shared" si="97"/>
        <v>91.8</v>
      </c>
      <c r="Q280" s="877">
        <f t="shared" si="81"/>
        <v>2.5</v>
      </c>
      <c r="R280" s="667">
        <f t="shared" si="98"/>
        <v>108</v>
      </c>
      <c r="S280" s="877">
        <f t="shared" si="81"/>
        <v>5</v>
      </c>
      <c r="T280" s="667">
        <f t="shared" si="99"/>
        <v>108</v>
      </c>
      <c r="U280" s="877">
        <f t="shared" si="93"/>
        <v>2.5</v>
      </c>
      <c r="V280" s="667">
        <f t="shared" si="100"/>
        <v>108</v>
      </c>
      <c r="W280" s="877">
        <f t="shared" si="88"/>
        <v>2.5</v>
      </c>
      <c r="X280" s="667">
        <f t="shared" si="101"/>
        <v>108</v>
      </c>
      <c r="Y280" s="877">
        <f t="shared" si="90"/>
        <v>0</v>
      </c>
      <c r="Z280" s="667">
        <f t="shared" si="102"/>
        <v>108</v>
      </c>
      <c r="AA280" s="877">
        <f t="shared" si="92"/>
        <v>5</v>
      </c>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4.5" outlineLevel="1" x14ac:dyDescent="0.35">
      <c r="A281" s="6"/>
      <c r="B281" s="7"/>
      <c r="C281" s="17"/>
      <c r="D281" s="17"/>
      <c r="E281" s="17"/>
      <c r="F281" s="26"/>
      <c r="G281" s="26" t="str">
        <f t="shared" si="103"/>
        <v>YYWBNw</v>
      </c>
      <c r="H281" s="222">
        <v>90</v>
      </c>
      <c r="I281" s="222">
        <v>5</v>
      </c>
      <c r="J281" s="667">
        <f t="shared" si="94"/>
        <v>76.5</v>
      </c>
      <c r="K281" s="877">
        <f t="shared" si="81"/>
        <v>7.5</v>
      </c>
      <c r="L281" s="667">
        <f t="shared" si="95"/>
        <v>76.5</v>
      </c>
      <c r="M281" s="877">
        <f t="shared" si="81"/>
        <v>5</v>
      </c>
      <c r="N281" s="667">
        <f t="shared" si="96"/>
        <v>76.5</v>
      </c>
      <c r="O281" s="877">
        <f t="shared" si="81"/>
        <v>5</v>
      </c>
      <c r="P281" s="667">
        <f t="shared" si="97"/>
        <v>76.5</v>
      </c>
      <c r="Q281" s="877">
        <f t="shared" si="81"/>
        <v>2.5</v>
      </c>
      <c r="R281" s="667">
        <f t="shared" si="98"/>
        <v>90</v>
      </c>
      <c r="S281" s="877">
        <f t="shared" si="81"/>
        <v>5</v>
      </c>
      <c r="T281" s="667">
        <f t="shared" si="99"/>
        <v>90</v>
      </c>
      <c r="U281" s="877">
        <f t="shared" si="93"/>
        <v>2.5</v>
      </c>
      <c r="V281" s="667">
        <f t="shared" si="100"/>
        <v>90</v>
      </c>
      <c r="W281" s="877">
        <f t="shared" si="88"/>
        <v>2.5</v>
      </c>
      <c r="X281" s="667">
        <f t="shared" si="101"/>
        <v>90</v>
      </c>
      <c r="Y281" s="877">
        <f t="shared" si="90"/>
        <v>0</v>
      </c>
      <c r="Z281" s="667">
        <f t="shared" si="102"/>
        <v>90</v>
      </c>
      <c r="AA281" s="877">
        <f t="shared" si="92"/>
        <v>5</v>
      </c>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4.5" outlineLevel="1" x14ac:dyDescent="0.35">
      <c r="A282" s="6"/>
      <c r="B282" s="7"/>
      <c r="C282" s="17"/>
      <c r="D282" s="17"/>
      <c r="E282" s="17"/>
      <c r="F282" s="26"/>
      <c r="G282" s="26" t="str">
        <f t="shared" si="103"/>
        <v>YYWBNwd</v>
      </c>
      <c r="H282" s="695">
        <f>H281*1.2</f>
        <v>108</v>
      </c>
      <c r="I282" s="222">
        <v>5</v>
      </c>
      <c r="J282" s="667">
        <f t="shared" ref="J282" si="104">$H282*HLOOKUP(J$242,$J$239:$R$240,2)</f>
        <v>91.8</v>
      </c>
      <c r="K282" s="877">
        <f t="shared" si="81"/>
        <v>7.5</v>
      </c>
      <c r="L282" s="667">
        <f t="shared" ref="L282" si="105">$H282*HLOOKUP(L$242,$J$239:$R$240,2)</f>
        <v>91.8</v>
      </c>
      <c r="M282" s="877">
        <f t="shared" si="81"/>
        <v>5</v>
      </c>
      <c r="N282" s="667">
        <f t="shared" ref="N282" si="106">$H282*HLOOKUP(N$242,$J$239:$R$240,2)</f>
        <v>91.8</v>
      </c>
      <c r="O282" s="877">
        <f t="shared" si="81"/>
        <v>5</v>
      </c>
      <c r="P282" s="667">
        <f t="shared" ref="P282" si="107">$H282*HLOOKUP(P$242,$J$239:$R$240,2)</f>
        <v>91.8</v>
      </c>
      <c r="Q282" s="877">
        <f t="shared" si="81"/>
        <v>2.5</v>
      </c>
      <c r="R282" s="667">
        <f t="shared" ref="R282" si="108">$H282*HLOOKUP(R$242,$J$239:$R$240,2)</f>
        <v>108</v>
      </c>
      <c r="S282" s="877">
        <f t="shared" si="81"/>
        <v>5</v>
      </c>
      <c r="T282" s="667">
        <f t="shared" ref="T282" si="109">$H282*HLOOKUP(T$242,$J$239:$R$240,2)</f>
        <v>108</v>
      </c>
      <c r="U282" s="877">
        <f t="shared" si="93"/>
        <v>2.5</v>
      </c>
      <c r="V282" s="667">
        <f t="shared" ref="V282" si="110">$H282*HLOOKUP(V$242,$J$239:$R$240,2)</f>
        <v>108</v>
      </c>
      <c r="W282" s="877">
        <f t="shared" si="88"/>
        <v>2.5</v>
      </c>
      <c r="X282" s="667">
        <f t="shared" ref="X282" si="111">$H282*HLOOKUP(X$242,$J$239:$R$240,2)</f>
        <v>108</v>
      </c>
      <c r="Y282" s="877">
        <f t="shared" si="90"/>
        <v>0</v>
      </c>
      <c r="Z282" s="667">
        <f t="shared" ref="Z282" si="112">$H282*HLOOKUP(Z$242,$J$239:$R$240,2)</f>
        <v>108</v>
      </c>
      <c r="AA282" s="877">
        <f t="shared" si="92"/>
        <v>5</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4.5" outlineLevel="1" x14ac:dyDescent="0.35">
      <c r="A283" s="6"/>
      <c r="B283" s="7"/>
      <c r="C283" s="17"/>
      <c r="D283" s="17"/>
      <c r="E283" s="17"/>
      <c r="F283" s="26"/>
      <c r="G283" s="26" t="str">
        <f t="shared" si="103"/>
        <v>YYLWBl</v>
      </c>
      <c r="H283" s="222">
        <v>130</v>
      </c>
      <c r="I283" s="222">
        <v>0</v>
      </c>
      <c r="J283" s="667">
        <f>$H283*HLOOKUP(J$242,$J$239:$R$240,2)</f>
        <v>110.5</v>
      </c>
      <c r="K283" s="877">
        <f t="shared" si="81"/>
        <v>0</v>
      </c>
      <c r="L283" s="667">
        <f>$H283*HLOOKUP(L$242,$J$239:$R$240,2)</f>
        <v>110.5</v>
      </c>
      <c r="M283" s="877">
        <f t="shared" si="81"/>
        <v>0</v>
      </c>
      <c r="N283" s="667">
        <f>$H283*HLOOKUP(N$242,$J$239:$R$240,2)</f>
        <v>110.5</v>
      </c>
      <c r="O283" s="877">
        <f t="shared" si="81"/>
        <v>0</v>
      </c>
      <c r="P283" s="667">
        <f>$H283*HLOOKUP(P$242,$J$239:$R$240,2)</f>
        <v>110.5</v>
      </c>
      <c r="Q283" s="877">
        <f t="shared" si="81"/>
        <v>0</v>
      </c>
      <c r="R283" s="667">
        <f>$H283*HLOOKUP(R$242,$J$239:$R$240,2)</f>
        <v>130</v>
      </c>
      <c r="S283" s="877">
        <f t="shared" si="81"/>
        <v>0</v>
      </c>
      <c r="T283" s="667">
        <f>$H283*HLOOKUP(T$242,$J$239:$R$240,2)</f>
        <v>130</v>
      </c>
      <c r="U283" s="877">
        <f t="shared" si="93"/>
        <v>0</v>
      </c>
      <c r="V283" s="667">
        <f>$H283*HLOOKUP(V$242,$J$239:$R$240,2)</f>
        <v>130</v>
      </c>
      <c r="W283" s="877">
        <f t="shared" si="88"/>
        <v>0</v>
      </c>
      <c r="X283" s="667">
        <f>$H283*HLOOKUP(X$242,$J$239:$R$240,2)</f>
        <v>130</v>
      </c>
      <c r="Y283" s="877">
        <f t="shared" si="90"/>
        <v>0</v>
      </c>
      <c r="Z283" s="667">
        <f>$H283*HLOOKUP(Z$242,$J$239:$R$240,2)</f>
        <v>130</v>
      </c>
      <c r="AA283" s="877">
        <f t="shared" si="92"/>
        <v>0</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4.5" outlineLevel="1" x14ac:dyDescent="0.35">
      <c r="A284" s="6"/>
      <c r="B284" s="7"/>
      <c r="C284" s="17"/>
      <c r="D284" s="17"/>
      <c r="E284" s="17"/>
      <c r="F284" s="26"/>
      <c r="G284" s="26" t="str">
        <f t="shared" si="103"/>
        <v>YYBLWb</v>
      </c>
      <c r="H284" s="222">
        <v>90</v>
      </c>
      <c r="I284" s="222">
        <v>5</v>
      </c>
      <c r="J284" s="667">
        <f>$H284*HLOOKUP(J$242,$J$239:$R$240,2)</f>
        <v>76.5</v>
      </c>
      <c r="K284" s="877">
        <f t="shared" si="81"/>
        <v>7.5</v>
      </c>
      <c r="L284" s="667">
        <f>$H284*HLOOKUP(L$242,$J$239:$R$240,2)</f>
        <v>76.5</v>
      </c>
      <c r="M284" s="877">
        <f t="shared" si="81"/>
        <v>5</v>
      </c>
      <c r="N284" s="667">
        <f>$H284*HLOOKUP(N$242,$J$239:$R$240,2)</f>
        <v>76.5</v>
      </c>
      <c r="O284" s="877">
        <f t="shared" si="81"/>
        <v>5</v>
      </c>
      <c r="P284" s="667">
        <f>$H284*HLOOKUP(P$242,$J$239:$R$240,2)</f>
        <v>76.5</v>
      </c>
      <c r="Q284" s="877">
        <f t="shared" si="81"/>
        <v>2.5</v>
      </c>
      <c r="R284" s="667">
        <f>$H284*HLOOKUP(R$242,$J$239:$R$240,2)</f>
        <v>90</v>
      </c>
      <c r="S284" s="877">
        <f t="shared" si="81"/>
        <v>5</v>
      </c>
      <c r="T284" s="667">
        <f>$H284*HLOOKUP(T$242,$J$239:$R$240,2)</f>
        <v>90</v>
      </c>
      <c r="U284" s="877">
        <f t="shared" si="93"/>
        <v>2.5</v>
      </c>
      <c r="V284" s="667">
        <f>$H284*HLOOKUP(V$242,$J$239:$R$240,2)</f>
        <v>90</v>
      </c>
      <c r="W284" s="877">
        <f t="shared" si="88"/>
        <v>2.5</v>
      </c>
      <c r="X284" s="667">
        <f>$H284*HLOOKUP(X$242,$J$239:$R$240,2)</f>
        <v>90</v>
      </c>
      <c r="Y284" s="877">
        <f t="shared" si="90"/>
        <v>0</v>
      </c>
      <c r="Z284" s="667">
        <f>$H284*HLOOKUP(Z$242,$J$239:$R$240,2)</f>
        <v>90</v>
      </c>
      <c r="AA284" s="877">
        <f t="shared" si="92"/>
        <v>5</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4.5" outlineLevel="1" x14ac:dyDescent="0.35">
      <c r="A285" s="6"/>
      <c r="B285" s="7"/>
      <c r="C285" s="17"/>
      <c r="D285" s="17"/>
      <c r="E285" s="17"/>
      <c r="F285" s="26"/>
      <c r="G285" s="26" t="str">
        <f t="shared" si="103"/>
        <v>YYBLWbd</v>
      </c>
      <c r="H285" s="695">
        <f>H284*1.2</f>
        <v>108</v>
      </c>
      <c r="I285" s="222">
        <v>5</v>
      </c>
      <c r="J285" s="667">
        <f>$H285*HLOOKUP(J$242,$J$239:$R$240,2)</f>
        <v>91.8</v>
      </c>
      <c r="K285" s="877">
        <f t="shared" si="81"/>
        <v>7.5</v>
      </c>
      <c r="L285" s="667">
        <f>$H285*HLOOKUP(L$242,$J$239:$R$240,2)</f>
        <v>91.8</v>
      </c>
      <c r="M285" s="877">
        <f t="shared" si="81"/>
        <v>5</v>
      </c>
      <c r="N285" s="667">
        <f>$H285*HLOOKUP(N$242,$J$239:$R$240,2)</f>
        <v>91.8</v>
      </c>
      <c r="O285" s="877">
        <f t="shared" si="81"/>
        <v>5</v>
      </c>
      <c r="P285" s="667">
        <f>$H285*HLOOKUP(P$242,$J$239:$R$240,2)</f>
        <v>91.8</v>
      </c>
      <c r="Q285" s="877">
        <f t="shared" si="81"/>
        <v>2.5</v>
      </c>
      <c r="R285" s="667">
        <f>$H285*HLOOKUP(R$242,$J$239:$R$240,2)</f>
        <v>108</v>
      </c>
      <c r="S285" s="877">
        <f t="shared" si="81"/>
        <v>5</v>
      </c>
      <c r="T285" s="667">
        <f>$H285*HLOOKUP(T$242,$J$239:$R$240,2)</f>
        <v>108</v>
      </c>
      <c r="U285" s="877">
        <f t="shared" si="93"/>
        <v>2.5</v>
      </c>
      <c r="V285" s="667">
        <f>$H285*HLOOKUP(V$242,$J$239:$R$240,2)</f>
        <v>108</v>
      </c>
      <c r="W285" s="877">
        <f t="shared" si="88"/>
        <v>2.5</v>
      </c>
      <c r="X285" s="667">
        <f>$H285*HLOOKUP(X$242,$J$239:$R$240,2)</f>
        <v>108</v>
      </c>
      <c r="Y285" s="877">
        <f t="shared" si="90"/>
        <v>0</v>
      </c>
      <c r="Z285" s="667">
        <f>$H285*HLOOKUP(Z$242,$J$239:$R$240,2)</f>
        <v>108</v>
      </c>
      <c r="AA285" s="877">
        <f t="shared" si="92"/>
        <v>5</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4.5" outlineLevel="1" x14ac:dyDescent="0.35">
      <c r="A286" s="6"/>
      <c r="B286" s="7"/>
      <c r="C286" s="17"/>
      <c r="D286" s="17"/>
      <c r="E286" s="17"/>
      <c r="F286" s="26"/>
      <c r="G286" s="26" t="str">
        <f t="shared" si="103"/>
        <v>YYWBLw</v>
      </c>
      <c r="H286" s="222">
        <v>90</v>
      </c>
      <c r="I286" s="222">
        <v>5</v>
      </c>
      <c r="J286" s="667">
        <f>$H286*HLOOKUP(J$242,$J$239:$R$240,2)</f>
        <v>76.5</v>
      </c>
      <c r="K286" s="877">
        <f t="shared" si="81"/>
        <v>7.5</v>
      </c>
      <c r="L286" s="667">
        <f>$H286*HLOOKUP(L$242,$J$239:$R$240,2)</f>
        <v>76.5</v>
      </c>
      <c r="M286" s="877">
        <f t="shared" si="81"/>
        <v>5</v>
      </c>
      <c r="N286" s="667">
        <f>$H286*HLOOKUP(N$242,$J$239:$R$240,2)</f>
        <v>76.5</v>
      </c>
      <c r="O286" s="877">
        <f t="shared" si="81"/>
        <v>5</v>
      </c>
      <c r="P286" s="667">
        <f>$H286*HLOOKUP(P$242,$J$239:$R$240,2)</f>
        <v>76.5</v>
      </c>
      <c r="Q286" s="877">
        <f t="shared" si="81"/>
        <v>2.5</v>
      </c>
      <c r="R286" s="667">
        <f>$H286*HLOOKUP(R$242,$J$239:$R$240,2)</f>
        <v>90</v>
      </c>
      <c r="S286" s="877">
        <f t="shared" si="81"/>
        <v>5</v>
      </c>
      <c r="T286" s="667">
        <f>$H286*HLOOKUP(T$242,$J$239:$R$240,2)</f>
        <v>90</v>
      </c>
      <c r="U286" s="877">
        <f t="shared" si="93"/>
        <v>2.5</v>
      </c>
      <c r="V286" s="667">
        <f>$H286*HLOOKUP(V$242,$J$239:$R$240,2)</f>
        <v>90</v>
      </c>
      <c r="W286" s="877">
        <f t="shared" si="88"/>
        <v>2.5</v>
      </c>
      <c r="X286" s="667">
        <f>$H286*HLOOKUP(X$242,$J$239:$R$240,2)</f>
        <v>90</v>
      </c>
      <c r="Y286" s="877">
        <f t="shared" si="90"/>
        <v>0</v>
      </c>
      <c r="Z286" s="667">
        <f>$H286*HLOOKUP(Z$242,$J$239:$R$240,2)</f>
        <v>90</v>
      </c>
      <c r="AA286" s="877">
        <f t="shared" si="92"/>
        <v>5</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4.5" outlineLevel="1" x14ac:dyDescent="0.35">
      <c r="A287" s="6"/>
      <c r="B287" s="7"/>
      <c r="C287" s="17"/>
      <c r="D287" s="17"/>
      <c r="E287" s="17"/>
      <c r="F287" s="26"/>
      <c r="G287" s="26" t="str">
        <f t="shared" si="103"/>
        <v>YYWBLwd</v>
      </c>
      <c r="H287" s="695">
        <f>H286*1.2</f>
        <v>108</v>
      </c>
      <c r="I287" s="222">
        <v>5</v>
      </c>
      <c r="J287" s="667">
        <f>$H287*HLOOKUP(J$242,$J$239:$R$240,2)</f>
        <v>91.8</v>
      </c>
      <c r="K287" s="877">
        <f t="shared" si="81"/>
        <v>7.5</v>
      </c>
      <c r="L287" s="667">
        <f>$H287*HLOOKUP(L$242,$J$239:$R$240,2)</f>
        <v>91.8</v>
      </c>
      <c r="M287" s="877">
        <f t="shared" si="81"/>
        <v>5</v>
      </c>
      <c r="N287" s="667">
        <f>$H287*HLOOKUP(N$242,$J$239:$R$240,2)</f>
        <v>91.8</v>
      </c>
      <c r="O287" s="877">
        <f t="shared" si="81"/>
        <v>5</v>
      </c>
      <c r="P287" s="667">
        <f>$H287*HLOOKUP(P$242,$J$239:$R$240,2)</f>
        <v>91.8</v>
      </c>
      <c r="Q287" s="877">
        <f t="shared" si="81"/>
        <v>2.5</v>
      </c>
      <c r="R287" s="667">
        <f>$H287*HLOOKUP(R$242,$J$239:$R$240,2)</f>
        <v>108</v>
      </c>
      <c r="S287" s="877">
        <f t="shared" si="81"/>
        <v>5</v>
      </c>
      <c r="T287" s="667">
        <f>$H287*HLOOKUP(T$242,$J$239:$R$240,2)</f>
        <v>108</v>
      </c>
      <c r="U287" s="877">
        <f t="shared" si="93"/>
        <v>2.5</v>
      </c>
      <c r="V287" s="667">
        <f>$H287*HLOOKUP(V$242,$J$239:$R$240,2)</f>
        <v>108</v>
      </c>
      <c r="W287" s="877">
        <f t="shared" si="88"/>
        <v>2.5</v>
      </c>
      <c r="X287" s="667">
        <f>$H287*HLOOKUP(X$242,$J$239:$R$240,2)</f>
        <v>108</v>
      </c>
      <c r="Y287" s="877">
        <f t="shared" si="90"/>
        <v>0</v>
      </c>
      <c r="Z287" s="667">
        <f>$H287*HLOOKUP(Z$242,$J$239:$R$240,2)</f>
        <v>108</v>
      </c>
      <c r="AA287" s="877">
        <f t="shared" si="92"/>
        <v>5</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4.5" outlineLevel="1" x14ac:dyDescent="0.35">
      <c r="A288" s="6"/>
      <c r="B288" s="7"/>
      <c r="C288" s="17"/>
      <c r="D288" s="17"/>
      <c r="E288" s="17"/>
      <c r="F288" s="26"/>
      <c r="G288" s="26" t="str">
        <f t="shared" si="103"/>
        <v>YAAA2Nw</v>
      </c>
      <c r="H288" s="222">
        <v>90</v>
      </c>
      <c r="I288" s="222">
        <v>0</v>
      </c>
      <c r="J288" s="667">
        <f t="shared" ref="J288:J294" si="113">$H288*HLOOKUP(J$242,$J$239:$R$240,2)</f>
        <v>76.5</v>
      </c>
      <c r="K288" s="877">
        <f t="shared" si="81"/>
        <v>0</v>
      </c>
      <c r="L288" s="667">
        <f t="shared" ref="L288:L294" si="114">$H288*HLOOKUP(L$242,$J$239:$R$240,2)</f>
        <v>76.5</v>
      </c>
      <c r="M288" s="877">
        <f t="shared" si="81"/>
        <v>0</v>
      </c>
      <c r="N288" s="667">
        <f t="shared" ref="N288:N294" si="115">$H288*HLOOKUP(N$242,$J$239:$R$240,2)</f>
        <v>76.5</v>
      </c>
      <c r="O288" s="877">
        <f t="shared" si="81"/>
        <v>0</v>
      </c>
      <c r="P288" s="667">
        <f t="shared" ref="P288:P294" si="116">$H288*HLOOKUP(P$242,$J$239:$R$240,2)</f>
        <v>76.5</v>
      </c>
      <c r="Q288" s="877">
        <f t="shared" si="81"/>
        <v>0</v>
      </c>
      <c r="R288" s="667">
        <f t="shared" ref="R288:R294" si="117">$H288*HLOOKUP(R$242,$J$239:$R$240,2)</f>
        <v>90</v>
      </c>
      <c r="S288" s="877">
        <f t="shared" si="81"/>
        <v>0</v>
      </c>
      <c r="T288" s="667">
        <f t="shared" ref="T288:T294" si="118">$H288*HLOOKUP(T$242,$J$239:$R$240,2)</f>
        <v>90</v>
      </c>
      <c r="U288" s="877">
        <f t="shared" si="93"/>
        <v>0</v>
      </c>
      <c r="V288" s="667">
        <f t="shared" ref="V288:V294" si="119">$H288*HLOOKUP(V$242,$J$239:$R$240,2)</f>
        <v>90</v>
      </c>
      <c r="W288" s="877">
        <f t="shared" si="88"/>
        <v>0</v>
      </c>
      <c r="X288" s="667">
        <f t="shared" ref="X288:X293" si="120">$H288*HLOOKUP(X$242,$J$239:$R$240,2)</f>
        <v>90</v>
      </c>
      <c r="Y288" s="877">
        <f t="shared" si="90"/>
        <v>0</v>
      </c>
      <c r="Z288" s="667">
        <f t="shared" ref="Z288:Z294" si="121">$H288*HLOOKUP(Z$242,$J$239:$R$240,2)</f>
        <v>90</v>
      </c>
      <c r="AA288" s="877">
        <f t="shared" si="92"/>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4.5" outlineLevel="1" x14ac:dyDescent="0.35">
      <c r="A289" s="6"/>
      <c r="B289" s="7"/>
      <c r="C289" s="17"/>
      <c r="D289" s="17"/>
      <c r="E289" s="17"/>
      <c r="F289" s="26"/>
      <c r="G289" s="26" t="str">
        <f t="shared" si="103"/>
        <v>YAAA2Nwd</v>
      </c>
      <c r="H289" s="695">
        <f>H288*1.2</f>
        <v>108</v>
      </c>
      <c r="I289" s="222">
        <v>0</v>
      </c>
      <c r="J289" s="667">
        <f t="shared" si="113"/>
        <v>91.8</v>
      </c>
      <c r="K289" s="877">
        <f t="shared" si="81"/>
        <v>0</v>
      </c>
      <c r="L289" s="667">
        <f t="shared" si="114"/>
        <v>91.8</v>
      </c>
      <c r="M289" s="877">
        <f t="shared" si="81"/>
        <v>0</v>
      </c>
      <c r="N289" s="667">
        <f t="shared" si="115"/>
        <v>91.8</v>
      </c>
      <c r="O289" s="877">
        <f t="shared" si="81"/>
        <v>0</v>
      </c>
      <c r="P289" s="667">
        <f t="shared" si="116"/>
        <v>91.8</v>
      </c>
      <c r="Q289" s="877">
        <f t="shared" si="81"/>
        <v>0</v>
      </c>
      <c r="R289" s="667">
        <f t="shared" si="117"/>
        <v>108</v>
      </c>
      <c r="S289" s="877">
        <f t="shared" si="81"/>
        <v>0</v>
      </c>
      <c r="T289" s="667">
        <f t="shared" si="118"/>
        <v>108</v>
      </c>
      <c r="U289" s="877">
        <f t="shared" si="93"/>
        <v>0</v>
      </c>
      <c r="V289" s="667">
        <f t="shared" si="119"/>
        <v>108</v>
      </c>
      <c r="W289" s="877">
        <f t="shared" si="88"/>
        <v>0</v>
      </c>
      <c r="X289" s="667">
        <f t="shared" si="120"/>
        <v>108</v>
      </c>
      <c r="Y289" s="877">
        <f t="shared" si="90"/>
        <v>0</v>
      </c>
      <c r="Z289" s="667">
        <f t="shared" si="121"/>
        <v>108</v>
      </c>
      <c r="AA289" s="877">
        <f t="shared" si="92"/>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4.5" outlineLevel="1" x14ac:dyDescent="0.35">
      <c r="A290" s="6"/>
      <c r="B290" s="7"/>
      <c r="C290" s="17"/>
      <c r="D290" s="17"/>
      <c r="E290" s="17"/>
      <c r="F290" s="26"/>
      <c r="G290" s="26" t="str">
        <f t="shared" si="103"/>
        <v>YYAA2A1z</v>
      </c>
      <c r="H290" s="222">
        <v>110</v>
      </c>
      <c r="I290" s="222">
        <v>0</v>
      </c>
      <c r="J290" s="667">
        <f t="shared" si="113"/>
        <v>93.5</v>
      </c>
      <c r="K290" s="877">
        <f t="shared" si="81"/>
        <v>0</v>
      </c>
      <c r="L290" s="667">
        <f t="shared" si="114"/>
        <v>93.5</v>
      </c>
      <c r="M290" s="877">
        <f t="shared" si="81"/>
        <v>0</v>
      </c>
      <c r="N290" s="667">
        <f t="shared" si="115"/>
        <v>93.5</v>
      </c>
      <c r="O290" s="877">
        <f t="shared" si="81"/>
        <v>0</v>
      </c>
      <c r="P290" s="667">
        <f t="shared" si="116"/>
        <v>93.5</v>
      </c>
      <c r="Q290" s="877">
        <f t="shared" si="81"/>
        <v>0</v>
      </c>
      <c r="R290" s="667">
        <f t="shared" si="117"/>
        <v>110</v>
      </c>
      <c r="S290" s="877">
        <f t="shared" si="81"/>
        <v>0</v>
      </c>
      <c r="T290" s="667">
        <f t="shared" si="118"/>
        <v>110</v>
      </c>
      <c r="U290" s="877">
        <f t="shared" si="93"/>
        <v>0</v>
      </c>
      <c r="V290" s="667">
        <f t="shared" si="119"/>
        <v>110</v>
      </c>
      <c r="W290" s="877">
        <f t="shared" si="88"/>
        <v>0</v>
      </c>
      <c r="X290" s="667">
        <f t="shared" si="120"/>
        <v>110</v>
      </c>
      <c r="Y290" s="877">
        <f t="shared" si="90"/>
        <v>0</v>
      </c>
      <c r="Z290" s="667">
        <f t="shared" si="121"/>
        <v>110</v>
      </c>
      <c r="AA290" s="877">
        <f t="shared" si="92"/>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4.5" outlineLevel="1" x14ac:dyDescent="0.35">
      <c r="A291" s="6"/>
      <c r="B291" s="7"/>
      <c r="C291" s="17"/>
      <c r="D291" s="17"/>
      <c r="E291" s="17"/>
      <c r="F291" s="26"/>
      <c r="G291" s="26" t="str">
        <f t="shared" si="103"/>
        <v>YYAA2A1zd</v>
      </c>
      <c r="H291" s="695">
        <f>H290*1.2</f>
        <v>132</v>
      </c>
      <c r="I291" s="222">
        <v>0</v>
      </c>
      <c r="J291" s="667">
        <f t="shared" si="113"/>
        <v>112.2</v>
      </c>
      <c r="K291" s="877">
        <f t="shared" si="81"/>
        <v>0</v>
      </c>
      <c r="L291" s="667">
        <f t="shared" si="114"/>
        <v>112.2</v>
      </c>
      <c r="M291" s="877">
        <f t="shared" si="81"/>
        <v>0</v>
      </c>
      <c r="N291" s="667">
        <f t="shared" si="115"/>
        <v>112.2</v>
      </c>
      <c r="O291" s="877">
        <f t="shared" si="81"/>
        <v>0</v>
      </c>
      <c r="P291" s="667">
        <f t="shared" si="116"/>
        <v>112.2</v>
      </c>
      <c r="Q291" s="877">
        <f t="shared" si="81"/>
        <v>0</v>
      </c>
      <c r="R291" s="667">
        <f t="shared" si="117"/>
        <v>132</v>
      </c>
      <c r="S291" s="877">
        <f t="shared" si="81"/>
        <v>0</v>
      </c>
      <c r="T291" s="667">
        <f t="shared" si="118"/>
        <v>132</v>
      </c>
      <c r="U291" s="877">
        <f t="shared" si="93"/>
        <v>0</v>
      </c>
      <c r="V291" s="667">
        <f t="shared" si="119"/>
        <v>132</v>
      </c>
      <c r="W291" s="877">
        <f t="shared" si="88"/>
        <v>0</v>
      </c>
      <c r="X291" s="667">
        <f t="shared" si="120"/>
        <v>132</v>
      </c>
      <c r="Y291" s="877">
        <f t="shared" si="90"/>
        <v>0</v>
      </c>
      <c r="Z291" s="667">
        <f t="shared" si="121"/>
        <v>132</v>
      </c>
      <c r="AA291" s="877">
        <f t="shared" si="92"/>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4.5" outlineLevel="1" x14ac:dyDescent="0.35">
      <c r="A292" s="6"/>
      <c r="B292" s="7"/>
      <c r="C292" s="17"/>
      <c r="D292" s="17"/>
      <c r="E292" s="17"/>
      <c r="F292" s="26"/>
      <c r="G292" s="26" t="str">
        <f t="shared" si="103"/>
        <v>AYWA2A1a</v>
      </c>
      <c r="H292" s="222">
        <v>15</v>
      </c>
      <c r="I292" s="222">
        <v>0</v>
      </c>
      <c r="J292" s="667">
        <f t="shared" si="113"/>
        <v>12.75</v>
      </c>
      <c r="K292" s="877">
        <f t="shared" si="81"/>
        <v>0</v>
      </c>
      <c r="L292" s="667">
        <f t="shared" si="114"/>
        <v>12.75</v>
      </c>
      <c r="M292" s="877">
        <f t="shared" si="81"/>
        <v>0</v>
      </c>
      <c r="N292" s="667">
        <f t="shared" si="115"/>
        <v>12.75</v>
      </c>
      <c r="O292" s="877">
        <f t="shared" si="81"/>
        <v>0</v>
      </c>
      <c r="P292" s="667">
        <f t="shared" si="116"/>
        <v>12.75</v>
      </c>
      <c r="Q292" s="877">
        <f t="shared" si="81"/>
        <v>0</v>
      </c>
      <c r="R292" s="667">
        <f t="shared" si="117"/>
        <v>15</v>
      </c>
      <c r="S292" s="877">
        <f t="shared" si="81"/>
        <v>0</v>
      </c>
      <c r="T292" s="667">
        <f t="shared" si="118"/>
        <v>15</v>
      </c>
      <c r="U292" s="877">
        <f t="shared" si="93"/>
        <v>0</v>
      </c>
      <c r="V292" s="667">
        <f t="shared" si="119"/>
        <v>15</v>
      </c>
      <c r="W292" s="877">
        <f t="shared" si="88"/>
        <v>0</v>
      </c>
      <c r="X292" s="667">
        <f t="shared" si="120"/>
        <v>15</v>
      </c>
      <c r="Y292" s="877">
        <f t="shared" si="90"/>
        <v>0</v>
      </c>
      <c r="Z292" s="667">
        <f t="shared" si="121"/>
        <v>15</v>
      </c>
      <c r="AA292" s="877">
        <f t="shared" si="92"/>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4.5" outlineLevel="1" x14ac:dyDescent="0.35">
      <c r="A293" s="6"/>
      <c r="B293" s="7"/>
      <c r="C293" s="17"/>
      <c r="D293" s="17"/>
      <c r="E293" s="17"/>
      <c r="F293" s="26"/>
      <c r="G293" s="26" t="str">
        <f t="shared" si="103"/>
        <v>AANWA1a</v>
      </c>
      <c r="H293" s="222">
        <v>0</v>
      </c>
      <c r="I293" s="222">
        <v>0</v>
      </c>
      <c r="J293" s="667">
        <f t="shared" si="113"/>
        <v>0</v>
      </c>
      <c r="K293" s="877">
        <f t="shared" si="81"/>
        <v>0</v>
      </c>
      <c r="L293" s="667">
        <f t="shared" si="114"/>
        <v>0</v>
      </c>
      <c r="M293" s="877">
        <f t="shared" si="81"/>
        <v>0</v>
      </c>
      <c r="N293" s="667">
        <f t="shared" si="115"/>
        <v>0</v>
      </c>
      <c r="O293" s="877">
        <f t="shared" si="81"/>
        <v>0</v>
      </c>
      <c r="P293" s="667">
        <f t="shared" si="116"/>
        <v>0</v>
      </c>
      <c r="Q293" s="877">
        <f t="shared" si="81"/>
        <v>0</v>
      </c>
      <c r="R293" s="667">
        <f t="shared" si="117"/>
        <v>0</v>
      </c>
      <c r="S293" s="877">
        <f t="shared" si="81"/>
        <v>0</v>
      </c>
      <c r="T293" s="667">
        <f t="shared" si="118"/>
        <v>0</v>
      </c>
      <c r="U293" s="877">
        <f t="shared" si="93"/>
        <v>0</v>
      </c>
      <c r="V293" s="667">
        <f t="shared" si="119"/>
        <v>0</v>
      </c>
      <c r="W293" s="877">
        <f t="shared" si="88"/>
        <v>0</v>
      </c>
      <c r="X293" s="667">
        <f t="shared" si="120"/>
        <v>0</v>
      </c>
      <c r="Y293" s="877">
        <f t="shared" si="90"/>
        <v>0</v>
      </c>
      <c r="Z293" s="667">
        <f t="shared" si="121"/>
        <v>0</v>
      </c>
      <c r="AA293" s="877">
        <f t="shared" si="92"/>
        <v>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4.5" outlineLevel="1" x14ac:dyDescent="0.35">
      <c r="A294" s="6"/>
      <c r="B294" s="7"/>
      <c r="C294" s="17"/>
      <c r="D294" s="17"/>
      <c r="E294" s="17"/>
      <c r="F294" s="26"/>
      <c r="G294" s="26" t="str">
        <f t="shared" si="103"/>
        <v>AAANWa</v>
      </c>
      <c r="H294" s="222">
        <v>0</v>
      </c>
      <c r="I294" s="222">
        <v>0</v>
      </c>
      <c r="J294" s="667">
        <f t="shared" si="113"/>
        <v>0</v>
      </c>
      <c r="K294" s="877">
        <f t="shared" si="81"/>
        <v>0</v>
      </c>
      <c r="L294" s="667">
        <f t="shared" si="114"/>
        <v>0</v>
      </c>
      <c r="M294" s="877">
        <f t="shared" si="81"/>
        <v>0</v>
      </c>
      <c r="N294" s="667">
        <f t="shared" si="115"/>
        <v>0</v>
      </c>
      <c r="O294" s="877">
        <f t="shared" si="81"/>
        <v>0</v>
      </c>
      <c r="P294" s="667">
        <f t="shared" si="116"/>
        <v>0</v>
      </c>
      <c r="Q294" s="877">
        <f t="shared" si="81"/>
        <v>0</v>
      </c>
      <c r="R294" s="667">
        <f t="shared" si="117"/>
        <v>0</v>
      </c>
      <c r="S294" s="877">
        <f t="shared" si="81"/>
        <v>0</v>
      </c>
      <c r="T294" s="667">
        <f t="shared" si="118"/>
        <v>0</v>
      </c>
      <c r="U294" s="877">
        <f t="shared" si="93"/>
        <v>0</v>
      </c>
      <c r="V294" s="667">
        <f t="shared" si="119"/>
        <v>0</v>
      </c>
      <c r="W294" s="877">
        <f t="shared" si="88"/>
        <v>0</v>
      </c>
      <c r="X294" s="667">
        <f>$H294*HLOOKUP(X$242,$J$239:$R$240,2)</f>
        <v>0</v>
      </c>
      <c r="Y294" s="877">
        <f t="shared" si="90"/>
        <v>0</v>
      </c>
      <c r="Z294" s="667">
        <f t="shared" si="121"/>
        <v>0</v>
      </c>
      <c r="AA294" s="877">
        <f t="shared" si="92"/>
        <v>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4.5" outlineLevel="1" x14ac:dyDescent="0.35">
      <c r="A295" s="6"/>
      <c r="B295" s="7"/>
      <c r="C295" s="17"/>
      <c r="D295" s="17"/>
      <c r="E295" s="17"/>
      <c r="F295" s="26"/>
      <c r="G295" s="26"/>
      <c r="I295" s="26"/>
      <c r="J295" s="26"/>
      <c r="K295" s="26"/>
      <c r="N295" s="494"/>
      <c r="O295" s="186"/>
      <c r="P295" s="186"/>
      <c r="Q295" s="186"/>
      <c r="R295" s="186"/>
      <c r="S295" s="186"/>
      <c r="T295" s="186"/>
      <c r="U295" s="186"/>
      <c r="V295" s="186"/>
      <c r="W295" s="186"/>
      <c r="X295" s="186"/>
      <c r="Y295" s="186"/>
      <c r="Z295" s="186"/>
      <c r="AA295" s="186"/>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4.5" outlineLevel="1" x14ac:dyDescent="0.35">
      <c r="A296" s="6"/>
      <c r="B296" s="7"/>
      <c r="C296" s="17"/>
      <c r="D296" s="17"/>
      <c r="E296" s="17"/>
      <c r="F296" s="26"/>
      <c r="G296" s="495" t="s">
        <v>790</v>
      </c>
      <c r="I296" t="s">
        <v>1014</v>
      </c>
      <c r="J296" s="693" t="s">
        <v>382</v>
      </c>
      <c r="K296" s="693" t="s">
        <v>780</v>
      </c>
      <c r="L296" s="693" t="s">
        <v>781</v>
      </c>
      <c r="M296" s="693" t="s">
        <v>782</v>
      </c>
      <c r="N296" s="693" t="s">
        <v>783</v>
      </c>
      <c r="O296" s="693" t="s">
        <v>784</v>
      </c>
      <c r="P296" s="693" t="s">
        <v>785</v>
      </c>
      <c r="Q296" s="693" t="s">
        <v>786</v>
      </c>
      <c r="R296" s="693" t="s">
        <v>787</v>
      </c>
      <c r="S296" s="186"/>
      <c r="T296" t="s">
        <v>1228</v>
      </c>
      <c r="U296" s="693" t="s">
        <v>382</v>
      </c>
      <c r="V296" s="693" t="s">
        <v>780</v>
      </c>
      <c r="W296" s="693" t="s">
        <v>781</v>
      </c>
      <c r="X296" s="693" t="s">
        <v>782</v>
      </c>
      <c r="Y296" s="693" t="s">
        <v>783</v>
      </c>
      <c r="Z296" s="693" t="s">
        <v>784</v>
      </c>
      <c r="AA296" s="693" t="s">
        <v>785</v>
      </c>
      <c r="AB296" s="693" t="s">
        <v>786</v>
      </c>
      <c r="AC296" s="693" t="s">
        <v>787</v>
      </c>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4.5" outlineLevel="1" x14ac:dyDescent="0.35">
      <c r="A297" s="6"/>
      <c r="B297" s="7"/>
      <c r="C297" s="17"/>
      <c r="D297" s="17"/>
      <c r="E297" s="17"/>
      <c r="F297" s="26"/>
      <c r="G297" s="495"/>
      <c r="H297" t="s">
        <v>1228</v>
      </c>
      <c r="I297" t="s">
        <v>1015</v>
      </c>
      <c r="J297" s="694">
        <v>1</v>
      </c>
      <c r="K297" s="694">
        <v>1</v>
      </c>
      <c r="L297" s="694">
        <v>1</v>
      </c>
      <c r="M297" s="694">
        <v>1</v>
      </c>
      <c r="N297" s="694">
        <v>1</v>
      </c>
      <c r="O297" s="694">
        <v>1</v>
      </c>
      <c r="P297" s="694">
        <v>1</v>
      </c>
      <c r="Q297" s="694">
        <v>1</v>
      </c>
      <c r="R297" s="694">
        <v>1</v>
      </c>
      <c r="S297" s="186"/>
      <c r="T297" t="s">
        <v>1015</v>
      </c>
      <c r="U297" s="694">
        <v>1</v>
      </c>
      <c r="V297" s="694">
        <v>1</v>
      </c>
      <c r="W297" s="694">
        <v>1</v>
      </c>
      <c r="X297" s="694">
        <v>1</v>
      </c>
      <c r="Y297" s="694">
        <v>0</v>
      </c>
      <c r="Z297" s="694">
        <v>0</v>
      </c>
      <c r="AA297" s="694">
        <v>0</v>
      </c>
      <c r="AB297" s="694">
        <v>0</v>
      </c>
      <c r="AC297" s="694">
        <v>0</v>
      </c>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4.5" outlineLevel="1" x14ac:dyDescent="0.35">
      <c r="A298" s="6"/>
      <c r="B298" s="7"/>
      <c r="C298" s="17"/>
      <c r="D298" s="17"/>
      <c r="E298" s="17"/>
      <c r="F298" s="26"/>
      <c r="G298" s="495"/>
      <c r="H298" t="s">
        <v>1228</v>
      </c>
      <c r="I298" t="s">
        <v>1016</v>
      </c>
      <c r="J298" s="694">
        <v>1</v>
      </c>
      <c r="K298" s="694">
        <v>1</v>
      </c>
      <c r="L298" s="694">
        <v>1</v>
      </c>
      <c r="M298" s="694">
        <v>1</v>
      </c>
      <c r="N298" s="694">
        <v>1</v>
      </c>
      <c r="O298" s="694">
        <v>1</v>
      </c>
      <c r="P298" s="694">
        <v>1</v>
      </c>
      <c r="Q298" s="694">
        <v>1</v>
      </c>
      <c r="R298" s="694">
        <v>1</v>
      </c>
      <c r="S298" s="186"/>
      <c r="T298" t="s">
        <v>1016</v>
      </c>
      <c r="U298" s="694">
        <v>0</v>
      </c>
      <c r="V298" s="694">
        <v>0</v>
      </c>
      <c r="W298" s="694">
        <v>0</v>
      </c>
      <c r="X298" s="694">
        <v>0</v>
      </c>
      <c r="Y298" s="694">
        <v>0</v>
      </c>
      <c r="Z298" s="694">
        <v>0</v>
      </c>
      <c r="AA298" s="694">
        <v>0</v>
      </c>
      <c r="AB298" s="694">
        <v>0</v>
      </c>
      <c r="AC298" s="694">
        <v>0</v>
      </c>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4.5" outlineLevel="1" x14ac:dyDescent="0.35">
      <c r="A299" s="6"/>
      <c r="B299" s="7"/>
      <c r="C299" s="17"/>
      <c r="D299" s="17"/>
      <c r="E299" s="17"/>
      <c r="F299" s="26"/>
      <c r="G299" s="495"/>
      <c r="H299" t="s">
        <v>1228</v>
      </c>
      <c r="I299" t="s">
        <v>1017</v>
      </c>
      <c r="J299" s="694">
        <v>1</v>
      </c>
      <c r="K299" s="694">
        <v>1</v>
      </c>
      <c r="L299" s="694">
        <v>1</v>
      </c>
      <c r="M299" s="694">
        <v>1</v>
      </c>
      <c r="N299" s="694">
        <v>1</v>
      </c>
      <c r="O299" s="694">
        <v>1</v>
      </c>
      <c r="P299" s="694">
        <v>1</v>
      </c>
      <c r="Q299" s="694">
        <v>1</v>
      </c>
      <c r="R299" s="694">
        <v>1</v>
      </c>
      <c r="S299" s="186"/>
      <c r="T299" t="s">
        <v>1017</v>
      </c>
      <c r="U299" s="694">
        <v>0</v>
      </c>
      <c r="V299" s="694">
        <v>0</v>
      </c>
      <c r="W299" s="694">
        <v>0</v>
      </c>
      <c r="X299" s="694">
        <v>0</v>
      </c>
      <c r="Y299" s="694">
        <v>0</v>
      </c>
      <c r="Z299" s="694">
        <v>0</v>
      </c>
      <c r="AA299" s="694">
        <v>0</v>
      </c>
      <c r="AB299" s="694">
        <v>0</v>
      </c>
      <c r="AC299" s="694">
        <v>0</v>
      </c>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4.5" outlineLevel="1" x14ac:dyDescent="0.35">
      <c r="A300" s="6"/>
      <c r="B300" s="7"/>
      <c r="C300" s="17"/>
      <c r="D300" s="17"/>
      <c r="E300" s="17"/>
      <c r="F300" s="26"/>
      <c r="G300" s="495"/>
      <c r="H300" t="s">
        <v>1227</v>
      </c>
      <c r="I300" t="s">
        <v>982</v>
      </c>
      <c r="J300" s="694">
        <v>1.5</v>
      </c>
      <c r="K300" s="694">
        <v>1</v>
      </c>
      <c r="L300" s="694">
        <v>1</v>
      </c>
      <c r="M300" s="694">
        <v>0.5</v>
      </c>
      <c r="N300" s="694">
        <v>1</v>
      </c>
      <c r="O300" s="694">
        <v>0.5</v>
      </c>
      <c r="P300" s="694">
        <v>0.5</v>
      </c>
      <c r="Q300" s="694">
        <v>0</v>
      </c>
      <c r="R300" s="694">
        <v>1</v>
      </c>
      <c r="S300" s="186"/>
      <c r="T300" t="s">
        <v>982</v>
      </c>
      <c r="U300" s="694">
        <v>0</v>
      </c>
      <c r="V300" s="694">
        <v>0</v>
      </c>
      <c r="W300" s="694">
        <v>0</v>
      </c>
      <c r="X300" s="694">
        <v>0</v>
      </c>
      <c r="Y300" s="694">
        <v>0</v>
      </c>
      <c r="Z300" s="694">
        <v>0</v>
      </c>
      <c r="AA300" s="694">
        <v>0</v>
      </c>
      <c r="AB300" s="694">
        <v>0</v>
      </c>
      <c r="AC300" s="694">
        <v>0</v>
      </c>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4.5" outlineLevel="1" x14ac:dyDescent="0.35">
      <c r="A301" s="6"/>
      <c r="B301" s="7"/>
      <c r="C301" s="17"/>
      <c r="D301" s="17"/>
      <c r="E301" s="17"/>
      <c r="F301" s="26"/>
      <c r="G301" s="495"/>
      <c r="S301" s="186"/>
      <c r="T301" s="186"/>
      <c r="U301" s="186"/>
      <c r="V301" s="186"/>
      <c r="W301" s="186"/>
      <c r="X301" s="186"/>
      <c r="Y301" s="186"/>
      <c r="Z301" s="186"/>
      <c r="AA301" s="186"/>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4.5" outlineLevel="1" x14ac:dyDescent="0.35">
      <c r="A302" s="6"/>
      <c r="B302" s="7"/>
      <c r="C302" s="17"/>
      <c r="D302" s="17"/>
      <c r="E302" s="17"/>
      <c r="F302" s="26"/>
      <c r="G302" s="26" t="s">
        <v>793</v>
      </c>
      <c r="H302" t="s">
        <v>809</v>
      </c>
      <c r="I302" t="s">
        <v>809</v>
      </c>
      <c r="J302" t="s">
        <v>809</v>
      </c>
      <c r="K302" t="s">
        <v>809</v>
      </c>
      <c r="L302" t="s">
        <v>382</v>
      </c>
      <c r="M302" t="s">
        <v>382</v>
      </c>
      <c r="N302" t="s">
        <v>382</v>
      </c>
      <c r="O302" t="s">
        <v>382</v>
      </c>
      <c r="P302" t="s">
        <v>780</v>
      </c>
      <c r="Q302" t="s">
        <v>780</v>
      </c>
      <c r="R302" t="s">
        <v>780</v>
      </c>
      <c r="S302" t="s">
        <v>780</v>
      </c>
      <c r="T302" t="s">
        <v>781</v>
      </c>
      <c r="U302" t="s">
        <v>781</v>
      </c>
      <c r="V302" t="s">
        <v>781</v>
      </c>
      <c r="W302" t="s">
        <v>781</v>
      </c>
      <c r="X302" t="s">
        <v>782</v>
      </c>
      <c r="Y302" t="s">
        <v>782</v>
      </c>
      <c r="Z302" t="s">
        <v>782</v>
      </c>
      <c r="AA302" t="s">
        <v>782</v>
      </c>
      <c r="AB302" t="s">
        <v>783</v>
      </c>
      <c r="AC302" t="s">
        <v>783</v>
      </c>
      <c r="AD302" t="s">
        <v>783</v>
      </c>
      <c r="AE302" t="s">
        <v>783</v>
      </c>
      <c r="AF302" t="s">
        <v>784</v>
      </c>
      <c r="AG302" t="s">
        <v>784</v>
      </c>
      <c r="AH302" t="s">
        <v>784</v>
      </c>
      <c r="AI302" t="s">
        <v>784</v>
      </c>
      <c r="AJ302" t="s">
        <v>785</v>
      </c>
      <c r="AK302" t="s">
        <v>785</v>
      </c>
      <c r="AL302" t="s">
        <v>785</v>
      </c>
      <c r="AM302" t="s">
        <v>785</v>
      </c>
      <c r="AN302" t="s">
        <v>786</v>
      </c>
      <c r="AO302" t="s">
        <v>786</v>
      </c>
      <c r="AP302" t="s">
        <v>786</v>
      </c>
      <c r="AQ302" t="s">
        <v>786</v>
      </c>
      <c r="AR302" t="s">
        <v>787</v>
      </c>
      <c r="AS302" t="s">
        <v>787</v>
      </c>
      <c r="AT302" t="s">
        <v>787</v>
      </c>
      <c r="AU302" t="s">
        <v>787</v>
      </c>
      <c r="AV302" s="186"/>
      <c r="AW302" s="186"/>
      <c r="AX302" s="16"/>
      <c r="AY302" s="8"/>
      <c r="AZ302" s="8"/>
      <c r="BA302" s="8"/>
    </row>
    <row r="303" spans="1:53" ht="14.5" outlineLevel="1" x14ac:dyDescent="0.35">
      <c r="A303" s="6"/>
      <c r="B303" s="7"/>
      <c r="C303" s="17"/>
      <c r="D303" s="17"/>
      <c r="E303" s="17"/>
      <c r="F303" s="26"/>
      <c r="G303" s="26" t="s">
        <v>792</v>
      </c>
      <c r="H303" t="s">
        <v>1015</v>
      </c>
      <c r="I303" t="s">
        <v>1016</v>
      </c>
      <c r="J303" t="s">
        <v>1017</v>
      </c>
      <c r="K303" t="s">
        <v>982</v>
      </c>
      <c r="L303" t="str">
        <f>H303</f>
        <v>knock</v>
      </c>
      <c r="M303" t="str">
        <f t="shared" ref="M303:AU303" si="122">I303</f>
        <v>pre-em</v>
      </c>
      <c r="N303" t="str">
        <f t="shared" si="122"/>
        <v>selective_and_spraytop</v>
      </c>
      <c r="O303" t="str">
        <f t="shared" si="122"/>
        <v>fungicide</v>
      </c>
      <c r="P303" t="str">
        <f t="shared" si="122"/>
        <v>knock</v>
      </c>
      <c r="Q303" t="str">
        <f t="shared" si="122"/>
        <v>pre-em</v>
      </c>
      <c r="R303" t="str">
        <f t="shared" si="122"/>
        <v>selective_and_spraytop</v>
      </c>
      <c r="S303" t="str">
        <f t="shared" si="122"/>
        <v>fungicide</v>
      </c>
      <c r="T303" t="str">
        <f t="shared" si="122"/>
        <v>knock</v>
      </c>
      <c r="U303" t="str">
        <f t="shared" si="122"/>
        <v>pre-em</v>
      </c>
      <c r="V303" t="str">
        <f t="shared" si="122"/>
        <v>selective_and_spraytop</v>
      </c>
      <c r="W303" t="str">
        <f t="shared" si="122"/>
        <v>fungicide</v>
      </c>
      <c r="X303" t="str">
        <f t="shared" si="122"/>
        <v>knock</v>
      </c>
      <c r="Y303" t="str">
        <f t="shared" si="122"/>
        <v>pre-em</v>
      </c>
      <c r="Z303" t="str">
        <f t="shared" si="122"/>
        <v>selective_and_spraytop</v>
      </c>
      <c r="AA303" t="str">
        <f t="shared" si="122"/>
        <v>fungicide</v>
      </c>
      <c r="AB303" t="str">
        <f t="shared" si="122"/>
        <v>knock</v>
      </c>
      <c r="AC303" t="str">
        <f t="shared" si="122"/>
        <v>pre-em</v>
      </c>
      <c r="AD303" t="str">
        <f t="shared" si="122"/>
        <v>selective_and_spraytop</v>
      </c>
      <c r="AE303" t="str">
        <f t="shared" si="122"/>
        <v>fungicide</v>
      </c>
      <c r="AF303" t="str">
        <f t="shared" si="122"/>
        <v>knock</v>
      </c>
      <c r="AG303" t="str">
        <f t="shared" si="122"/>
        <v>pre-em</v>
      </c>
      <c r="AH303" t="str">
        <f t="shared" si="122"/>
        <v>selective_and_spraytop</v>
      </c>
      <c r="AI303" t="str">
        <f t="shared" si="122"/>
        <v>fungicide</v>
      </c>
      <c r="AJ303" t="str">
        <f t="shared" si="122"/>
        <v>knock</v>
      </c>
      <c r="AK303" t="str">
        <f t="shared" si="122"/>
        <v>pre-em</v>
      </c>
      <c r="AL303" t="str">
        <f t="shared" si="122"/>
        <v>selective_and_spraytop</v>
      </c>
      <c r="AM303" t="str">
        <f t="shared" si="122"/>
        <v>fungicide</v>
      </c>
      <c r="AN303" t="str">
        <f t="shared" si="122"/>
        <v>knock</v>
      </c>
      <c r="AO303" t="str">
        <f t="shared" si="122"/>
        <v>pre-em</v>
      </c>
      <c r="AP303" t="str">
        <f t="shared" si="122"/>
        <v>selective_and_spraytop</v>
      </c>
      <c r="AQ303" t="str">
        <f t="shared" si="122"/>
        <v>fungicide</v>
      </c>
      <c r="AR303" t="str">
        <f t="shared" si="122"/>
        <v>knock</v>
      </c>
      <c r="AS303" t="str">
        <f t="shared" si="122"/>
        <v>pre-em</v>
      </c>
      <c r="AT303" t="str">
        <f t="shared" si="122"/>
        <v>selective_and_spraytop</v>
      </c>
      <c r="AU303" t="str">
        <f t="shared" si="122"/>
        <v>fungicide</v>
      </c>
      <c r="AV303" s="186"/>
      <c r="AW303" s="186"/>
      <c r="AX303" s="16"/>
      <c r="AY303" s="8"/>
      <c r="AZ303" s="8"/>
      <c r="BA303" s="8"/>
    </row>
    <row r="304" spans="1:53" ht="14.5" outlineLevel="1" x14ac:dyDescent="0.35">
      <c r="A304" s="6"/>
      <c r="B304" s="7"/>
      <c r="C304" s="17"/>
      <c r="D304" s="17"/>
      <c r="E304" s="17"/>
      <c r="F304" s="26"/>
      <c r="G304" s="26" t="str">
        <f t="shared" ref="G304:G335" si="123">_xlfn.CONCAT(H125:M125)</f>
        <v>AAAA2A1a</v>
      </c>
      <c r="H304" s="222">
        <f>IF($H244&gt;0,INDEX($Z$168:$AC$180,MATCH($M125,$Y$168:$Y$180,0),MATCH(H$303,$Z$167:$AC$167,0)),0)</f>
        <v>0</v>
      </c>
      <c r="I304" s="222">
        <f t="shared" ref="I304:J304" si="124">IF($H244&gt;0,INDEX($Z$168:$AC$180,MATCH($M125,$Y$168:$Y$180,0),MATCH(I$303,$Z$167:$AC$167,0)),0)</f>
        <v>0</v>
      </c>
      <c r="J304" s="222">
        <f t="shared" si="124"/>
        <v>0</v>
      </c>
      <c r="K304" s="222">
        <f>IF($I244&gt;0,INDEX($Z$168:$AC$180,MATCH($M125,$Y$168:$Y$180,0),MATCH(K$303,$Z$167:$AC$167,0)),0)</f>
        <v>0</v>
      </c>
      <c r="L304" s="695" cm="1">
        <f t="array" ref="L304">INDEX($H304:$K304,0,MATCH(L$303,$H$303:$K$303,0))*INDEX($J$297:$R$300,MATCH(L$303,$I$297:$I$300,0),MATCH(L$302,$J$296:$R$296,0))+IF(SUM($H304:$I304)&gt;0,INDEX($U$297:$AC$300,MATCH(L$303,$I$297:$I$300,0),MATCH(L$302,$J$296:$R$296,0)))</f>
        <v>0</v>
      </c>
      <c r="M304" s="695" cm="1">
        <f t="array" ref="M304">INDEX($H304:$K304,0,MATCH(M$303,$H$303:$K$303,0))*INDEX($J$297:$R$300,MATCH(M$303,$I$297:$I$300,0),MATCH(M$302,$J$296:$R$296,0))+IF(SUM($H304:$I304)&gt;0,INDEX($U$297:$AC$300,MATCH(M$303,$I$297:$I$300,0),MATCH(M$302,$J$296:$R$296,0)))</f>
        <v>0</v>
      </c>
      <c r="N304" s="695" cm="1">
        <f t="array" ref="N304">INDEX($H304:$K304,0,MATCH(N$303,$H$303:$K$303,0))*INDEX($J$297:$R$300,MATCH(N$303,$I$297:$I$300,0),MATCH(N$302,$J$296:$R$296,0))+IF(SUM($H304:$I304)&gt;0,INDEX($U$297:$AC$300,MATCH(N$303,$I$297:$I$300,0),MATCH(N$302,$J$296:$R$296,0)))</f>
        <v>0</v>
      </c>
      <c r="O304" s="695" cm="1">
        <f t="array" ref="O304">INDEX($H304:$K304,0,MATCH(O$303,$H$303:$K$303,0))*INDEX($J$297:$R$300,MATCH(O$303,$I$297:$I$300,0),MATCH(O$302,$J$296:$R$296,0))+IF(SUM($H304:$I304)&gt;0,INDEX($U$297:$AC$300,MATCH(O$303,$I$297:$I$300,0),MATCH(O$302,$J$296:$R$296,0)))</f>
        <v>0</v>
      </c>
      <c r="P304" s="695" cm="1">
        <f t="array" ref="P304">INDEX($H304:$K304,0,MATCH(P$303,$H$303:$K$303,0))*INDEX($J$297:$R$300,MATCH(P$303,$I$297:$I$300,0),MATCH(P$302,$J$296:$R$296,0))+IF(SUM($H304:$I304)&gt;0,INDEX($U$297:$AC$300,MATCH(P$303,$I$297:$I$300,0),MATCH(P$302,$J$296:$R$296,0)))</f>
        <v>0</v>
      </c>
      <c r="Q304" s="695" cm="1">
        <f t="array" ref="Q304">INDEX($H304:$K304,0,MATCH(Q$303,$H$303:$K$303,0))*INDEX($J$297:$R$300,MATCH(Q$303,$I$297:$I$300,0),MATCH(Q$302,$J$296:$R$296,0))+IF(SUM($H304:$I304)&gt;0,INDEX($U$297:$AC$300,MATCH(Q$303,$I$297:$I$300,0),MATCH(Q$302,$J$296:$R$296,0)))</f>
        <v>0</v>
      </c>
      <c r="R304" s="695" cm="1">
        <f t="array" ref="R304">INDEX($H304:$K304,0,MATCH(R$303,$H$303:$K$303,0))*INDEX($J$297:$R$300,MATCH(R$303,$I$297:$I$300,0),MATCH(R$302,$J$296:$R$296,0))+IF(SUM($H304:$I304)&gt;0,INDEX($U$297:$AC$300,MATCH(R$303,$I$297:$I$300,0),MATCH(R$302,$J$296:$R$296,0)))</f>
        <v>0</v>
      </c>
      <c r="S304" s="695" cm="1">
        <f t="array" ref="S304">INDEX($H304:$K304,0,MATCH(S$303,$H$303:$K$303,0))*INDEX($J$297:$R$300,MATCH(S$303,$I$297:$I$300,0),MATCH(S$302,$J$296:$R$296,0))+IF(SUM($H304:$I304)&gt;0,INDEX($U$297:$AC$300,MATCH(S$303,$I$297:$I$300,0),MATCH(S$302,$J$296:$R$296,0)))</f>
        <v>0</v>
      </c>
      <c r="T304" s="695" cm="1">
        <f t="array" ref="T304">INDEX($H304:$K304,0,MATCH(T$303,$H$303:$K$303,0))*INDEX($J$297:$R$300,MATCH(T$303,$I$297:$I$300,0),MATCH(T$302,$J$296:$R$296,0))+IF(SUM($H304:$I304)&gt;0,INDEX($U$297:$AC$300,MATCH(T$303,$I$297:$I$300,0),MATCH(T$302,$J$296:$R$296,0)))</f>
        <v>0</v>
      </c>
      <c r="U304" s="695" cm="1">
        <f t="array" ref="U304">INDEX($H304:$K304,0,MATCH(U$303,$H$303:$K$303,0))*INDEX($J$297:$R$300,MATCH(U$303,$I$297:$I$300,0),MATCH(U$302,$J$296:$R$296,0))+IF(SUM($H304:$I304)&gt;0,INDEX($U$297:$AC$300,MATCH(U$303,$I$297:$I$300,0),MATCH(U$302,$J$296:$R$296,0)))</f>
        <v>0</v>
      </c>
      <c r="V304" s="695" cm="1">
        <f t="array" ref="V304">INDEX($H304:$K304,0,MATCH(V$303,$H$303:$K$303,0))*INDEX($J$297:$R$300,MATCH(V$303,$I$297:$I$300,0),MATCH(V$302,$J$296:$R$296,0))+IF(SUM($H304:$I304)&gt;0,INDEX($U$297:$AC$300,MATCH(V$303,$I$297:$I$300,0),MATCH(V$302,$J$296:$R$296,0)))</f>
        <v>0</v>
      </c>
      <c r="W304" s="695" cm="1">
        <f t="array" ref="W304">INDEX($H304:$K304,0,MATCH(W$303,$H$303:$K$303,0))*INDEX($J$297:$R$300,MATCH(W$303,$I$297:$I$300,0),MATCH(W$302,$J$296:$R$296,0))+IF(SUM($H304:$I304)&gt;0,INDEX($U$297:$AC$300,MATCH(W$303,$I$297:$I$300,0),MATCH(W$302,$J$296:$R$296,0)))</f>
        <v>0</v>
      </c>
      <c r="X304" s="695" cm="1">
        <f t="array" ref="X304">INDEX($H304:$K304,0,MATCH(X$303,$H$303:$K$303,0))*INDEX($J$297:$R$300,MATCH(X$303,$I$297:$I$300,0),MATCH(X$302,$J$296:$R$296,0))+IF(SUM($H304:$I304)&gt;0,INDEX($U$297:$AC$300,MATCH(X$303,$I$297:$I$300,0),MATCH(X$302,$J$296:$R$296,0)))</f>
        <v>0</v>
      </c>
      <c r="Y304" s="695" cm="1">
        <f t="array" ref="Y304">INDEX($H304:$K304,0,MATCH(Y$303,$H$303:$K$303,0))*INDEX($J$297:$R$300,MATCH(Y$303,$I$297:$I$300,0),MATCH(Y$302,$J$296:$R$296,0))+IF(SUM($H304:$I304)&gt;0,INDEX($U$297:$AC$300,MATCH(Y$303,$I$297:$I$300,0),MATCH(Y$302,$J$296:$R$296,0)))</f>
        <v>0</v>
      </c>
      <c r="Z304" s="695" cm="1">
        <f t="array" ref="Z304">INDEX($H304:$K304,0,MATCH(Z$303,$H$303:$K$303,0))*INDEX($J$297:$R$300,MATCH(Z$303,$I$297:$I$300,0),MATCH(Z$302,$J$296:$R$296,0))+IF(SUM($H304:$I304)&gt;0,INDEX($U$297:$AC$300,MATCH(Z$303,$I$297:$I$300,0),MATCH(Z$302,$J$296:$R$296,0)))</f>
        <v>0</v>
      </c>
      <c r="AA304" s="695" cm="1">
        <f t="array" ref="AA304">INDEX($H304:$K304,0,MATCH(AA$303,$H$303:$K$303,0))*INDEX($J$297:$R$300,MATCH(AA$303,$I$297:$I$300,0),MATCH(AA$302,$J$296:$R$296,0))+IF(SUM($H304:$I304)&gt;0,INDEX($U$297:$AC$300,MATCH(AA$303,$I$297:$I$300,0),MATCH(AA$302,$J$296:$R$296,0)))</f>
        <v>0</v>
      </c>
      <c r="AB304" s="695" cm="1">
        <f t="array" ref="AB304">INDEX($H304:$K304,0,MATCH(AB$303,$H$303:$K$303,0))*INDEX($J$297:$R$300,MATCH(AB$303,$I$297:$I$300,0),MATCH(AB$302,$J$296:$R$296,0))+IF(SUM($H304:$I304)&gt;0,INDEX($U$297:$AC$300,MATCH(AB$303,$I$297:$I$300,0),MATCH(AB$302,$J$296:$R$296,0)))</f>
        <v>0</v>
      </c>
      <c r="AC304" s="695" cm="1">
        <f t="array" ref="AC304">INDEX($H304:$K304,0,MATCH(AC$303,$H$303:$K$303,0))*INDEX($J$297:$R$300,MATCH(AC$303,$I$297:$I$300,0),MATCH(AC$302,$J$296:$R$296,0))+IF(SUM($H304:$I304)&gt;0,INDEX($U$297:$AC$300,MATCH(AC$303,$I$297:$I$300,0),MATCH(AC$302,$J$296:$R$296,0)))</f>
        <v>0</v>
      </c>
      <c r="AD304" s="695" cm="1">
        <f t="array" ref="AD304">INDEX($H304:$K304,0,MATCH(AD$303,$H$303:$K$303,0))*INDEX($J$297:$R$300,MATCH(AD$303,$I$297:$I$300,0),MATCH(AD$302,$J$296:$R$296,0))+IF(SUM($H304:$I304)&gt;0,INDEX($U$297:$AC$300,MATCH(AD$303,$I$297:$I$300,0),MATCH(AD$302,$J$296:$R$296,0)))</f>
        <v>0</v>
      </c>
      <c r="AE304" s="695" cm="1">
        <f t="array" ref="AE304">INDEX($H304:$K304,0,MATCH(AE$303,$H$303:$K$303,0))*INDEX($J$297:$R$300,MATCH(AE$303,$I$297:$I$300,0),MATCH(AE$302,$J$296:$R$296,0))+IF(SUM($H304:$I304)&gt;0,INDEX($U$297:$AC$300,MATCH(AE$303,$I$297:$I$300,0),MATCH(AE$302,$J$296:$R$296,0)))</f>
        <v>0</v>
      </c>
      <c r="AF304" s="695" cm="1">
        <f t="array" ref="AF304">INDEX($H304:$K304,0,MATCH(AF$303,$H$303:$K$303,0))*INDEX($J$297:$R$300,MATCH(AF$303,$I$297:$I$300,0),MATCH(AF$302,$J$296:$R$296,0))+IF(SUM($H304:$I304)&gt;0,INDEX($U$297:$AC$300,MATCH(AF$303,$I$297:$I$300,0),MATCH(AF$302,$J$296:$R$296,0)))</f>
        <v>0</v>
      </c>
      <c r="AG304" s="695" cm="1">
        <f t="array" ref="AG304">INDEX($H304:$K304,0,MATCH(AG$303,$H$303:$K$303,0))*INDEX($J$297:$R$300,MATCH(AG$303,$I$297:$I$300,0),MATCH(AG$302,$J$296:$R$296,0))+IF(SUM($H304:$I304)&gt;0,INDEX($U$297:$AC$300,MATCH(AG$303,$I$297:$I$300,0),MATCH(AG$302,$J$296:$R$296,0)))</f>
        <v>0</v>
      </c>
      <c r="AH304" s="695" cm="1">
        <f t="array" ref="AH304">INDEX($H304:$K304,0,MATCH(AH$303,$H$303:$K$303,0))*INDEX($J$297:$R$300,MATCH(AH$303,$I$297:$I$300,0),MATCH(AH$302,$J$296:$R$296,0))+IF(SUM($H304:$I304)&gt;0,INDEX($U$297:$AC$300,MATCH(AH$303,$I$297:$I$300,0),MATCH(AH$302,$J$296:$R$296,0)))</f>
        <v>0</v>
      </c>
      <c r="AI304" s="695" cm="1">
        <f t="array" ref="AI304">INDEX($H304:$K304,0,MATCH(AI$303,$H$303:$K$303,0))*INDEX($J$297:$R$300,MATCH(AI$303,$I$297:$I$300,0),MATCH(AI$302,$J$296:$R$296,0))+IF(SUM($H304:$I304)&gt;0,INDEX($U$297:$AC$300,MATCH(AI$303,$I$297:$I$300,0),MATCH(AI$302,$J$296:$R$296,0)))</f>
        <v>0</v>
      </c>
      <c r="AJ304" s="695" cm="1">
        <f t="array" ref="AJ304">INDEX($H304:$K304,0,MATCH(AJ$303,$H$303:$K$303,0))*INDEX($J$297:$R$300,MATCH(AJ$303,$I$297:$I$300,0),MATCH(AJ$302,$J$296:$R$296,0))+IF(SUM($H304:$I304)&gt;0,INDEX($U$297:$AC$300,MATCH(AJ$303,$I$297:$I$300,0),MATCH(AJ$302,$J$296:$R$296,0)))</f>
        <v>0</v>
      </c>
      <c r="AK304" s="695" cm="1">
        <f t="array" ref="AK304">INDEX($H304:$K304,0,MATCH(AK$303,$H$303:$K$303,0))*INDEX($J$297:$R$300,MATCH(AK$303,$I$297:$I$300,0),MATCH(AK$302,$J$296:$R$296,0))+IF(SUM($H304:$I304)&gt;0,INDEX($U$297:$AC$300,MATCH(AK$303,$I$297:$I$300,0),MATCH(AK$302,$J$296:$R$296,0)))</f>
        <v>0</v>
      </c>
      <c r="AL304" s="695" cm="1">
        <f t="array" ref="AL304">INDEX($H304:$K304,0,MATCH(AL$303,$H$303:$K$303,0))*INDEX($J$297:$R$300,MATCH(AL$303,$I$297:$I$300,0),MATCH(AL$302,$J$296:$R$296,0))+IF(SUM($H304:$I304)&gt;0,INDEX($U$297:$AC$300,MATCH(AL$303,$I$297:$I$300,0),MATCH(AL$302,$J$296:$R$296,0)))</f>
        <v>0</v>
      </c>
      <c r="AM304" s="695" cm="1">
        <f t="array" ref="AM304">INDEX($H304:$K304,0,MATCH(AM$303,$H$303:$K$303,0))*INDEX($J$297:$R$300,MATCH(AM$303,$I$297:$I$300,0),MATCH(AM$302,$J$296:$R$296,0))+IF(SUM($H304:$I304)&gt;0,INDEX($U$297:$AC$300,MATCH(AM$303,$I$297:$I$300,0),MATCH(AM$302,$J$296:$R$296,0)))</f>
        <v>0</v>
      </c>
      <c r="AN304" s="695" cm="1">
        <f t="array" ref="AN304">INDEX($H304:$K304,0,MATCH(AN$303,$H$303:$K$303,0))*INDEX($J$297:$R$300,MATCH(AN$303,$I$297:$I$300,0),MATCH(AN$302,$J$296:$R$296,0))+IF(SUM($H304:$I304)&gt;0,INDEX($U$297:$AC$300,MATCH(AN$303,$I$297:$I$300,0),MATCH(AN$302,$J$296:$R$296,0)))</f>
        <v>0</v>
      </c>
      <c r="AO304" s="695" cm="1">
        <f t="array" ref="AO304">INDEX($H304:$K304,0,MATCH(AO$303,$H$303:$K$303,0))*INDEX($J$297:$R$300,MATCH(AO$303,$I$297:$I$300,0),MATCH(AO$302,$J$296:$R$296,0))+IF(SUM($H304:$I304)&gt;0,INDEX($U$297:$AC$300,MATCH(AO$303,$I$297:$I$300,0),MATCH(AO$302,$J$296:$R$296,0)))</f>
        <v>0</v>
      </c>
      <c r="AP304" s="695" cm="1">
        <f t="array" ref="AP304">INDEX($H304:$K304,0,MATCH(AP$303,$H$303:$K$303,0))*INDEX($J$297:$R$300,MATCH(AP$303,$I$297:$I$300,0),MATCH(AP$302,$J$296:$R$296,0))+IF(SUM($H304:$I304)&gt;0,INDEX($U$297:$AC$300,MATCH(AP$303,$I$297:$I$300,0),MATCH(AP$302,$J$296:$R$296,0)))</f>
        <v>0</v>
      </c>
      <c r="AQ304" s="695" cm="1">
        <f t="array" ref="AQ304">INDEX($H304:$K304,0,MATCH(AQ$303,$H$303:$K$303,0))*INDEX($J$297:$R$300,MATCH(AQ$303,$I$297:$I$300,0),MATCH(AQ$302,$J$296:$R$296,0))+IF(SUM($H304:$I304)&gt;0,INDEX($U$297:$AC$300,MATCH(AQ$303,$I$297:$I$300,0),MATCH(AQ$302,$J$296:$R$296,0)))</f>
        <v>0</v>
      </c>
      <c r="AR304" s="695" cm="1">
        <f t="array" ref="AR304">INDEX($H304:$K304,0,MATCH(AR$303,$H$303:$K$303,0))*INDEX($J$297:$R$300,MATCH(AR$303,$I$297:$I$300,0),MATCH(AR$302,$J$296:$R$296,0))+IF(SUM($H304:$I304)&gt;0,INDEX($U$297:$AC$300,MATCH(AR$303,$I$297:$I$300,0),MATCH(AR$302,$J$296:$R$296,0)))</f>
        <v>0</v>
      </c>
      <c r="AS304" s="695" cm="1">
        <f t="array" ref="AS304">INDEX($H304:$K304,0,MATCH(AS$303,$H$303:$K$303,0))*INDEX($J$297:$R$300,MATCH(AS$303,$I$297:$I$300,0),MATCH(AS$302,$J$296:$R$296,0))+IF(SUM($H304:$I304)&gt;0,INDEX($U$297:$AC$300,MATCH(AS$303,$I$297:$I$300,0),MATCH(AS$302,$J$296:$R$296,0)))</f>
        <v>0</v>
      </c>
      <c r="AT304" s="695" cm="1">
        <f t="array" ref="AT304">INDEX($H304:$K304,0,MATCH(AT$303,$H$303:$K$303,0))*INDEX($J$297:$R$300,MATCH(AT$303,$I$297:$I$300,0),MATCH(AT$302,$J$296:$R$296,0))+IF(SUM($H304:$I304)&gt;0,INDEX($U$297:$AC$300,MATCH(AT$303,$I$297:$I$300,0),MATCH(AT$302,$J$296:$R$296,0)))</f>
        <v>0</v>
      </c>
      <c r="AU304" s="695" cm="1">
        <f t="array" ref="AU304">INDEX($H304:$K304,0,MATCH(AU$303,$H$303:$K$303,0))*INDEX($J$297:$R$300,MATCH(AU$303,$I$297:$I$300,0),MATCH(AU$302,$J$296:$R$296,0))+IF(SUM($H304:$I304)&gt;0,INDEX($U$297:$AC$300,MATCH(AU$303,$I$297:$I$300,0),MATCH(AU$302,$J$296:$R$296,0)))</f>
        <v>0</v>
      </c>
      <c r="AV304" s="186"/>
      <c r="AW304" s="186"/>
      <c r="AX304" s="16"/>
      <c r="AY304" s="8"/>
      <c r="AZ304" s="8"/>
      <c r="BA304" s="8"/>
    </row>
    <row r="305" spans="1:53" ht="14.5" outlineLevel="1" x14ac:dyDescent="0.35">
      <c r="A305" s="6"/>
      <c r="B305" s="7"/>
      <c r="C305" s="17"/>
      <c r="D305" s="17"/>
      <c r="E305" s="17"/>
      <c r="F305" s="26"/>
      <c r="G305" s="26" t="str">
        <f t="shared" si="123"/>
        <v>GGGGAg1a2</v>
      </c>
      <c r="H305" s="222">
        <f t="shared" ref="H305:J305" si="125">IF($H245&gt;0,INDEX($Z$168:$AC$180,MATCH($M126,$Y$168:$Y$180,0),MATCH(H$303,$Z$167:$AC$167,0)),0)</f>
        <v>0</v>
      </c>
      <c r="I305" s="222">
        <f t="shared" si="125"/>
        <v>0</v>
      </c>
      <c r="J305" s="222">
        <f t="shared" si="125"/>
        <v>0</v>
      </c>
      <c r="K305" s="222">
        <f t="shared" ref="K305:K354" si="126">IF($I245&gt;0,INDEX($Z$168:$AC$180,MATCH($M126,$Y$168:$Y$180,0),MATCH(K$303,$Z$167:$AC$167,0)),0)</f>
        <v>0</v>
      </c>
      <c r="L305" s="695" cm="1">
        <f t="array" ref="L305">INDEX($H305:$K305,0,MATCH(L$303,$H$303:$K$303,0))*INDEX($J$297:$R$300,MATCH(L$303,$I$297:$I$300,0),MATCH(L$302,$J$296:$R$296,0))+IF(SUM($H305:$I305)&gt;0,INDEX($U$297:$AC$300,MATCH(L$303,$I$297:$I$300,0),MATCH(L$302,$J$296:$R$296,0)))</f>
        <v>0</v>
      </c>
      <c r="M305" s="695" cm="1">
        <f t="array" ref="M305">INDEX($H305:$K305,0,MATCH(M$303,$H$303:$K$303,0))*INDEX($J$297:$R$300,MATCH(M$303,$I$297:$I$300,0),MATCH(M$302,$J$296:$R$296,0))+IF(SUM($H305:$I305)&gt;0,INDEX($U$297:$AC$300,MATCH(M$303,$I$297:$I$300,0),MATCH(M$302,$J$296:$R$296,0)))</f>
        <v>0</v>
      </c>
      <c r="N305" s="695" cm="1">
        <f t="array" ref="N305">INDEX($H305:$K305,0,MATCH(N$303,$H$303:$K$303,0))*INDEX($J$297:$R$300,MATCH(N$303,$I$297:$I$300,0),MATCH(N$302,$J$296:$R$296,0))+IF(SUM($H305:$I305)&gt;0,INDEX($U$297:$AC$300,MATCH(N$303,$I$297:$I$300,0),MATCH(N$302,$J$296:$R$296,0)))</f>
        <v>0</v>
      </c>
      <c r="O305" s="695" cm="1">
        <f t="array" ref="O305">INDEX($H305:$K305,0,MATCH(O$303,$H$303:$K$303,0))*INDEX($J$297:$R$300,MATCH(O$303,$I$297:$I$300,0),MATCH(O$302,$J$296:$R$296,0))+IF(SUM($H305:$I305)&gt;0,INDEX($U$297:$AC$300,MATCH(O$303,$I$297:$I$300,0),MATCH(O$302,$J$296:$R$296,0)))</f>
        <v>0</v>
      </c>
      <c r="P305" s="695" cm="1">
        <f t="array" ref="P305">INDEX($H305:$K305,0,MATCH(P$303,$H$303:$K$303,0))*INDEX($J$297:$R$300,MATCH(P$303,$I$297:$I$300,0),MATCH(P$302,$J$296:$R$296,0))+IF(SUM($H305:$I305)&gt;0,INDEX($U$297:$AC$300,MATCH(P$303,$I$297:$I$300,0),MATCH(P$302,$J$296:$R$296,0)))</f>
        <v>0</v>
      </c>
      <c r="Q305" s="695" cm="1">
        <f t="array" ref="Q305">INDEX($H305:$K305,0,MATCH(Q$303,$H$303:$K$303,0))*INDEX($J$297:$R$300,MATCH(Q$303,$I$297:$I$300,0),MATCH(Q$302,$J$296:$R$296,0))+IF(SUM($H305:$I305)&gt;0,INDEX($U$297:$AC$300,MATCH(Q$303,$I$297:$I$300,0),MATCH(Q$302,$J$296:$R$296,0)))</f>
        <v>0</v>
      </c>
      <c r="R305" s="695" cm="1">
        <f t="array" ref="R305">INDEX($H305:$K305,0,MATCH(R$303,$H$303:$K$303,0))*INDEX($J$297:$R$300,MATCH(R$303,$I$297:$I$300,0),MATCH(R$302,$J$296:$R$296,0))+IF(SUM($H305:$I305)&gt;0,INDEX($U$297:$AC$300,MATCH(R$303,$I$297:$I$300,0),MATCH(R$302,$J$296:$R$296,0)))</f>
        <v>0</v>
      </c>
      <c r="S305" s="695" cm="1">
        <f t="array" ref="S305">INDEX($H305:$K305,0,MATCH(S$303,$H$303:$K$303,0))*INDEX($J$297:$R$300,MATCH(S$303,$I$297:$I$300,0),MATCH(S$302,$J$296:$R$296,0))+IF(SUM($H305:$I305)&gt;0,INDEX($U$297:$AC$300,MATCH(S$303,$I$297:$I$300,0),MATCH(S$302,$J$296:$R$296,0)))</f>
        <v>0</v>
      </c>
      <c r="T305" s="695" cm="1">
        <f t="array" ref="T305">INDEX($H305:$K305,0,MATCH(T$303,$H$303:$K$303,0))*INDEX($J$297:$R$300,MATCH(T$303,$I$297:$I$300,0),MATCH(T$302,$J$296:$R$296,0))+IF(SUM($H305:$I305)&gt;0,INDEX($U$297:$AC$300,MATCH(T$303,$I$297:$I$300,0),MATCH(T$302,$J$296:$R$296,0)))</f>
        <v>0</v>
      </c>
      <c r="U305" s="695" cm="1">
        <f t="array" ref="U305">INDEX($H305:$K305,0,MATCH(U$303,$H$303:$K$303,0))*INDEX($J$297:$R$300,MATCH(U$303,$I$297:$I$300,0),MATCH(U$302,$J$296:$R$296,0))+IF(SUM($H305:$I305)&gt;0,INDEX($U$297:$AC$300,MATCH(U$303,$I$297:$I$300,0),MATCH(U$302,$J$296:$R$296,0)))</f>
        <v>0</v>
      </c>
      <c r="V305" s="695" cm="1">
        <f t="array" ref="V305">INDEX($H305:$K305,0,MATCH(V$303,$H$303:$K$303,0))*INDEX($J$297:$R$300,MATCH(V$303,$I$297:$I$300,0),MATCH(V$302,$J$296:$R$296,0))+IF(SUM($H305:$I305)&gt;0,INDEX($U$297:$AC$300,MATCH(V$303,$I$297:$I$300,0),MATCH(V$302,$J$296:$R$296,0)))</f>
        <v>0</v>
      </c>
      <c r="W305" s="695" cm="1">
        <f t="array" ref="W305">INDEX($H305:$K305,0,MATCH(W$303,$H$303:$K$303,0))*INDEX($J$297:$R$300,MATCH(W$303,$I$297:$I$300,0),MATCH(W$302,$J$296:$R$296,0))+IF(SUM($H305:$I305)&gt;0,INDEX($U$297:$AC$300,MATCH(W$303,$I$297:$I$300,0),MATCH(W$302,$J$296:$R$296,0)))</f>
        <v>0</v>
      </c>
      <c r="X305" s="695" cm="1">
        <f t="array" ref="X305">INDEX($H305:$K305,0,MATCH(X$303,$H$303:$K$303,0))*INDEX($J$297:$R$300,MATCH(X$303,$I$297:$I$300,0),MATCH(X$302,$J$296:$R$296,0))+IF(SUM($H305:$I305)&gt;0,INDEX($U$297:$AC$300,MATCH(X$303,$I$297:$I$300,0),MATCH(X$302,$J$296:$R$296,0)))</f>
        <v>0</v>
      </c>
      <c r="Y305" s="695" cm="1">
        <f t="array" ref="Y305">INDEX($H305:$K305,0,MATCH(Y$303,$H$303:$K$303,0))*INDEX($J$297:$R$300,MATCH(Y$303,$I$297:$I$300,0),MATCH(Y$302,$J$296:$R$296,0))+IF(SUM($H305:$I305)&gt;0,INDEX($U$297:$AC$300,MATCH(Y$303,$I$297:$I$300,0),MATCH(Y$302,$J$296:$R$296,0)))</f>
        <v>0</v>
      </c>
      <c r="Z305" s="695" cm="1">
        <f t="array" ref="Z305">INDEX($H305:$K305,0,MATCH(Z$303,$H$303:$K$303,0))*INDEX($J$297:$R$300,MATCH(Z$303,$I$297:$I$300,0),MATCH(Z$302,$J$296:$R$296,0))+IF(SUM($H305:$I305)&gt;0,INDEX($U$297:$AC$300,MATCH(Z$303,$I$297:$I$300,0),MATCH(Z$302,$J$296:$R$296,0)))</f>
        <v>0</v>
      </c>
      <c r="AA305" s="695" cm="1">
        <f t="array" ref="AA305">INDEX($H305:$K305,0,MATCH(AA$303,$H$303:$K$303,0))*INDEX($J$297:$R$300,MATCH(AA$303,$I$297:$I$300,0),MATCH(AA$302,$J$296:$R$296,0))+IF(SUM($H305:$I305)&gt;0,INDEX($U$297:$AC$300,MATCH(AA$303,$I$297:$I$300,0),MATCH(AA$302,$J$296:$R$296,0)))</f>
        <v>0</v>
      </c>
      <c r="AB305" s="695" cm="1">
        <f t="array" ref="AB305">INDEX($H305:$K305,0,MATCH(AB$303,$H$303:$K$303,0))*INDEX($J$297:$R$300,MATCH(AB$303,$I$297:$I$300,0),MATCH(AB$302,$J$296:$R$296,0))+IF(SUM($H305:$I305)&gt;0,INDEX($U$297:$AC$300,MATCH(AB$303,$I$297:$I$300,0),MATCH(AB$302,$J$296:$R$296,0)))</f>
        <v>0</v>
      </c>
      <c r="AC305" s="695" cm="1">
        <f t="array" ref="AC305">INDEX($H305:$K305,0,MATCH(AC$303,$H$303:$K$303,0))*INDEX($J$297:$R$300,MATCH(AC$303,$I$297:$I$300,0),MATCH(AC$302,$J$296:$R$296,0))+IF(SUM($H305:$I305)&gt;0,INDEX($U$297:$AC$300,MATCH(AC$303,$I$297:$I$300,0),MATCH(AC$302,$J$296:$R$296,0)))</f>
        <v>0</v>
      </c>
      <c r="AD305" s="695" cm="1">
        <f t="array" ref="AD305">INDEX($H305:$K305,0,MATCH(AD$303,$H$303:$K$303,0))*INDEX($J$297:$R$300,MATCH(AD$303,$I$297:$I$300,0),MATCH(AD$302,$J$296:$R$296,0))+IF(SUM($H305:$I305)&gt;0,INDEX($U$297:$AC$300,MATCH(AD$303,$I$297:$I$300,0),MATCH(AD$302,$J$296:$R$296,0)))</f>
        <v>0</v>
      </c>
      <c r="AE305" s="695" cm="1">
        <f t="array" ref="AE305">INDEX($H305:$K305,0,MATCH(AE$303,$H$303:$K$303,0))*INDEX($J$297:$R$300,MATCH(AE$303,$I$297:$I$300,0),MATCH(AE$302,$J$296:$R$296,0))+IF(SUM($H305:$I305)&gt;0,INDEX($U$297:$AC$300,MATCH(AE$303,$I$297:$I$300,0),MATCH(AE$302,$J$296:$R$296,0)))</f>
        <v>0</v>
      </c>
      <c r="AF305" s="695" cm="1">
        <f t="array" ref="AF305">INDEX($H305:$K305,0,MATCH(AF$303,$H$303:$K$303,0))*INDEX($J$297:$R$300,MATCH(AF$303,$I$297:$I$300,0),MATCH(AF$302,$J$296:$R$296,0))+IF(SUM($H305:$I305)&gt;0,INDEX($U$297:$AC$300,MATCH(AF$303,$I$297:$I$300,0),MATCH(AF$302,$J$296:$R$296,0)))</f>
        <v>0</v>
      </c>
      <c r="AG305" s="695" cm="1">
        <f t="array" ref="AG305">INDEX($H305:$K305,0,MATCH(AG$303,$H$303:$K$303,0))*INDEX($J$297:$R$300,MATCH(AG$303,$I$297:$I$300,0),MATCH(AG$302,$J$296:$R$296,0))+IF(SUM($H305:$I305)&gt;0,INDEX($U$297:$AC$300,MATCH(AG$303,$I$297:$I$300,0),MATCH(AG$302,$J$296:$R$296,0)))</f>
        <v>0</v>
      </c>
      <c r="AH305" s="695" cm="1">
        <f t="array" ref="AH305">INDEX($H305:$K305,0,MATCH(AH$303,$H$303:$K$303,0))*INDEX($J$297:$R$300,MATCH(AH$303,$I$297:$I$300,0),MATCH(AH$302,$J$296:$R$296,0))+IF(SUM($H305:$I305)&gt;0,INDEX($U$297:$AC$300,MATCH(AH$303,$I$297:$I$300,0),MATCH(AH$302,$J$296:$R$296,0)))</f>
        <v>0</v>
      </c>
      <c r="AI305" s="695" cm="1">
        <f t="array" ref="AI305">INDEX($H305:$K305,0,MATCH(AI$303,$H$303:$K$303,0))*INDEX($J$297:$R$300,MATCH(AI$303,$I$297:$I$300,0),MATCH(AI$302,$J$296:$R$296,0))+IF(SUM($H305:$I305)&gt;0,INDEX($U$297:$AC$300,MATCH(AI$303,$I$297:$I$300,0),MATCH(AI$302,$J$296:$R$296,0)))</f>
        <v>0</v>
      </c>
      <c r="AJ305" s="695" cm="1">
        <f t="array" ref="AJ305">INDEX($H305:$K305,0,MATCH(AJ$303,$H$303:$K$303,0))*INDEX($J$297:$R$300,MATCH(AJ$303,$I$297:$I$300,0),MATCH(AJ$302,$J$296:$R$296,0))+IF(SUM($H305:$I305)&gt;0,INDEX($U$297:$AC$300,MATCH(AJ$303,$I$297:$I$300,0),MATCH(AJ$302,$J$296:$R$296,0)))</f>
        <v>0</v>
      </c>
      <c r="AK305" s="695" cm="1">
        <f t="array" ref="AK305">INDEX($H305:$K305,0,MATCH(AK$303,$H$303:$K$303,0))*INDEX($J$297:$R$300,MATCH(AK$303,$I$297:$I$300,0),MATCH(AK$302,$J$296:$R$296,0))+IF(SUM($H305:$I305)&gt;0,INDEX($U$297:$AC$300,MATCH(AK$303,$I$297:$I$300,0),MATCH(AK$302,$J$296:$R$296,0)))</f>
        <v>0</v>
      </c>
      <c r="AL305" s="695" cm="1">
        <f t="array" ref="AL305">INDEX($H305:$K305,0,MATCH(AL$303,$H$303:$K$303,0))*INDEX($J$297:$R$300,MATCH(AL$303,$I$297:$I$300,0),MATCH(AL$302,$J$296:$R$296,0))+IF(SUM($H305:$I305)&gt;0,INDEX($U$297:$AC$300,MATCH(AL$303,$I$297:$I$300,0),MATCH(AL$302,$J$296:$R$296,0)))</f>
        <v>0</v>
      </c>
      <c r="AM305" s="695" cm="1">
        <f t="array" ref="AM305">INDEX($H305:$K305,0,MATCH(AM$303,$H$303:$K$303,0))*INDEX($J$297:$R$300,MATCH(AM$303,$I$297:$I$300,0),MATCH(AM$302,$J$296:$R$296,0))+IF(SUM($H305:$I305)&gt;0,INDEX($U$297:$AC$300,MATCH(AM$303,$I$297:$I$300,0),MATCH(AM$302,$J$296:$R$296,0)))</f>
        <v>0</v>
      </c>
      <c r="AN305" s="695" cm="1">
        <f t="array" ref="AN305">INDEX($H305:$K305,0,MATCH(AN$303,$H$303:$K$303,0))*INDEX($J$297:$R$300,MATCH(AN$303,$I$297:$I$300,0),MATCH(AN$302,$J$296:$R$296,0))+IF(SUM($H305:$I305)&gt;0,INDEX($U$297:$AC$300,MATCH(AN$303,$I$297:$I$300,0),MATCH(AN$302,$J$296:$R$296,0)))</f>
        <v>0</v>
      </c>
      <c r="AO305" s="695" cm="1">
        <f t="array" ref="AO305">INDEX($H305:$K305,0,MATCH(AO$303,$H$303:$K$303,0))*INDEX($J$297:$R$300,MATCH(AO$303,$I$297:$I$300,0),MATCH(AO$302,$J$296:$R$296,0))+IF(SUM($H305:$I305)&gt;0,INDEX($U$297:$AC$300,MATCH(AO$303,$I$297:$I$300,0),MATCH(AO$302,$J$296:$R$296,0)))</f>
        <v>0</v>
      </c>
      <c r="AP305" s="695" cm="1">
        <f t="array" ref="AP305">INDEX($H305:$K305,0,MATCH(AP$303,$H$303:$K$303,0))*INDEX($J$297:$R$300,MATCH(AP$303,$I$297:$I$300,0),MATCH(AP$302,$J$296:$R$296,0))+IF(SUM($H305:$I305)&gt;0,INDEX($U$297:$AC$300,MATCH(AP$303,$I$297:$I$300,0),MATCH(AP$302,$J$296:$R$296,0)))</f>
        <v>0</v>
      </c>
      <c r="AQ305" s="695" cm="1">
        <f t="array" ref="AQ305">INDEX($H305:$K305,0,MATCH(AQ$303,$H$303:$K$303,0))*INDEX($J$297:$R$300,MATCH(AQ$303,$I$297:$I$300,0),MATCH(AQ$302,$J$296:$R$296,0))+IF(SUM($H305:$I305)&gt;0,INDEX($U$297:$AC$300,MATCH(AQ$303,$I$297:$I$300,0),MATCH(AQ$302,$J$296:$R$296,0)))</f>
        <v>0</v>
      </c>
      <c r="AR305" s="695" cm="1">
        <f t="array" ref="AR305">INDEX($H305:$K305,0,MATCH(AR$303,$H$303:$K$303,0))*INDEX($J$297:$R$300,MATCH(AR$303,$I$297:$I$300,0),MATCH(AR$302,$J$296:$R$296,0))+IF(SUM($H305:$I305)&gt;0,INDEX($U$297:$AC$300,MATCH(AR$303,$I$297:$I$300,0),MATCH(AR$302,$J$296:$R$296,0)))</f>
        <v>0</v>
      </c>
      <c r="AS305" s="695" cm="1">
        <f t="array" ref="AS305">INDEX($H305:$K305,0,MATCH(AS$303,$H$303:$K$303,0))*INDEX($J$297:$R$300,MATCH(AS$303,$I$297:$I$300,0),MATCH(AS$302,$J$296:$R$296,0))+IF(SUM($H305:$I305)&gt;0,INDEX($U$297:$AC$300,MATCH(AS$303,$I$297:$I$300,0),MATCH(AS$302,$J$296:$R$296,0)))</f>
        <v>0</v>
      </c>
      <c r="AT305" s="695" cm="1">
        <f t="array" ref="AT305">INDEX($H305:$K305,0,MATCH(AT$303,$H$303:$K$303,0))*INDEX($J$297:$R$300,MATCH(AT$303,$I$297:$I$300,0),MATCH(AT$302,$J$296:$R$296,0))+IF(SUM($H305:$I305)&gt;0,INDEX($U$297:$AC$300,MATCH(AT$303,$I$297:$I$300,0),MATCH(AT$302,$J$296:$R$296,0)))</f>
        <v>0</v>
      </c>
      <c r="AU305" s="695" cm="1">
        <f t="array" ref="AU305">INDEX($H305:$K305,0,MATCH(AU$303,$H$303:$K$303,0))*INDEX($J$297:$R$300,MATCH(AU$303,$I$297:$I$300,0),MATCH(AU$302,$J$296:$R$296,0))+IF(SUM($H305:$I305)&gt;0,INDEX($U$297:$AC$300,MATCH(AU$303,$I$297:$I$300,0),MATCH(AU$302,$J$296:$R$296,0)))</f>
        <v>0</v>
      </c>
      <c r="AV305" s="186"/>
      <c r="AW305" s="186"/>
      <c r="AX305" s="16"/>
      <c r="AY305" s="8"/>
      <c r="AZ305" s="8"/>
      <c r="BA305" s="8"/>
    </row>
    <row r="306" spans="1:53" ht="14.5" outlineLevel="1" x14ac:dyDescent="0.35">
      <c r="A306" s="6"/>
      <c r="B306" s="7"/>
      <c r="C306" s="17"/>
      <c r="D306" s="17"/>
      <c r="E306" s="17"/>
      <c r="F306" s="26"/>
      <c r="G306" s="26" t="str">
        <f t="shared" si="123"/>
        <v>GGGGSg1a2</v>
      </c>
      <c r="H306" s="222">
        <f t="shared" ref="H306:J306" si="127">IF($H246&gt;0,INDEX($Z$168:$AC$180,MATCH($M127,$Y$168:$Y$180,0),MATCH(H$303,$Z$167:$AC$167,0)),0)</f>
        <v>0</v>
      </c>
      <c r="I306" s="222">
        <f t="shared" si="127"/>
        <v>0</v>
      </c>
      <c r="J306" s="222">
        <f t="shared" si="127"/>
        <v>0</v>
      </c>
      <c r="K306" s="222">
        <f t="shared" si="126"/>
        <v>0</v>
      </c>
      <c r="L306" s="695" cm="1">
        <f t="array" ref="L306">INDEX($H306:$K306,0,MATCH(L$303,$H$303:$K$303,0))*INDEX($J$297:$R$300,MATCH(L$303,$I$297:$I$300,0),MATCH(L$302,$J$296:$R$296,0))+IF(SUM($H306:$I306)&gt;0,INDEX($U$297:$AC$300,MATCH(L$303,$I$297:$I$300,0),MATCH(L$302,$J$296:$R$296,0)))</f>
        <v>0</v>
      </c>
      <c r="M306" s="695" cm="1">
        <f t="array" ref="M306">INDEX($H306:$K306,0,MATCH(M$303,$H$303:$K$303,0))*INDEX($J$297:$R$300,MATCH(M$303,$I$297:$I$300,0),MATCH(M$302,$J$296:$R$296,0))+IF(SUM($H306:$I306)&gt;0,INDEX($U$297:$AC$300,MATCH(M$303,$I$297:$I$300,0),MATCH(M$302,$J$296:$R$296,0)))</f>
        <v>0</v>
      </c>
      <c r="N306" s="695" cm="1">
        <f t="array" ref="N306">INDEX($H306:$K306,0,MATCH(N$303,$H$303:$K$303,0))*INDEX($J$297:$R$300,MATCH(N$303,$I$297:$I$300,0),MATCH(N$302,$J$296:$R$296,0))+IF(SUM($H306:$I306)&gt;0,INDEX($U$297:$AC$300,MATCH(N$303,$I$297:$I$300,0),MATCH(N$302,$J$296:$R$296,0)))</f>
        <v>0</v>
      </c>
      <c r="O306" s="695" cm="1">
        <f t="array" ref="O306">INDEX($H306:$K306,0,MATCH(O$303,$H$303:$K$303,0))*INDEX($J$297:$R$300,MATCH(O$303,$I$297:$I$300,0),MATCH(O$302,$J$296:$R$296,0))+IF(SUM($H306:$I306)&gt;0,INDEX($U$297:$AC$300,MATCH(O$303,$I$297:$I$300,0),MATCH(O$302,$J$296:$R$296,0)))</f>
        <v>0</v>
      </c>
      <c r="P306" s="695" cm="1">
        <f t="array" ref="P306">INDEX($H306:$K306,0,MATCH(P$303,$H$303:$K$303,0))*INDEX($J$297:$R$300,MATCH(P$303,$I$297:$I$300,0),MATCH(P$302,$J$296:$R$296,0))+IF(SUM($H306:$I306)&gt;0,INDEX($U$297:$AC$300,MATCH(P$303,$I$297:$I$300,0),MATCH(P$302,$J$296:$R$296,0)))</f>
        <v>0</v>
      </c>
      <c r="Q306" s="695" cm="1">
        <f t="array" ref="Q306">INDEX($H306:$K306,0,MATCH(Q$303,$H$303:$K$303,0))*INDEX($J$297:$R$300,MATCH(Q$303,$I$297:$I$300,0),MATCH(Q$302,$J$296:$R$296,0))+IF(SUM($H306:$I306)&gt;0,INDEX($U$297:$AC$300,MATCH(Q$303,$I$297:$I$300,0),MATCH(Q$302,$J$296:$R$296,0)))</f>
        <v>0</v>
      </c>
      <c r="R306" s="695" cm="1">
        <f t="array" ref="R306">INDEX($H306:$K306,0,MATCH(R$303,$H$303:$K$303,0))*INDEX($J$297:$R$300,MATCH(R$303,$I$297:$I$300,0),MATCH(R$302,$J$296:$R$296,0))+IF(SUM($H306:$I306)&gt;0,INDEX($U$297:$AC$300,MATCH(R$303,$I$297:$I$300,0),MATCH(R$302,$J$296:$R$296,0)))</f>
        <v>0</v>
      </c>
      <c r="S306" s="695" cm="1">
        <f t="array" ref="S306">INDEX($H306:$K306,0,MATCH(S$303,$H$303:$K$303,0))*INDEX($J$297:$R$300,MATCH(S$303,$I$297:$I$300,0),MATCH(S$302,$J$296:$R$296,0))+IF(SUM($H306:$I306)&gt;0,INDEX($U$297:$AC$300,MATCH(S$303,$I$297:$I$300,0),MATCH(S$302,$J$296:$R$296,0)))</f>
        <v>0</v>
      </c>
      <c r="T306" s="695" cm="1">
        <f t="array" ref="T306">INDEX($H306:$K306,0,MATCH(T$303,$H$303:$K$303,0))*INDEX($J$297:$R$300,MATCH(T$303,$I$297:$I$300,0),MATCH(T$302,$J$296:$R$296,0))+IF(SUM($H306:$I306)&gt;0,INDEX($U$297:$AC$300,MATCH(T$303,$I$297:$I$300,0),MATCH(T$302,$J$296:$R$296,0)))</f>
        <v>0</v>
      </c>
      <c r="U306" s="695" cm="1">
        <f t="array" ref="U306">INDEX($H306:$K306,0,MATCH(U$303,$H$303:$K$303,0))*INDEX($J$297:$R$300,MATCH(U$303,$I$297:$I$300,0),MATCH(U$302,$J$296:$R$296,0))+IF(SUM($H306:$I306)&gt;0,INDEX($U$297:$AC$300,MATCH(U$303,$I$297:$I$300,0),MATCH(U$302,$J$296:$R$296,0)))</f>
        <v>0</v>
      </c>
      <c r="V306" s="695" cm="1">
        <f t="array" ref="V306">INDEX($H306:$K306,0,MATCH(V$303,$H$303:$K$303,0))*INDEX($J$297:$R$300,MATCH(V$303,$I$297:$I$300,0),MATCH(V$302,$J$296:$R$296,0))+IF(SUM($H306:$I306)&gt;0,INDEX($U$297:$AC$300,MATCH(V$303,$I$297:$I$300,0),MATCH(V$302,$J$296:$R$296,0)))</f>
        <v>0</v>
      </c>
      <c r="W306" s="695" cm="1">
        <f t="array" ref="W306">INDEX($H306:$K306,0,MATCH(W$303,$H$303:$K$303,0))*INDEX($J$297:$R$300,MATCH(W$303,$I$297:$I$300,0),MATCH(W$302,$J$296:$R$296,0))+IF(SUM($H306:$I306)&gt;0,INDEX($U$297:$AC$300,MATCH(W$303,$I$297:$I$300,0),MATCH(W$302,$J$296:$R$296,0)))</f>
        <v>0</v>
      </c>
      <c r="X306" s="695" cm="1">
        <f t="array" ref="X306">INDEX($H306:$K306,0,MATCH(X$303,$H$303:$K$303,0))*INDEX($J$297:$R$300,MATCH(X$303,$I$297:$I$300,0),MATCH(X$302,$J$296:$R$296,0))+IF(SUM($H306:$I306)&gt;0,INDEX($U$297:$AC$300,MATCH(X$303,$I$297:$I$300,0),MATCH(X$302,$J$296:$R$296,0)))</f>
        <v>0</v>
      </c>
      <c r="Y306" s="695" cm="1">
        <f t="array" ref="Y306">INDEX($H306:$K306,0,MATCH(Y$303,$H$303:$K$303,0))*INDEX($J$297:$R$300,MATCH(Y$303,$I$297:$I$300,0),MATCH(Y$302,$J$296:$R$296,0))+IF(SUM($H306:$I306)&gt;0,INDEX($U$297:$AC$300,MATCH(Y$303,$I$297:$I$300,0),MATCH(Y$302,$J$296:$R$296,0)))</f>
        <v>0</v>
      </c>
      <c r="Z306" s="695" cm="1">
        <f t="array" ref="Z306">INDEX($H306:$K306,0,MATCH(Z$303,$H$303:$K$303,0))*INDEX($J$297:$R$300,MATCH(Z$303,$I$297:$I$300,0),MATCH(Z$302,$J$296:$R$296,0))+IF(SUM($H306:$I306)&gt;0,INDEX($U$297:$AC$300,MATCH(Z$303,$I$297:$I$300,0),MATCH(Z$302,$J$296:$R$296,0)))</f>
        <v>0</v>
      </c>
      <c r="AA306" s="695" cm="1">
        <f t="array" ref="AA306">INDEX($H306:$K306,0,MATCH(AA$303,$H$303:$K$303,0))*INDEX($J$297:$R$300,MATCH(AA$303,$I$297:$I$300,0),MATCH(AA$302,$J$296:$R$296,0))+IF(SUM($H306:$I306)&gt;0,INDEX($U$297:$AC$300,MATCH(AA$303,$I$297:$I$300,0),MATCH(AA$302,$J$296:$R$296,0)))</f>
        <v>0</v>
      </c>
      <c r="AB306" s="695" cm="1">
        <f t="array" ref="AB306">INDEX($H306:$K306,0,MATCH(AB$303,$H$303:$K$303,0))*INDEX($J$297:$R$300,MATCH(AB$303,$I$297:$I$300,0),MATCH(AB$302,$J$296:$R$296,0))+IF(SUM($H306:$I306)&gt;0,INDEX($U$297:$AC$300,MATCH(AB$303,$I$297:$I$300,0),MATCH(AB$302,$J$296:$R$296,0)))</f>
        <v>0</v>
      </c>
      <c r="AC306" s="695" cm="1">
        <f t="array" ref="AC306">INDEX($H306:$K306,0,MATCH(AC$303,$H$303:$K$303,0))*INDEX($J$297:$R$300,MATCH(AC$303,$I$297:$I$300,0),MATCH(AC$302,$J$296:$R$296,0))+IF(SUM($H306:$I306)&gt;0,INDEX($U$297:$AC$300,MATCH(AC$303,$I$297:$I$300,0),MATCH(AC$302,$J$296:$R$296,0)))</f>
        <v>0</v>
      </c>
      <c r="AD306" s="695" cm="1">
        <f t="array" ref="AD306">INDEX($H306:$K306,0,MATCH(AD$303,$H$303:$K$303,0))*INDEX($J$297:$R$300,MATCH(AD$303,$I$297:$I$300,0),MATCH(AD$302,$J$296:$R$296,0))+IF(SUM($H306:$I306)&gt;0,INDEX($U$297:$AC$300,MATCH(AD$303,$I$297:$I$300,0),MATCH(AD$302,$J$296:$R$296,0)))</f>
        <v>0</v>
      </c>
      <c r="AE306" s="695" cm="1">
        <f t="array" ref="AE306">INDEX($H306:$K306,0,MATCH(AE$303,$H$303:$K$303,0))*INDEX($J$297:$R$300,MATCH(AE$303,$I$297:$I$300,0),MATCH(AE$302,$J$296:$R$296,0))+IF(SUM($H306:$I306)&gt;0,INDEX($U$297:$AC$300,MATCH(AE$303,$I$297:$I$300,0),MATCH(AE$302,$J$296:$R$296,0)))</f>
        <v>0</v>
      </c>
      <c r="AF306" s="695" cm="1">
        <f t="array" ref="AF306">INDEX($H306:$K306,0,MATCH(AF$303,$H$303:$K$303,0))*INDEX($J$297:$R$300,MATCH(AF$303,$I$297:$I$300,0),MATCH(AF$302,$J$296:$R$296,0))+IF(SUM($H306:$I306)&gt;0,INDEX($U$297:$AC$300,MATCH(AF$303,$I$297:$I$300,0),MATCH(AF$302,$J$296:$R$296,0)))</f>
        <v>0</v>
      </c>
      <c r="AG306" s="695" cm="1">
        <f t="array" ref="AG306">INDEX($H306:$K306,0,MATCH(AG$303,$H$303:$K$303,0))*INDEX($J$297:$R$300,MATCH(AG$303,$I$297:$I$300,0),MATCH(AG$302,$J$296:$R$296,0))+IF(SUM($H306:$I306)&gt;0,INDEX($U$297:$AC$300,MATCH(AG$303,$I$297:$I$300,0),MATCH(AG$302,$J$296:$R$296,0)))</f>
        <v>0</v>
      </c>
      <c r="AH306" s="695" cm="1">
        <f t="array" ref="AH306">INDEX($H306:$K306,0,MATCH(AH$303,$H$303:$K$303,0))*INDEX($J$297:$R$300,MATCH(AH$303,$I$297:$I$300,0),MATCH(AH$302,$J$296:$R$296,0))+IF(SUM($H306:$I306)&gt;0,INDEX($U$297:$AC$300,MATCH(AH$303,$I$297:$I$300,0),MATCH(AH$302,$J$296:$R$296,0)))</f>
        <v>0</v>
      </c>
      <c r="AI306" s="695" cm="1">
        <f t="array" ref="AI306">INDEX($H306:$K306,0,MATCH(AI$303,$H$303:$K$303,0))*INDEX($J$297:$R$300,MATCH(AI$303,$I$297:$I$300,0),MATCH(AI$302,$J$296:$R$296,0))+IF(SUM($H306:$I306)&gt;0,INDEX($U$297:$AC$300,MATCH(AI$303,$I$297:$I$300,0),MATCH(AI$302,$J$296:$R$296,0)))</f>
        <v>0</v>
      </c>
      <c r="AJ306" s="695" cm="1">
        <f t="array" ref="AJ306">INDEX($H306:$K306,0,MATCH(AJ$303,$H$303:$K$303,0))*INDEX($J$297:$R$300,MATCH(AJ$303,$I$297:$I$300,0),MATCH(AJ$302,$J$296:$R$296,0))+IF(SUM($H306:$I306)&gt;0,INDEX($U$297:$AC$300,MATCH(AJ$303,$I$297:$I$300,0),MATCH(AJ$302,$J$296:$R$296,0)))</f>
        <v>0</v>
      </c>
      <c r="AK306" s="695" cm="1">
        <f t="array" ref="AK306">INDEX($H306:$K306,0,MATCH(AK$303,$H$303:$K$303,0))*INDEX($J$297:$R$300,MATCH(AK$303,$I$297:$I$300,0),MATCH(AK$302,$J$296:$R$296,0))+IF(SUM($H306:$I306)&gt;0,INDEX($U$297:$AC$300,MATCH(AK$303,$I$297:$I$300,0),MATCH(AK$302,$J$296:$R$296,0)))</f>
        <v>0</v>
      </c>
      <c r="AL306" s="695" cm="1">
        <f t="array" ref="AL306">INDEX($H306:$K306,0,MATCH(AL$303,$H$303:$K$303,0))*INDEX($J$297:$R$300,MATCH(AL$303,$I$297:$I$300,0),MATCH(AL$302,$J$296:$R$296,0))+IF(SUM($H306:$I306)&gt;0,INDEX($U$297:$AC$300,MATCH(AL$303,$I$297:$I$300,0),MATCH(AL$302,$J$296:$R$296,0)))</f>
        <v>0</v>
      </c>
      <c r="AM306" s="695" cm="1">
        <f t="array" ref="AM306">INDEX($H306:$K306,0,MATCH(AM$303,$H$303:$K$303,0))*INDEX($J$297:$R$300,MATCH(AM$303,$I$297:$I$300,0),MATCH(AM$302,$J$296:$R$296,0))+IF(SUM($H306:$I306)&gt;0,INDEX($U$297:$AC$300,MATCH(AM$303,$I$297:$I$300,0),MATCH(AM$302,$J$296:$R$296,0)))</f>
        <v>0</v>
      </c>
      <c r="AN306" s="695" cm="1">
        <f t="array" ref="AN306">INDEX($H306:$K306,0,MATCH(AN$303,$H$303:$K$303,0))*INDEX($J$297:$R$300,MATCH(AN$303,$I$297:$I$300,0),MATCH(AN$302,$J$296:$R$296,0))+IF(SUM($H306:$I306)&gt;0,INDEX($U$297:$AC$300,MATCH(AN$303,$I$297:$I$300,0),MATCH(AN$302,$J$296:$R$296,0)))</f>
        <v>0</v>
      </c>
      <c r="AO306" s="695" cm="1">
        <f t="array" ref="AO306">INDEX($H306:$K306,0,MATCH(AO$303,$H$303:$K$303,0))*INDEX($J$297:$R$300,MATCH(AO$303,$I$297:$I$300,0),MATCH(AO$302,$J$296:$R$296,0))+IF(SUM($H306:$I306)&gt;0,INDEX($U$297:$AC$300,MATCH(AO$303,$I$297:$I$300,0),MATCH(AO$302,$J$296:$R$296,0)))</f>
        <v>0</v>
      </c>
      <c r="AP306" s="695" cm="1">
        <f t="array" ref="AP306">INDEX($H306:$K306,0,MATCH(AP$303,$H$303:$K$303,0))*INDEX($J$297:$R$300,MATCH(AP$303,$I$297:$I$300,0),MATCH(AP$302,$J$296:$R$296,0))+IF(SUM($H306:$I306)&gt;0,INDEX($U$297:$AC$300,MATCH(AP$303,$I$297:$I$300,0),MATCH(AP$302,$J$296:$R$296,0)))</f>
        <v>0</v>
      </c>
      <c r="AQ306" s="695" cm="1">
        <f t="array" ref="AQ306">INDEX($H306:$K306,0,MATCH(AQ$303,$H$303:$K$303,0))*INDEX($J$297:$R$300,MATCH(AQ$303,$I$297:$I$300,0),MATCH(AQ$302,$J$296:$R$296,0))+IF(SUM($H306:$I306)&gt;0,INDEX($U$297:$AC$300,MATCH(AQ$303,$I$297:$I$300,0),MATCH(AQ$302,$J$296:$R$296,0)))</f>
        <v>0</v>
      </c>
      <c r="AR306" s="695" cm="1">
        <f t="array" ref="AR306">INDEX($H306:$K306,0,MATCH(AR$303,$H$303:$K$303,0))*INDEX($J$297:$R$300,MATCH(AR$303,$I$297:$I$300,0),MATCH(AR$302,$J$296:$R$296,0))+IF(SUM($H306:$I306)&gt;0,INDEX($U$297:$AC$300,MATCH(AR$303,$I$297:$I$300,0),MATCH(AR$302,$J$296:$R$296,0)))</f>
        <v>0</v>
      </c>
      <c r="AS306" s="695" cm="1">
        <f t="array" ref="AS306">INDEX($H306:$K306,0,MATCH(AS$303,$H$303:$K$303,0))*INDEX($J$297:$R$300,MATCH(AS$303,$I$297:$I$300,0),MATCH(AS$302,$J$296:$R$296,0))+IF(SUM($H306:$I306)&gt;0,INDEX($U$297:$AC$300,MATCH(AS$303,$I$297:$I$300,0),MATCH(AS$302,$J$296:$R$296,0)))</f>
        <v>0</v>
      </c>
      <c r="AT306" s="695" cm="1">
        <f t="array" ref="AT306">INDEX($H306:$K306,0,MATCH(AT$303,$H$303:$K$303,0))*INDEX($J$297:$R$300,MATCH(AT$303,$I$297:$I$300,0),MATCH(AT$302,$J$296:$R$296,0))+IF(SUM($H306:$I306)&gt;0,INDEX($U$297:$AC$300,MATCH(AT$303,$I$297:$I$300,0),MATCH(AT$302,$J$296:$R$296,0)))</f>
        <v>0</v>
      </c>
      <c r="AU306" s="695" cm="1">
        <f t="array" ref="AU306">INDEX($H306:$K306,0,MATCH(AU$303,$H$303:$K$303,0))*INDEX($J$297:$R$300,MATCH(AU$303,$I$297:$I$300,0),MATCH(AU$302,$J$296:$R$296,0))+IF(SUM($H306:$I306)&gt;0,INDEX($U$297:$AC$300,MATCH(AU$303,$I$297:$I$300,0),MATCH(AU$302,$J$296:$R$296,0)))</f>
        <v>0</v>
      </c>
      <c r="AV306" s="186"/>
      <c r="AW306" s="186"/>
      <c r="AX306" s="16"/>
      <c r="AY306" s="8"/>
      <c r="AZ306" s="8"/>
      <c r="BA306" s="8"/>
    </row>
    <row r="307" spans="1:53" ht="14.5" outlineLevel="1" x14ac:dyDescent="0.35">
      <c r="A307" s="6"/>
      <c r="B307" s="7"/>
      <c r="C307" s="17"/>
      <c r="D307" s="17"/>
      <c r="E307" s="17"/>
      <c r="F307" s="26"/>
      <c r="G307" s="26" t="str">
        <f t="shared" si="123"/>
        <v>GGGAg2Na2</v>
      </c>
      <c r="H307" s="222">
        <f t="shared" ref="H307:J307" si="128">IF($H247&gt;0,INDEX($Z$168:$AC$180,MATCH($M128,$Y$168:$Y$180,0),MATCH(H$303,$Z$167:$AC$167,0)),0)</f>
        <v>0</v>
      </c>
      <c r="I307" s="222">
        <f t="shared" si="128"/>
        <v>0</v>
      </c>
      <c r="J307" s="222">
        <f t="shared" si="128"/>
        <v>0</v>
      </c>
      <c r="K307" s="222">
        <f t="shared" si="126"/>
        <v>0</v>
      </c>
      <c r="L307" s="695" cm="1">
        <f t="array" ref="L307">INDEX($H307:$K307,0,MATCH(L$303,$H$303:$K$303,0))*INDEX($J$297:$R$300,MATCH(L$303,$I$297:$I$300,0),MATCH(L$302,$J$296:$R$296,0))+IF(SUM($H307:$I307)&gt;0,INDEX($U$297:$AC$300,MATCH(L$303,$I$297:$I$300,0),MATCH(L$302,$J$296:$R$296,0)))</f>
        <v>0</v>
      </c>
      <c r="M307" s="695" cm="1">
        <f t="array" ref="M307">INDEX($H307:$K307,0,MATCH(M$303,$H$303:$K$303,0))*INDEX($J$297:$R$300,MATCH(M$303,$I$297:$I$300,0),MATCH(M$302,$J$296:$R$296,0))+IF(SUM($H307:$I307)&gt;0,INDEX($U$297:$AC$300,MATCH(M$303,$I$297:$I$300,0),MATCH(M$302,$J$296:$R$296,0)))</f>
        <v>0</v>
      </c>
      <c r="N307" s="695" cm="1">
        <f t="array" ref="N307">INDEX($H307:$K307,0,MATCH(N$303,$H$303:$K$303,0))*INDEX($J$297:$R$300,MATCH(N$303,$I$297:$I$300,0),MATCH(N$302,$J$296:$R$296,0))+IF(SUM($H307:$I307)&gt;0,INDEX($U$297:$AC$300,MATCH(N$303,$I$297:$I$300,0),MATCH(N$302,$J$296:$R$296,0)))</f>
        <v>0</v>
      </c>
      <c r="O307" s="695" cm="1">
        <f t="array" ref="O307">INDEX($H307:$K307,0,MATCH(O$303,$H$303:$K$303,0))*INDEX($J$297:$R$300,MATCH(O$303,$I$297:$I$300,0),MATCH(O$302,$J$296:$R$296,0))+IF(SUM($H307:$I307)&gt;0,INDEX($U$297:$AC$300,MATCH(O$303,$I$297:$I$300,0),MATCH(O$302,$J$296:$R$296,0)))</f>
        <v>0</v>
      </c>
      <c r="P307" s="695" cm="1">
        <f t="array" ref="P307">INDEX($H307:$K307,0,MATCH(P$303,$H$303:$K$303,0))*INDEX($J$297:$R$300,MATCH(P$303,$I$297:$I$300,0),MATCH(P$302,$J$296:$R$296,0))+IF(SUM($H307:$I307)&gt;0,INDEX($U$297:$AC$300,MATCH(P$303,$I$297:$I$300,0),MATCH(P$302,$J$296:$R$296,0)))</f>
        <v>0</v>
      </c>
      <c r="Q307" s="695" cm="1">
        <f t="array" ref="Q307">INDEX($H307:$K307,0,MATCH(Q$303,$H$303:$K$303,0))*INDEX($J$297:$R$300,MATCH(Q$303,$I$297:$I$300,0),MATCH(Q$302,$J$296:$R$296,0))+IF(SUM($H307:$I307)&gt;0,INDEX($U$297:$AC$300,MATCH(Q$303,$I$297:$I$300,0),MATCH(Q$302,$J$296:$R$296,0)))</f>
        <v>0</v>
      </c>
      <c r="R307" s="695" cm="1">
        <f t="array" ref="R307">INDEX($H307:$K307,0,MATCH(R$303,$H$303:$K$303,0))*INDEX($J$297:$R$300,MATCH(R$303,$I$297:$I$300,0),MATCH(R$302,$J$296:$R$296,0))+IF(SUM($H307:$I307)&gt;0,INDEX($U$297:$AC$300,MATCH(R$303,$I$297:$I$300,0),MATCH(R$302,$J$296:$R$296,0)))</f>
        <v>0</v>
      </c>
      <c r="S307" s="695" cm="1">
        <f t="array" ref="S307">INDEX($H307:$K307,0,MATCH(S$303,$H$303:$K$303,0))*INDEX($J$297:$R$300,MATCH(S$303,$I$297:$I$300,0),MATCH(S$302,$J$296:$R$296,0))+IF(SUM($H307:$I307)&gt;0,INDEX($U$297:$AC$300,MATCH(S$303,$I$297:$I$300,0),MATCH(S$302,$J$296:$R$296,0)))</f>
        <v>0</v>
      </c>
      <c r="T307" s="695" cm="1">
        <f t="array" ref="T307">INDEX($H307:$K307,0,MATCH(T$303,$H$303:$K$303,0))*INDEX($J$297:$R$300,MATCH(T$303,$I$297:$I$300,0),MATCH(T$302,$J$296:$R$296,0))+IF(SUM($H307:$I307)&gt;0,INDEX($U$297:$AC$300,MATCH(T$303,$I$297:$I$300,0),MATCH(T$302,$J$296:$R$296,0)))</f>
        <v>0</v>
      </c>
      <c r="U307" s="695" cm="1">
        <f t="array" ref="U307">INDEX($H307:$K307,0,MATCH(U$303,$H$303:$K$303,0))*INDEX($J$297:$R$300,MATCH(U$303,$I$297:$I$300,0),MATCH(U$302,$J$296:$R$296,0))+IF(SUM($H307:$I307)&gt;0,INDEX($U$297:$AC$300,MATCH(U$303,$I$297:$I$300,0),MATCH(U$302,$J$296:$R$296,0)))</f>
        <v>0</v>
      </c>
      <c r="V307" s="695" cm="1">
        <f t="array" ref="V307">INDEX($H307:$K307,0,MATCH(V$303,$H$303:$K$303,0))*INDEX($J$297:$R$300,MATCH(V$303,$I$297:$I$300,0),MATCH(V$302,$J$296:$R$296,0))+IF(SUM($H307:$I307)&gt;0,INDEX($U$297:$AC$300,MATCH(V$303,$I$297:$I$300,0),MATCH(V$302,$J$296:$R$296,0)))</f>
        <v>0</v>
      </c>
      <c r="W307" s="695" cm="1">
        <f t="array" ref="W307">INDEX($H307:$K307,0,MATCH(W$303,$H$303:$K$303,0))*INDEX($J$297:$R$300,MATCH(W$303,$I$297:$I$300,0),MATCH(W$302,$J$296:$R$296,0))+IF(SUM($H307:$I307)&gt;0,INDEX($U$297:$AC$300,MATCH(W$303,$I$297:$I$300,0),MATCH(W$302,$J$296:$R$296,0)))</f>
        <v>0</v>
      </c>
      <c r="X307" s="695" cm="1">
        <f t="array" ref="X307">INDEX($H307:$K307,0,MATCH(X$303,$H$303:$K$303,0))*INDEX($J$297:$R$300,MATCH(X$303,$I$297:$I$300,0),MATCH(X$302,$J$296:$R$296,0))+IF(SUM($H307:$I307)&gt;0,INDEX($U$297:$AC$300,MATCH(X$303,$I$297:$I$300,0),MATCH(X$302,$J$296:$R$296,0)))</f>
        <v>0</v>
      </c>
      <c r="Y307" s="695" cm="1">
        <f t="array" ref="Y307">INDEX($H307:$K307,0,MATCH(Y$303,$H$303:$K$303,0))*INDEX($J$297:$R$300,MATCH(Y$303,$I$297:$I$300,0),MATCH(Y$302,$J$296:$R$296,0))+IF(SUM($H307:$I307)&gt;0,INDEX($U$297:$AC$300,MATCH(Y$303,$I$297:$I$300,0),MATCH(Y$302,$J$296:$R$296,0)))</f>
        <v>0</v>
      </c>
      <c r="Z307" s="695" cm="1">
        <f t="array" ref="Z307">INDEX($H307:$K307,0,MATCH(Z$303,$H$303:$K$303,0))*INDEX($J$297:$R$300,MATCH(Z$303,$I$297:$I$300,0),MATCH(Z$302,$J$296:$R$296,0))+IF(SUM($H307:$I307)&gt;0,INDEX($U$297:$AC$300,MATCH(Z$303,$I$297:$I$300,0),MATCH(Z$302,$J$296:$R$296,0)))</f>
        <v>0</v>
      </c>
      <c r="AA307" s="695" cm="1">
        <f t="array" ref="AA307">INDEX($H307:$K307,0,MATCH(AA$303,$H$303:$K$303,0))*INDEX($J$297:$R$300,MATCH(AA$303,$I$297:$I$300,0),MATCH(AA$302,$J$296:$R$296,0))+IF(SUM($H307:$I307)&gt;0,INDEX($U$297:$AC$300,MATCH(AA$303,$I$297:$I$300,0),MATCH(AA$302,$J$296:$R$296,0)))</f>
        <v>0</v>
      </c>
      <c r="AB307" s="695" cm="1">
        <f t="array" ref="AB307">INDEX($H307:$K307,0,MATCH(AB$303,$H$303:$K$303,0))*INDEX($J$297:$R$300,MATCH(AB$303,$I$297:$I$300,0),MATCH(AB$302,$J$296:$R$296,0))+IF(SUM($H307:$I307)&gt;0,INDEX($U$297:$AC$300,MATCH(AB$303,$I$297:$I$300,0),MATCH(AB$302,$J$296:$R$296,0)))</f>
        <v>0</v>
      </c>
      <c r="AC307" s="695" cm="1">
        <f t="array" ref="AC307">INDEX($H307:$K307,0,MATCH(AC$303,$H$303:$K$303,0))*INDEX($J$297:$R$300,MATCH(AC$303,$I$297:$I$300,0),MATCH(AC$302,$J$296:$R$296,0))+IF(SUM($H307:$I307)&gt;0,INDEX($U$297:$AC$300,MATCH(AC$303,$I$297:$I$300,0),MATCH(AC$302,$J$296:$R$296,0)))</f>
        <v>0</v>
      </c>
      <c r="AD307" s="695" cm="1">
        <f t="array" ref="AD307">INDEX($H307:$K307,0,MATCH(AD$303,$H$303:$K$303,0))*INDEX($J$297:$R$300,MATCH(AD$303,$I$297:$I$300,0),MATCH(AD$302,$J$296:$R$296,0))+IF(SUM($H307:$I307)&gt;0,INDEX($U$297:$AC$300,MATCH(AD$303,$I$297:$I$300,0),MATCH(AD$302,$J$296:$R$296,0)))</f>
        <v>0</v>
      </c>
      <c r="AE307" s="695" cm="1">
        <f t="array" ref="AE307">INDEX($H307:$K307,0,MATCH(AE$303,$H$303:$K$303,0))*INDEX($J$297:$R$300,MATCH(AE$303,$I$297:$I$300,0),MATCH(AE$302,$J$296:$R$296,0))+IF(SUM($H307:$I307)&gt;0,INDEX($U$297:$AC$300,MATCH(AE$303,$I$297:$I$300,0),MATCH(AE$302,$J$296:$R$296,0)))</f>
        <v>0</v>
      </c>
      <c r="AF307" s="695" cm="1">
        <f t="array" ref="AF307">INDEX($H307:$K307,0,MATCH(AF$303,$H$303:$K$303,0))*INDEX($J$297:$R$300,MATCH(AF$303,$I$297:$I$300,0),MATCH(AF$302,$J$296:$R$296,0))+IF(SUM($H307:$I307)&gt;0,INDEX($U$297:$AC$300,MATCH(AF$303,$I$297:$I$300,0),MATCH(AF$302,$J$296:$R$296,0)))</f>
        <v>0</v>
      </c>
      <c r="AG307" s="695" cm="1">
        <f t="array" ref="AG307">INDEX($H307:$K307,0,MATCH(AG$303,$H$303:$K$303,0))*INDEX($J$297:$R$300,MATCH(AG$303,$I$297:$I$300,0),MATCH(AG$302,$J$296:$R$296,0))+IF(SUM($H307:$I307)&gt;0,INDEX($U$297:$AC$300,MATCH(AG$303,$I$297:$I$300,0),MATCH(AG$302,$J$296:$R$296,0)))</f>
        <v>0</v>
      </c>
      <c r="AH307" s="695" cm="1">
        <f t="array" ref="AH307">INDEX($H307:$K307,0,MATCH(AH$303,$H$303:$K$303,0))*INDEX($J$297:$R$300,MATCH(AH$303,$I$297:$I$300,0),MATCH(AH$302,$J$296:$R$296,0))+IF(SUM($H307:$I307)&gt;0,INDEX($U$297:$AC$300,MATCH(AH$303,$I$297:$I$300,0),MATCH(AH$302,$J$296:$R$296,0)))</f>
        <v>0</v>
      </c>
      <c r="AI307" s="695" cm="1">
        <f t="array" ref="AI307">INDEX($H307:$K307,0,MATCH(AI$303,$H$303:$K$303,0))*INDEX($J$297:$R$300,MATCH(AI$303,$I$297:$I$300,0),MATCH(AI$302,$J$296:$R$296,0))+IF(SUM($H307:$I307)&gt;0,INDEX($U$297:$AC$300,MATCH(AI$303,$I$297:$I$300,0),MATCH(AI$302,$J$296:$R$296,0)))</f>
        <v>0</v>
      </c>
      <c r="AJ307" s="695" cm="1">
        <f t="array" ref="AJ307">INDEX($H307:$K307,0,MATCH(AJ$303,$H$303:$K$303,0))*INDEX($J$297:$R$300,MATCH(AJ$303,$I$297:$I$300,0),MATCH(AJ$302,$J$296:$R$296,0))+IF(SUM($H307:$I307)&gt;0,INDEX($U$297:$AC$300,MATCH(AJ$303,$I$297:$I$300,0),MATCH(AJ$302,$J$296:$R$296,0)))</f>
        <v>0</v>
      </c>
      <c r="AK307" s="695" cm="1">
        <f t="array" ref="AK307">INDEX($H307:$K307,0,MATCH(AK$303,$H$303:$K$303,0))*INDEX($J$297:$R$300,MATCH(AK$303,$I$297:$I$300,0),MATCH(AK$302,$J$296:$R$296,0))+IF(SUM($H307:$I307)&gt;0,INDEX($U$297:$AC$300,MATCH(AK$303,$I$297:$I$300,0),MATCH(AK$302,$J$296:$R$296,0)))</f>
        <v>0</v>
      </c>
      <c r="AL307" s="695" cm="1">
        <f t="array" ref="AL307">INDEX($H307:$K307,0,MATCH(AL$303,$H$303:$K$303,0))*INDEX($J$297:$R$300,MATCH(AL$303,$I$297:$I$300,0),MATCH(AL$302,$J$296:$R$296,0))+IF(SUM($H307:$I307)&gt;0,INDEX($U$297:$AC$300,MATCH(AL$303,$I$297:$I$300,0),MATCH(AL$302,$J$296:$R$296,0)))</f>
        <v>0</v>
      </c>
      <c r="AM307" s="695" cm="1">
        <f t="array" ref="AM307">INDEX($H307:$K307,0,MATCH(AM$303,$H$303:$K$303,0))*INDEX($J$297:$R$300,MATCH(AM$303,$I$297:$I$300,0),MATCH(AM$302,$J$296:$R$296,0))+IF(SUM($H307:$I307)&gt;0,INDEX($U$297:$AC$300,MATCH(AM$303,$I$297:$I$300,0),MATCH(AM$302,$J$296:$R$296,0)))</f>
        <v>0</v>
      </c>
      <c r="AN307" s="695" cm="1">
        <f t="array" ref="AN307">INDEX($H307:$K307,0,MATCH(AN$303,$H$303:$K$303,0))*INDEX($J$297:$R$300,MATCH(AN$303,$I$297:$I$300,0),MATCH(AN$302,$J$296:$R$296,0))+IF(SUM($H307:$I307)&gt;0,INDEX($U$297:$AC$300,MATCH(AN$303,$I$297:$I$300,0),MATCH(AN$302,$J$296:$R$296,0)))</f>
        <v>0</v>
      </c>
      <c r="AO307" s="695" cm="1">
        <f t="array" ref="AO307">INDEX($H307:$K307,0,MATCH(AO$303,$H$303:$K$303,0))*INDEX($J$297:$R$300,MATCH(AO$303,$I$297:$I$300,0),MATCH(AO$302,$J$296:$R$296,0))+IF(SUM($H307:$I307)&gt;0,INDEX($U$297:$AC$300,MATCH(AO$303,$I$297:$I$300,0),MATCH(AO$302,$J$296:$R$296,0)))</f>
        <v>0</v>
      </c>
      <c r="AP307" s="695" cm="1">
        <f t="array" ref="AP307">INDEX($H307:$K307,0,MATCH(AP$303,$H$303:$K$303,0))*INDEX($J$297:$R$300,MATCH(AP$303,$I$297:$I$300,0),MATCH(AP$302,$J$296:$R$296,0))+IF(SUM($H307:$I307)&gt;0,INDEX($U$297:$AC$300,MATCH(AP$303,$I$297:$I$300,0),MATCH(AP$302,$J$296:$R$296,0)))</f>
        <v>0</v>
      </c>
      <c r="AQ307" s="695" cm="1">
        <f t="array" ref="AQ307">INDEX($H307:$K307,0,MATCH(AQ$303,$H$303:$K$303,0))*INDEX($J$297:$R$300,MATCH(AQ$303,$I$297:$I$300,0),MATCH(AQ$302,$J$296:$R$296,0))+IF(SUM($H307:$I307)&gt;0,INDEX($U$297:$AC$300,MATCH(AQ$303,$I$297:$I$300,0),MATCH(AQ$302,$J$296:$R$296,0)))</f>
        <v>0</v>
      </c>
      <c r="AR307" s="695" cm="1">
        <f t="array" ref="AR307">INDEX($H307:$K307,0,MATCH(AR$303,$H$303:$K$303,0))*INDEX($J$297:$R$300,MATCH(AR$303,$I$297:$I$300,0),MATCH(AR$302,$J$296:$R$296,0))+IF(SUM($H307:$I307)&gt;0,INDEX($U$297:$AC$300,MATCH(AR$303,$I$297:$I$300,0),MATCH(AR$302,$J$296:$R$296,0)))</f>
        <v>0</v>
      </c>
      <c r="AS307" s="695" cm="1">
        <f t="array" ref="AS307">INDEX($H307:$K307,0,MATCH(AS$303,$H$303:$K$303,0))*INDEX($J$297:$R$300,MATCH(AS$303,$I$297:$I$300,0),MATCH(AS$302,$J$296:$R$296,0))+IF(SUM($H307:$I307)&gt;0,INDEX($U$297:$AC$300,MATCH(AS$303,$I$297:$I$300,0),MATCH(AS$302,$J$296:$R$296,0)))</f>
        <v>0</v>
      </c>
      <c r="AT307" s="695" cm="1">
        <f t="array" ref="AT307">INDEX($H307:$K307,0,MATCH(AT$303,$H$303:$K$303,0))*INDEX($J$297:$R$300,MATCH(AT$303,$I$297:$I$300,0),MATCH(AT$302,$J$296:$R$296,0))+IF(SUM($H307:$I307)&gt;0,INDEX($U$297:$AC$300,MATCH(AT$303,$I$297:$I$300,0),MATCH(AT$302,$J$296:$R$296,0)))</f>
        <v>0</v>
      </c>
      <c r="AU307" s="695" cm="1">
        <f t="array" ref="AU307">INDEX($H307:$K307,0,MATCH(AU$303,$H$303:$K$303,0))*INDEX($J$297:$R$300,MATCH(AU$303,$I$297:$I$300,0),MATCH(AU$302,$J$296:$R$296,0))+IF(SUM($H307:$I307)&gt;0,INDEX($U$297:$AC$300,MATCH(AU$303,$I$297:$I$300,0),MATCH(AU$302,$J$296:$R$296,0)))</f>
        <v>0</v>
      </c>
      <c r="AV307" s="186"/>
      <c r="AW307" s="186"/>
      <c r="AX307" s="16"/>
      <c r="AY307" s="8"/>
      <c r="AZ307" s="8"/>
      <c r="BA307" s="8"/>
    </row>
    <row r="308" spans="1:53" ht="14.5" outlineLevel="1" x14ac:dyDescent="0.35">
      <c r="A308" s="6"/>
      <c r="B308" s="7"/>
      <c r="C308" s="17"/>
      <c r="D308" s="17"/>
      <c r="E308" s="17"/>
      <c r="F308" s="26"/>
      <c r="G308" s="26" t="str">
        <f t="shared" si="123"/>
        <v>GGGAg2Ea2</v>
      </c>
      <c r="H308" s="222">
        <f t="shared" ref="H308:J308" si="129">IF($H248&gt;0,INDEX($Z$168:$AC$180,MATCH($M129,$Y$168:$Y$180,0),MATCH(H$303,$Z$167:$AC$167,0)),0)</f>
        <v>0</v>
      </c>
      <c r="I308" s="222">
        <f t="shared" si="129"/>
        <v>0</v>
      </c>
      <c r="J308" s="222">
        <f t="shared" si="129"/>
        <v>0</v>
      </c>
      <c r="K308" s="222">
        <f t="shared" si="126"/>
        <v>0</v>
      </c>
      <c r="L308" s="695" cm="1">
        <f t="array" ref="L308">INDEX($H308:$K308,0,MATCH(L$303,$H$303:$K$303,0))*INDEX($J$297:$R$300,MATCH(L$303,$I$297:$I$300,0),MATCH(L$302,$J$296:$R$296,0))+IF(SUM($H308:$I308)&gt;0,INDEX($U$297:$AC$300,MATCH(L$303,$I$297:$I$300,0),MATCH(L$302,$J$296:$R$296,0)))</f>
        <v>0</v>
      </c>
      <c r="M308" s="695" cm="1">
        <f t="array" ref="M308">INDEX($H308:$K308,0,MATCH(M$303,$H$303:$K$303,0))*INDEX($J$297:$R$300,MATCH(M$303,$I$297:$I$300,0),MATCH(M$302,$J$296:$R$296,0))+IF(SUM($H308:$I308)&gt;0,INDEX($U$297:$AC$300,MATCH(M$303,$I$297:$I$300,0),MATCH(M$302,$J$296:$R$296,0)))</f>
        <v>0</v>
      </c>
      <c r="N308" s="695" cm="1">
        <f t="array" ref="N308">INDEX($H308:$K308,0,MATCH(N$303,$H$303:$K$303,0))*INDEX($J$297:$R$300,MATCH(N$303,$I$297:$I$300,0),MATCH(N$302,$J$296:$R$296,0))+IF(SUM($H308:$I308)&gt;0,INDEX($U$297:$AC$300,MATCH(N$303,$I$297:$I$300,0),MATCH(N$302,$J$296:$R$296,0)))</f>
        <v>0</v>
      </c>
      <c r="O308" s="695" cm="1">
        <f t="array" ref="O308">INDEX($H308:$K308,0,MATCH(O$303,$H$303:$K$303,0))*INDEX($J$297:$R$300,MATCH(O$303,$I$297:$I$300,0),MATCH(O$302,$J$296:$R$296,0))+IF(SUM($H308:$I308)&gt;0,INDEX($U$297:$AC$300,MATCH(O$303,$I$297:$I$300,0),MATCH(O$302,$J$296:$R$296,0)))</f>
        <v>0</v>
      </c>
      <c r="P308" s="695" cm="1">
        <f t="array" ref="P308">INDEX($H308:$K308,0,MATCH(P$303,$H$303:$K$303,0))*INDEX($J$297:$R$300,MATCH(P$303,$I$297:$I$300,0),MATCH(P$302,$J$296:$R$296,0))+IF(SUM($H308:$I308)&gt;0,INDEX($U$297:$AC$300,MATCH(P$303,$I$297:$I$300,0),MATCH(P$302,$J$296:$R$296,0)))</f>
        <v>0</v>
      </c>
      <c r="Q308" s="695" cm="1">
        <f t="array" ref="Q308">INDEX($H308:$K308,0,MATCH(Q$303,$H$303:$K$303,0))*INDEX($J$297:$R$300,MATCH(Q$303,$I$297:$I$300,0),MATCH(Q$302,$J$296:$R$296,0))+IF(SUM($H308:$I308)&gt;0,INDEX($U$297:$AC$300,MATCH(Q$303,$I$297:$I$300,0),MATCH(Q$302,$J$296:$R$296,0)))</f>
        <v>0</v>
      </c>
      <c r="R308" s="695" cm="1">
        <f t="array" ref="R308">INDEX($H308:$K308,0,MATCH(R$303,$H$303:$K$303,0))*INDEX($J$297:$R$300,MATCH(R$303,$I$297:$I$300,0),MATCH(R$302,$J$296:$R$296,0))+IF(SUM($H308:$I308)&gt;0,INDEX($U$297:$AC$300,MATCH(R$303,$I$297:$I$300,0),MATCH(R$302,$J$296:$R$296,0)))</f>
        <v>0</v>
      </c>
      <c r="S308" s="695" cm="1">
        <f t="array" ref="S308">INDEX($H308:$K308,0,MATCH(S$303,$H$303:$K$303,0))*INDEX($J$297:$R$300,MATCH(S$303,$I$297:$I$300,0),MATCH(S$302,$J$296:$R$296,0))+IF(SUM($H308:$I308)&gt;0,INDEX($U$297:$AC$300,MATCH(S$303,$I$297:$I$300,0),MATCH(S$302,$J$296:$R$296,0)))</f>
        <v>0</v>
      </c>
      <c r="T308" s="695" cm="1">
        <f t="array" ref="T308">INDEX($H308:$K308,0,MATCH(T$303,$H$303:$K$303,0))*INDEX($J$297:$R$300,MATCH(T$303,$I$297:$I$300,0),MATCH(T$302,$J$296:$R$296,0))+IF(SUM($H308:$I308)&gt;0,INDEX($U$297:$AC$300,MATCH(T$303,$I$297:$I$300,0),MATCH(T$302,$J$296:$R$296,0)))</f>
        <v>0</v>
      </c>
      <c r="U308" s="695" cm="1">
        <f t="array" ref="U308">INDEX($H308:$K308,0,MATCH(U$303,$H$303:$K$303,0))*INDEX($J$297:$R$300,MATCH(U$303,$I$297:$I$300,0),MATCH(U$302,$J$296:$R$296,0))+IF(SUM($H308:$I308)&gt;0,INDEX($U$297:$AC$300,MATCH(U$303,$I$297:$I$300,0),MATCH(U$302,$J$296:$R$296,0)))</f>
        <v>0</v>
      </c>
      <c r="V308" s="695" cm="1">
        <f t="array" ref="V308">INDEX($H308:$K308,0,MATCH(V$303,$H$303:$K$303,0))*INDEX($J$297:$R$300,MATCH(V$303,$I$297:$I$300,0),MATCH(V$302,$J$296:$R$296,0))+IF(SUM($H308:$I308)&gt;0,INDEX($U$297:$AC$300,MATCH(V$303,$I$297:$I$300,0),MATCH(V$302,$J$296:$R$296,0)))</f>
        <v>0</v>
      </c>
      <c r="W308" s="695" cm="1">
        <f t="array" ref="W308">INDEX($H308:$K308,0,MATCH(W$303,$H$303:$K$303,0))*INDEX($J$297:$R$300,MATCH(W$303,$I$297:$I$300,0),MATCH(W$302,$J$296:$R$296,0))+IF(SUM($H308:$I308)&gt;0,INDEX($U$297:$AC$300,MATCH(W$303,$I$297:$I$300,0),MATCH(W$302,$J$296:$R$296,0)))</f>
        <v>0</v>
      </c>
      <c r="X308" s="695" cm="1">
        <f t="array" ref="X308">INDEX($H308:$K308,0,MATCH(X$303,$H$303:$K$303,0))*INDEX($J$297:$R$300,MATCH(X$303,$I$297:$I$300,0),MATCH(X$302,$J$296:$R$296,0))+IF(SUM($H308:$I308)&gt;0,INDEX($U$297:$AC$300,MATCH(X$303,$I$297:$I$300,0),MATCH(X$302,$J$296:$R$296,0)))</f>
        <v>0</v>
      </c>
      <c r="Y308" s="695" cm="1">
        <f t="array" ref="Y308">INDEX($H308:$K308,0,MATCH(Y$303,$H$303:$K$303,0))*INDEX($J$297:$R$300,MATCH(Y$303,$I$297:$I$300,0),MATCH(Y$302,$J$296:$R$296,0))+IF(SUM($H308:$I308)&gt;0,INDEX($U$297:$AC$300,MATCH(Y$303,$I$297:$I$300,0),MATCH(Y$302,$J$296:$R$296,0)))</f>
        <v>0</v>
      </c>
      <c r="Z308" s="695" cm="1">
        <f t="array" ref="Z308">INDEX($H308:$K308,0,MATCH(Z$303,$H$303:$K$303,0))*INDEX($J$297:$R$300,MATCH(Z$303,$I$297:$I$300,0),MATCH(Z$302,$J$296:$R$296,0))+IF(SUM($H308:$I308)&gt;0,INDEX($U$297:$AC$300,MATCH(Z$303,$I$297:$I$300,0),MATCH(Z$302,$J$296:$R$296,0)))</f>
        <v>0</v>
      </c>
      <c r="AA308" s="695" cm="1">
        <f t="array" ref="AA308">INDEX($H308:$K308,0,MATCH(AA$303,$H$303:$K$303,0))*INDEX($J$297:$R$300,MATCH(AA$303,$I$297:$I$300,0),MATCH(AA$302,$J$296:$R$296,0))+IF(SUM($H308:$I308)&gt;0,INDEX($U$297:$AC$300,MATCH(AA$303,$I$297:$I$300,0),MATCH(AA$302,$J$296:$R$296,0)))</f>
        <v>0</v>
      </c>
      <c r="AB308" s="695" cm="1">
        <f t="array" ref="AB308">INDEX($H308:$K308,0,MATCH(AB$303,$H$303:$K$303,0))*INDEX($J$297:$R$300,MATCH(AB$303,$I$297:$I$300,0),MATCH(AB$302,$J$296:$R$296,0))+IF(SUM($H308:$I308)&gt;0,INDEX($U$297:$AC$300,MATCH(AB$303,$I$297:$I$300,0),MATCH(AB$302,$J$296:$R$296,0)))</f>
        <v>0</v>
      </c>
      <c r="AC308" s="695" cm="1">
        <f t="array" ref="AC308">INDEX($H308:$K308,0,MATCH(AC$303,$H$303:$K$303,0))*INDEX($J$297:$R$300,MATCH(AC$303,$I$297:$I$300,0),MATCH(AC$302,$J$296:$R$296,0))+IF(SUM($H308:$I308)&gt;0,INDEX($U$297:$AC$300,MATCH(AC$303,$I$297:$I$300,0),MATCH(AC$302,$J$296:$R$296,0)))</f>
        <v>0</v>
      </c>
      <c r="AD308" s="695" cm="1">
        <f t="array" ref="AD308">INDEX($H308:$K308,0,MATCH(AD$303,$H$303:$K$303,0))*INDEX($J$297:$R$300,MATCH(AD$303,$I$297:$I$300,0),MATCH(AD$302,$J$296:$R$296,0))+IF(SUM($H308:$I308)&gt;0,INDEX($U$297:$AC$300,MATCH(AD$303,$I$297:$I$300,0),MATCH(AD$302,$J$296:$R$296,0)))</f>
        <v>0</v>
      </c>
      <c r="AE308" s="695" cm="1">
        <f t="array" ref="AE308">INDEX($H308:$K308,0,MATCH(AE$303,$H$303:$K$303,0))*INDEX($J$297:$R$300,MATCH(AE$303,$I$297:$I$300,0),MATCH(AE$302,$J$296:$R$296,0))+IF(SUM($H308:$I308)&gt;0,INDEX($U$297:$AC$300,MATCH(AE$303,$I$297:$I$300,0),MATCH(AE$302,$J$296:$R$296,0)))</f>
        <v>0</v>
      </c>
      <c r="AF308" s="695" cm="1">
        <f t="array" ref="AF308">INDEX($H308:$K308,0,MATCH(AF$303,$H$303:$K$303,0))*INDEX($J$297:$R$300,MATCH(AF$303,$I$297:$I$300,0),MATCH(AF$302,$J$296:$R$296,0))+IF(SUM($H308:$I308)&gt;0,INDEX($U$297:$AC$300,MATCH(AF$303,$I$297:$I$300,0),MATCH(AF$302,$J$296:$R$296,0)))</f>
        <v>0</v>
      </c>
      <c r="AG308" s="695" cm="1">
        <f t="array" ref="AG308">INDEX($H308:$K308,0,MATCH(AG$303,$H$303:$K$303,0))*INDEX($J$297:$R$300,MATCH(AG$303,$I$297:$I$300,0),MATCH(AG$302,$J$296:$R$296,0))+IF(SUM($H308:$I308)&gt;0,INDEX($U$297:$AC$300,MATCH(AG$303,$I$297:$I$300,0),MATCH(AG$302,$J$296:$R$296,0)))</f>
        <v>0</v>
      </c>
      <c r="AH308" s="695" cm="1">
        <f t="array" ref="AH308">INDEX($H308:$K308,0,MATCH(AH$303,$H$303:$K$303,0))*INDEX($J$297:$R$300,MATCH(AH$303,$I$297:$I$300,0),MATCH(AH$302,$J$296:$R$296,0))+IF(SUM($H308:$I308)&gt;0,INDEX($U$297:$AC$300,MATCH(AH$303,$I$297:$I$300,0),MATCH(AH$302,$J$296:$R$296,0)))</f>
        <v>0</v>
      </c>
      <c r="AI308" s="695" cm="1">
        <f t="array" ref="AI308">INDEX($H308:$K308,0,MATCH(AI$303,$H$303:$K$303,0))*INDEX($J$297:$R$300,MATCH(AI$303,$I$297:$I$300,0),MATCH(AI$302,$J$296:$R$296,0))+IF(SUM($H308:$I308)&gt;0,INDEX($U$297:$AC$300,MATCH(AI$303,$I$297:$I$300,0),MATCH(AI$302,$J$296:$R$296,0)))</f>
        <v>0</v>
      </c>
      <c r="AJ308" s="695" cm="1">
        <f t="array" ref="AJ308">INDEX($H308:$K308,0,MATCH(AJ$303,$H$303:$K$303,0))*INDEX($J$297:$R$300,MATCH(AJ$303,$I$297:$I$300,0),MATCH(AJ$302,$J$296:$R$296,0))+IF(SUM($H308:$I308)&gt;0,INDEX($U$297:$AC$300,MATCH(AJ$303,$I$297:$I$300,0),MATCH(AJ$302,$J$296:$R$296,0)))</f>
        <v>0</v>
      </c>
      <c r="AK308" s="695" cm="1">
        <f t="array" ref="AK308">INDEX($H308:$K308,0,MATCH(AK$303,$H$303:$K$303,0))*INDEX($J$297:$R$300,MATCH(AK$303,$I$297:$I$300,0),MATCH(AK$302,$J$296:$R$296,0))+IF(SUM($H308:$I308)&gt;0,INDEX($U$297:$AC$300,MATCH(AK$303,$I$297:$I$300,0),MATCH(AK$302,$J$296:$R$296,0)))</f>
        <v>0</v>
      </c>
      <c r="AL308" s="695" cm="1">
        <f t="array" ref="AL308">INDEX($H308:$K308,0,MATCH(AL$303,$H$303:$K$303,0))*INDEX($J$297:$R$300,MATCH(AL$303,$I$297:$I$300,0),MATCH(AL$302,$J$296:$R$296,0))+IF(SUM($H308:$I308)&gt;0,INDEX($U$297:$AC$300,MATCH(AL$303,$I$297:$I$300,0),MATCH(AL$302,$J$296:$R$296,0)))</f>
        <v>0</v>
      </c>
      <c r="AM308" s="695" cm="1">
        <f t="array" ref="AM308">INDEX($H308:$K308,0,MATCH(AM$303,$H$303:$K$303,0))*INDEX($J$297:$R$300,MATCH(AM$303,$I$297:$I$300,0),MATCH(AM$302,$J$296:$R$296,0))+IF(SUM($H308:$I308)&gt;0,INDEX($U$297:$AC$300,MATCH(AM$303,$I$297:$I$300,0),MATCH(AM$302,$J$296:$R$296,0)))</f>
        <v>0</v>
      </c>
      <c r="AN308" s="695" cm="1">
        <f t="array" ref="AN308">INDEX($H308:$K308,0,MATCH(AN$303,$H$303:$K$303,0))*INDEX($J$297:$R$300,MATCH(AN$303,$I$297:$I$300,0),MATCH(AN$302,$J$296:$R$296,0))+IF(SUM($H308:$I308)&gt;0,INDEX($U$297:$AC$300,MATCH(AN$303,$I$297:$I$300,0),MATCH(AN$302,$J$296:$R$296,0)))</f>
        <v>0</v>
      </c>
      <c r="AO308" s="695" cm="1">
        <f t="array" ref="AO308">INDEX($H308:$K308,0,MATCH(AO$303,$H$303:$K$303,0))*INDEX($J$297:$R$300,MATCH(AO$303,$I$297:$I$300,0),MATCH(AO$302,$J$296:$R$296,0))+IF(SUM($H308:$I308)&gt;0,INDEX($U$297:$AC$300,MATCH(AO$303,$I$297:$I$300,0),MATCH(AO$302,$J$296:$R$296,0)))</f>
        <v>0</v>
      </c>
      <c r="AP308" s="695" cm="1">
        <f t="array" ref="AP308">INDEX($H308:$K308,0,MATCH(AP$303,$H$303:$K$303,0))*INDEX($J$297:$R$300,MATCH(AP$303,$I$297:$I$300,0),MATCH(AP$302,$J$296:$R$296,0))+IF(SUM($H308:$I308)&gt;0,INDEX($U$297:$AC$300,MATCH(AP$303,$I$297:$I$300,0),MATCH(AP$302,$J$296:$R$296,0)))</f>
        <v>0</v>
      </c>
      <c r="AQ308" s="695" cm="1">
        <f t="array" ref="AQ308">INDEX($H308:$K308,0,MATCH(AQ$303,$H$303:$K$303,0))*INDEX($J$297:$R$300,MATCH(AQ$303,$I$297:$I$300,0),MATCH(AQ$302,$J$296:$R$296,0))+IF(SUM($H308:$I308)&gt;0,INDEX($U$297:$AC$300,MATCH(AQ$303,$I$297:$I$300,0),MATCH(AQ$302,$J$296:$R$296,0)))</f>
        <v>0</v>
      </c>
      <c r="AR308" s="695" cm="1">
        <f t="array" ref="AR308">INDEX($H308:$K308,0,MATCH(AR$303,$H$303:$K$303,0))*INDEX($J$297:$R$300,MATCH(AR$303,$I$297:$I$300,0),MATCH(AR$302,$J$296:$R$296,0))+IF(SUM($H308:$I308)&gt;0,INDEX($U$297:$AC$300,MATCH(AR$303,$I$297:$I$300,0),MATCH(AR$302,$J$296:$R$296,0)))</f>
        <v>0</v>
      </c>
      <c r="AS308" s="695" cm="1">
        <f t="array" ref="AS308">INDEX($H308:$K308,0,MATCH(AS$303,$H$303:$K$303,0))*INDEX($J$297:$R$300,MATCH(AS$303,$I$297:$I$300,0),MATCH(AS$302,$J$296:$R$296,0))+IF(SUM($H308:$I308)&gt;0,INDEX($U$297:$AC$300,MATCH(AS$303,$I$297:$I$300,0),MATCH(AS$302,$J$296:$R$296,0)))</f>
        <v>0</v>
      </c>
      <c r="AT308" s="695" cm="1">
        <f t="array" ref="AT308">INDEX($H308:$K308,0,MATCH(AT$303,$H$303:$K$303,0))*INDEX($J$297:$R$300,MATCH(AT$303,$I$297:$I$300,0),MATCH(AT$302,$J$296:$R$296,0))+IF(SUM($H308:$I308)&gt;0,INDEX($U$297:$AC$300,MATCH(AT$303,$I$297:$I$300,0),MATCH(AT$302,$J$296:$R$296,0)))</f>
        <v>0</v>
      </c>
      <c r="AU308" s="695" cm="1">
        <f t="array" ref="AU308">INDEX($H308:$K308,0,MATCH(AU$303,$H$303:$K$303,0))*INDEX($J$297:$R$300,MATCH(AU$303,$I$297:$I$300,0),MATCH(AU$302,$J$296:$R$296,0))+IF(SUM($H308:$I308)&gt;0,INDEX($U$297:$AC$300,MATCH(AU$303,$I$297:$I$300,0),MATCH(AU$302,$J$296:$R$296,0)))</f>
        <v>0</v>
      </c>
      <c r="AV308" s="186"/>
      <c r="AW308" s="186"/>
      <c r="AX308" s="16"/>
      <c r="AY308" s="8"/>
      <c r="AZ308" s="8"/>
      <c r="BA308" s="8"/>
    </row>
    <row r="309" spans="1:53" ht="14.5" outlineLevel="1" x14ac:dyDescent="0.35">
      <c r="A309" s="6"/>
      <c r="B309" s="7"/>
      <c r="C309" s="17"/>
      <c r="D309" s="17"/>
      <c r="E309" s="17"/>
      <c r="F309" s="26"/>
      <c r="G309" s="26" t="str">
        <f t="shared" si="123"/>
        <v>GGGAg2OFa2</v>
      </c>
      <c r="H309" s="222">
        <f t="shared" ref="H309:J309" si="130">IF($H249&gt;0,INDEX($Z$168:$AC$180,MATCH($M130,$Y$168:$Y$180,0),MATCH(H$303,$Z$167:$AC$167,0)),0)</f>
        <v>0</v>
      </c>
      <c r="I309" s="222">
        <f t="shared" si="130"/>
        <v>0</v>
      </c>
      <c r="J309" s="222">
        <f t="shared" si="130"/>
        <v>0</v>
      </c>
      <c r="K309" s="222">
        <f t="shared" si="126"/>
        <v>0</v>
      </c>
      <c r="L309" s="695" cm="1">
        <f t="array" ref="L309">INDEX($H309:$K309,0,MATCH(L$303,$H$303:$K$303,0))*INDEX($J$297:$R$300,MATCH(L$303,$I$297:$I$300,0),MATCH(L$302,$J$296:$R$296,0))+IF(SUM($H309:$I309)&gt;0,INDEX($U$297:$AC$300,MATCH(L$303,$I$297:$I$300,0),MATCH(L$302,$J$296:$R$296,0)))</f>
        <v>0</v>
      </c>
      <c r="M309" s="695" cm="1">
        <f t="array" ref="M309">INDEX($H309:$K309,0,MATCH(M$303,$H$303:$K$303,0))*INDEX($J$297:$R$300,MATCH(M$303,$I$297:$I$300,0),MATCH(M$302,$J$296:$R$296,0))+IF(SUM($H309:$I309)&gt;0,INDEX($U$297:$AC$300,MATCH(M$303,$I$297:$I$300,0),MATCH(M$302,$J$296:$R$296,0)))</f>
        <v>0</v>
      </c>
      <c r="N309" s="695" cm="1">
        <f t="array" ref="N309">INDEX($H309:$K309,0,MATCH(N$303,$H$303:$K$303,0))*INDEX($J$297:$R$300,MATCH(N$303,$I$297:$I$300,0),MATCH(N$302,$J$296:$R$296,0))+IF(SUM($H309:$I309)&gt;0,INDEX($U$297:$AC$300,MATCH(N$303,$I$297:$I$300,0),MATCH(N$302,$J$296:$R$296,0)))</f>
        <v>0</v>
      </c>
      <c r="O309" s="695" cm="1">
        <f t="array" ref="O309">INDEX($H309:$K309,0,MATCH(O$303,$H$303:$K$303,0))*INDEX($J$297:$R$300,MATCH(O$303,$I$297:$I$300,0),MATCH(O$302,$J$296:$R$296,0))+IF(SUM($H309:$I309)&gt;0,INDEX($U$297:$AC$300,MATCH(O$303,$I$297:$I$300,0),MATCH(O$302,$J$296:$R$296,0)))</f>
        <v>0</v>
      </c>
      <c r="P309" s="695" cm="1">
        <f t="array" ref="P309">INDEX($H309:$K309,0,MATCH(P$303,$H$303:$K$303,0))*INDEX($J$297:$R$300,MATCH(P$303,$I$297:$I$300,0),MATCH(P$302,$J$296:$R$296,0))+IF(SUM($H309:$I309)&gt;0,INDEX($U$297:$AC$300,MATCH(P$303,$I$297:$I$300,0),MATCH(P$302,$J$296:$R$296,0)))</f>
        <v>0</v>
      </c>
      <c r="Q309" s="695" cm="1">
        <f t="array" ref="Q309">INDEX($H309:$K309,0,MATCH(Q$303,$H$303:$K$303,0))*INDEX($J$297:$R$300,MATCH(Q$303,$I$297:$I$300,0),MATCH(Q$302,$J$296:$R$296,0))+IF(SUM($H309:$I309)&gt;0,INDEX($U$297:$AC$300,MATCH(Q$303,$I$297:$I$300,0),MATCH(Q$302,$J$296:$R$296,0)))</f>
        <v>0</v>
      </c>
      <c r="R309" s="695" cm="1">
        <f t="array" ref="R309">INDEX($H309:$K309,0,MATCH(R$303,$H$303:$K$303,0))*INDEX($J$297:$R$300,MATCH(R$303,$I$297:$I$300,0),MATCH(R$302,$J$296:$R$296,0))+IF(SUM($H309:$I309)&gt;0,INDEX($U$297:$AC$300,MATCH(R$303,$I$297:$I$300,0),MATCH(R$302,$J$296:$R$296,0)))</f>
        <v>0</v>
      </c>
      <c r="S309" s="695" cm="1">
        <f t="array" ref="S309">INDEX($H309:$K309,0,MATCH(S$303,$H$303:$K$303,0))*INDEX($J$297:$R$300,MATCH(S$303,$I$297:$I$300,0),MATCH(S$302,$J$296:$R$296,0))+IF(SUM($H309:$I309)&gt;0,INDEX($U$297:$AC$300,MATCH(S$303,$I$297:$I$300,0),MATCH(S$302,$J$296:$R$296,0)))</f>
        <v>0</v>
      </c>
      <c r="T309" s="695" cm="1">
        <f t="array" ref="T309">INDEX($H309:$K309,0,MATCH(T$303,$H$303:$K$303,0))*INDEX($J$297:$R$300,MATCH(T$303,$I$297:$I$300,0),MATCH(T$302,$J$296:$R$296,0))+IF(SUM($H309:$I309)&gt;0,INDEX($U$297:$AC$300,MATCH(T$303,$I$297:$I$300,0),MATCH(T$302,$J$296:$R$296,0)))</f>
        <v>0</v>
      </c>
      <c r="U309" s="695" cm="1">
        <f t="array" ref="U309">INDEX($H309:$K309,0,MATCH(U$303,$H$303:$K$303,0))*INDEX($J$297:$R$300,MATCH(U$303,$I$297:$I$300,0),MATCH(U$302,$J$296:$R$296,0))+IF(SUM($H309:$I309)&gt;0,INDEX($U$297:$AC$300,MATCH(U$303,$I$297:$I$300,0),MATCH(U$302,$J$296:$R$296,0)))</f>
        <v>0</v>
      </c>
      <c r="V309" s="695" cm="1">
        <f t="array" ref="V309">INDEX($H309:$K309,0,MATCH(V$303,$H$303:$K$303,0))*INDEX($J$297:$R$300,MATCH(V$303,$I$297:$I$300,0),MATCH(V$302,$J$296:$R$296,0))+IF(SUM($H309:$I309)&gt;0,INDEX($U$297:$AC$300,MATCH(V$303,$I$297:$I$300,0),MATCH(V$302,$J$296:$R$296,0)))</f>
        <v>0</v>
      </c>
      <c r="W309" s="695" cm="1">
        <f t="array" ref="W309">INDEX($H309:$K309,0,MATCH(W$303,$H$303:$K$303,0))*INDEX($J$297:$R$300,MATCH(W$303,$I$297:$I$300,0),MATCH(W$302,$J$296:$R$296,0))+IF(SUM($H309:$I309)&gt;0,INDEX($U$297:$AC$300,MATCH(W$303,$I$297:$I$300,0),MATCH(W$302,$J$296:$R$296,0)))</f>
        <v>0</v>
      </c>
      <c r="X309" s="695" cm="1">
        <f t="array" ref="X309">INDEX($H309:$K309,0,MATCH(X$303,$H$303:$K$303,0))*INDEX($J$297:$R$300,MATCH(X$303,$I$297:$I$300,0),MATCH(X$302,$J$296:$R$296,0))+IF(SUM($H309:$I309)&gt;0,INDEX($U$297:$AC$300,MATCH(X$303,$I$297:$I$300,0),MATCH(X$302,$J$296:$R$296,0)))</f>
        <v>0</v>
      </c>
      <c r="Y309" s="695" cm="1">
        <f t="array" ref="Y309">INDEX($H309:$K309,0,MATCH(Y$303,$H$303:$K$303,0))*INDEX($J$297:$R$300,MATCH(Y$303,$I$297:$I$300,0),MATCH(Y$302,$J$296:$R$296,0))+IF(SUM($H309:$I309)&gt;0,INDEX($U$297:$AC$300,MATCH(Y$303,$I$297:$I$300,0),MATCH(Y$302,$J$296:$R$296,0)))</f>
        <v>0</v>
      </c>
      <c r="Z309" s="695" cm="1">
        <f t="array" ref="Z309">INDEX($H309:$K309,0,MATCH(Z$303,$H$303:$K$303,0))*INDEX($J$297:$R$300,MATCH(Z$303,$I$297:$I$300,0),MATCH(Z$302,$J$296:$R$296,0))+IF(SUM($H309:$I309)&gt;0,INDEX($U$297:$AC$300,MATCH(Z$303,$I$297:$I$300,0),MATCH(Z$302,$J$296:$R$296,0)))</f>
        <v>0</v>
      </c>
      <c r="AA309" s="695" cm="1">
        <f t="array" ref="AA309">INDEX($H309:$K309,0,MATCH(AA$303,$H$303:$K$303,0))*INDEX($J$297:$R$300,MATCH(AA$303,$I$297:$I$300,0),MATCH(AA$302,$J$296:$R$296,0))+IF(SUM($H309:$I309)&gt;0,INDEX($U$297:$AC$300,MATCH(AA$303,$I$297:$I$300,0),MATCH(AA$302,$J$296:$R$296,0)))</f>
        <v>0</v>
      </c>
      <c r="AB309" s="695" cm="1">
        <f t="array" ref="AB309">INDEX($H309:$K309,0,MATCH(AB$303,$H$303:$K$303,0))*INDEX($J$297:$R$300,MATCH(AB$303,$I$297:$I$300,0),MATCH(AB$302,$J$296:$R$296,0))+IF(SUM($H309:$I309)&gt;0,INDEX($U$297:$AC$300,MATCH(AB$303,$I$297:$I$300,0),MATCH(AB$302,$J$296:$R$296,0)))</f>
        <v>0</v>
      </c>
      <c r="AC309" s="695" cm="1">
        <f t="array" ref="AC309">INDEX($H309:$K309,0,MATCH(AC$303,$H$303:$K$303,0))*INDEX($J$297:$R$300,MATCH(AC$303,$I$297:$I$300,0),MATCH(AC$302,$J$296:$R$296,0))+IF(SUM($H309:$I309)&gt;0,INDEX($U$297:$AC$300,MATCH(AC$303,$I$297:$I$300,0),MATCH(AC$302,$J$296:$R$296,0)))</f>
        <v>0</v>
      </c>
      <c r="AD309" s="695" cm="1">
        <f t="array" ref="AD309">INDEX($H309:$K309,0,MATCH(AD$303,$H$303:$K$303,0))*INDEX($J$297:$R$300,MATCH(AD$303,$I$297:$I$300,0),MATCH(AD$302,$J$296:$R$296,0))+IF(SUM($H309:$I309)&gt;0,INDEX($U$297:$AC$300,MATCH(AD$303,$I$297:$I$300,0),MATCH(AD$302,$J$296:$R$296,0)))</f>
        <v>0</v>
      </c>
      <c r="AE309" s="695" cm="1">
        <f t="array" ref="AE309">INDEX($H309:$K309,0,MATCH(AE$303,$H$303:$K$303,0))*INDEX($J$297:$R$300,MATCH(AE$303,$I$297:$I$300,0),MATCH(AE$302,$J$296:$R$296,0))+IF(SUM($H309:$I309)&gt;0,INDEX($U$297:$AC$300,MATCH(AE$303,$I$297:$I$300,0),MATCH(AE$302,$J$296:$R$296,0)))</f>
        <v>0</v>
      </c>
      <c r="AF309" s="695" cm="1">
        <f t="array" ref="AF309">INDEX($H309:$K309,0,MATCH(AF$303,$H$303:$K$303,0))*INDEX($J$297:$R$300,MATCH(AF$303,$I$297:$I$300,0),MATCH(AF$302,$J$296:$R$296,0))+IF(SUM($H309:$I309)&gt;0,INDEX($U$297:$AC$300,MATCH(AF$303,$I$297:$I$300,0),MATCH(AF$302,$J$296:$R$296,0)))</f>
        <v>0</v>
      </c>
      <c r="AG309" s="695" cm="1">
        <f t="array" ref="AG309">INDEX($H309:$K309,0,MATCH(AG$303,$H$303:$K$303,0))*INDEX($J$297:$R$300,MATCH(AG$303,$I$297:$I$300,0),MATCH(AG$302,$J$296:$R$296,0))+IF(SUM($H309:$I309)&gt;0,INDEX($U$297:$AC$300,MATCH(AG$303,$I$297:$I$300,0),MATCH(AG$302,$J$296:$R$296,0)))</f>
        <v>0</v>
      </c>
      <c r="AH309" s="695" cm="1">
        <f t="array" ref="AH309">INDEX($H309:$K309,0,MATCH(AH$303,$H$303:$K$303,0))*INDEX($J$297:$R$300,MATCH(AH$303,$I$297:$I$300,0),MATCH(AH$302,$J$296:$R$296,0))+IF(SUM($H309:$I309)&gt;0,INDEX($U$297:$AC$300,MATCH(AH$303,$I$297:$I$300,0),MATCH(AH$302,$J$296:$R$296,0)))</f>
        <v>0</v>
      </c>
      <c r="AI309" s="695" cm="1">
        <f t="array" ref="AI309">INDEX($H309:$K309,0,MATCH(AI$303,$H$303:$K$303,0))*INDEX($J$297:$R$300,MATCH(AI$303,$I$297:$I$300,0),MATCH(AI$302,$J$296:$R$296,0))+IF(SUM($H309:$I309)&gt;0,INDEX($U$297:$AC$300,MATCH(AI$303,$I$297:$I$300,0),MATCH(AI$302,$J$296:$R$296,0)))</f>
        <v>0</v>
      </c>
      <c r="AJ309" s="695" cm="1">
        <f t="array" ref="AJ309">INDEX($H309:$K309,0,MATCH(AJ$303,$H$303:$K$303,0))*INDEX($J$297:$R$300,MATCH(AJ$303,$I$297:$I$300,0),MATCH(AJ$302,$J$296:$R$296,0))+IF(SUM($H309:$I309)&gt;0,INDEX($U$297:$AC$300,MATCH(AJ$303,$I$297:$I$300,0),MATCH(AJ$302,$J$296:$R$296,0)))</f>
        <v>0</v>
      </c>
      <c r="AK309" s="695" cm="1">
        <f t="array" ref="AK309">INDEX($H309:$K309,0,MATCH(AK$303,$H$303:$K$303,0))*INDEX($J$297:$R$300,MATCH(AK$303,$I$297:$I$300,0),MATCH(AK$302,$J$296:$R$296,0))+IF(SUM($H309:$I309)&gt;0,INDEX($U$297:$AC$300,MATCH(AK$303,$I$297:$I$300,0),MATCH(AK$302,$J$296:$R$296,0)))</f>
        <v>0</v>
      </c>
      <c r="AL309" s="695" cm="1">
        <f t="array" ref="AL309">INDEX($H309:$K309,0,MATCH(AL$303,$H$303:$K$303,0))*INDEX($J$297:$R$300,MATCH(AL$303,$I$297:$I$300,0),MATCH(AL$302,$J$296:$R$296,0))+IF(SUM($H309:$I309)&gt;0,INDEX($U$297:$AC$300,MATCH(AL$303,$I$297:$I$300,0),MATCH(AL$302,$J$296:$R$296,0)))</f>
        <v>0</v>
      </c>
      <c r="AM309" s="695" cm="1">
        <f t="array" ref="AM309">INDEX($H309:$K309,0,MATCH(AM$303,$H$303:$K$303,0))*INDEX($J$297:$R$300,MATCH(AM$303,$I$297:$I$300,0),MATCH(AM$302,$J$296:$R$296,0))+IF(SUM($H309:$I309)&gt;0,INDEX($U$297:$AC$300,MATCH(AM$303,$I$297:$I$300,0),MATCH(AM$302,$J$296:$R$296,0)))</f>
        <v>0</v>
      </c>
      <c r="AN309" s="695" cm="1">
        <f t="array" ref="AN309">INDEX($H309:$K309,0,MATCH(AN$303,$H$303:$K$303,0))*INDEX($J$297:$R$300,MATCH(AN$303,$I$297:$I$300,0),MATCH(AN$302,$J$296:$R$296,0))+IF(SUM($H309:$I309)&gt;0,INDEX($U$297:$AC$300,MATCH(AN$303,$I$297:$I$300,0),MATCH(AN$302,$J$296:$R$296,0)))</f>
        <v>0</v>
      </c>
      <c r="AO309" s="695" cm="1">
        <f t="array" ref="AO309">INDEX($H309:$K309,0,MATCH(AO$303,$H$303:$K$303,0))*INDEX($J$297:$R$300,MATCH(AO$303,$I$297:$I$300,0),MATCH(AO$302,$J$296:$R$296,0))+IF(SUM($H309:$I309)&gt;0,INDEX($U$297:$AC$300,MATCH(AO$303,$I$297:$I$300,0),MATCH(AO$302,$J$296:$R$296,0)))</f>
        <v>0</v>
      </c>
      <c r="AP309" s="695" cm="1">
        <f t="array" ref="AP309">INDEX($H309:$K309,0,MATCH(AP$303,$H$303:$K$303,0))*INDEX($J$297:$R$300,MATCH(AP$303,$I$297:$I$300,0),MATCH(AP$302,$J$296:$R$296,0))+IF(SUM($H309:$I309)&gt;0,INDEX($U$297:$AC$300,MATCH(AP$303,$I$297:$I$300,0),MATCH(AP$302,$J$296:$R$296,0)))</f>
        <v>0</v>
      </c>
      <c r="AQ309" s="695" cm="1">
        <f t="array" ref="AQ309">INDEX($H309:$K309,0,MATCH(AQ$303,$H$303:$K$303,0))*INDEX($J$297:$R$300,MATCH(AQ$303,$I$297:$I$300,0),MATCH(AQ$302,$J$296:$R$296,0))+IF(SUM($H309:$I309)&gt;0,INDEX($U$297:$AC$300,MATCH(AQ$303,$I$297:$I$300,0),MATCH(AQ$302,$J$296:$R$296,0)))</f>
        <v>0</v>
      </c>
      <c r="AR309" s="695" cm="1">
        <f t="array" ref="AR309">INDEX($H309:$K309,0,MATCH(AR$303,$H$303:$K$303,0))*INDEX($J$297:$R$300,MATCH(AR$303,$I$297:$I$300,0),MATCH(AR$302,$J$296:$R$296,0))+IF(SUM($H309:$I309)&gt;0,INDEX($U$297:$AC$300,MATCH(AR$303,$I$297:$I$300,0),MATCH(AR$302,$J$296:$R$296,0)))</f>
        <v>0</v>
      </c>
      <c r="AS309" s="695" cm="1">
        <f t="array" ref="AS309">INDEX($H309:$K309,0,MATCH(AS$303,$H$303:$K$303,0))*INDEX($J$297:$R$300,MATCH(AS$303,$I$297:$I$300,0),MATCH(AS$302,$J$296:$R$296,0))+IF(SUM($H309:$I309)&gt;0,INDEX($U$297:$AC$300,MATCH(AS$303,$I$297:$I$300,0),MATCH(AS$302,$J$296:$R$296,0)))</f>
        <v>0</v>
      </c>
      <c r="AT309" s="695" cm="1">
        <f t="array" ref="AT309">INDEX($H309:$K309,0,MATCH(AT$303,$H$303:$K$303,0))*INDEX($J$297:$R$300,MATCH(AT$303,$I$297:$I$300,0),MATCH(AT$302,$J$296:$R$296,0))+IF(SUM($H309:$I309)&gt;0,INDEX($U$297:$AC$300,MATCH(AT$303,$I$297:$I$300,0),MATCH(AT$302,$J$296:$R$296,0)))</f>
        <v>0</v>
      </c>
      <c r="AU309" s="695" cm="1">
        <f t="array" ref="AU309">INDEX($H309:$K309,0,MATCH(AU$303,$H$303:$K$303,0))*INDEX($J$297:$R$300,MATCH(AU$303,$I$297:$I$300,0),MATCH(AU$302,$J$296:$R$296,0))+IF(SUM($H309:$I309)&gt;0,INDEX($U$297:$AC$300,MATCH(AU$303,$I$297:$I$300,0),MATCH(AU$302,$J$296:$R$296,0)))</f>
        <v>0</v>
      </c>
      <c r="AV309" s="186"/>
      <c r="AW309" s="186"/>
      <c r="AX309" s="16"/>
      <c r="AY309" s="8"/>
      <c r="AZ309" s="8"/>
      <c r="BA309" s="8"/>
    </row>
    <row r="310" spans="1:53" ht="14.5" outlineLevel="1" x14ac:dyDescent="0.35">
      <c r="A310" s="6"/>
      <c r="B310" s="7"/>
      <c r="C310" s="17"/>
      <c r="D310" s="17"/>
      <c r="E310" s="17"/>
      <c r="F310" s="26"/>
      <c r="G310" s="26" t="str">
        <f t="shared" si="123"/>
        <v>GGGC1Na2</v>
      </c>
      <c r="H310" s="222">
        <f t="shared" ref="H310:J310" si="131">IF($H250&gt;0,INDEX($Z$168:$AC$180,MATCH($M131,$Y$168:$Y$180,0),MATCH(H$303,$Z$167:$AC$167,0)),0)</f>
        <v>0</v>
      </c>
      <c r="I310" s="222">
        <f t="shared" si="131"/>
        <v>0</v>
      </c>
      <c r="J310" s="222">
        <f t="shared" si="131"/>
        <v>0</v>
      </c>
      <c r="K310" s="222">
        <f t="shared" si="126"/>
        <v>0</v>
      </c>
      <c r="L310" s="695" cm="1">
        <f t="array" ref="L310">INDEX($H310:$K310,0,MATCH(L$303,$H$303:$K$303,0))*INDEX($J$297:$R$300,MATCH(L$303,$I$297:$I$300,0),MATCH(L$302,$J$296:$R$296,0))+IF(SUM($H310:$I310)&gt;0,INDEX($U$297:$AC$300,MATCH(L$303,$I$297:$I$300,0),MATCH(L$302,$J$296:$R$296,0)))</f>
        <v>0</v>
      </c>
      <c r="M310" s="695" cm="1">
        <f t="array" ref="M310">INDEX($H310:$K310,0,MATCH(M$303,$H$303:$K$303,0))*INDEX($J$297:$R$300,MATCH(M$303,$I$297:$I$300,0),MATCH(M$302,$J$296:$R$296,0))+IF(SUM($H310:$I310)&gt;0,INDEX($U$297:$AC$300,MATCH(M$303,$I$297:$I$300,0),MATCH(M$302,$J$296:$R$296,0)))</f>
        <v>0</v>
      </c>
      <c r="N310" s="695" cm="1">
        <f t="array" ref="N310">INDEX($H310:$K310,0,MATCH(N$303,$H$303:$K$303,0))*INDEX($J$297:$R$300,MATCH(N$303,$I$297:$I$300,0),MATCH(N$302,$J$296:$R$296,0))+IF(SUM($H310:$I310)&gt;0,INDEX($U$297:$AC$300,MATCH(N$303,$I$297:$I$300,0),MATCH(N$302,$J$296:$R$296,0)))</f>
        <v>0</v>
      </c>
      <c r="O310" s="695" cm="1">
        <f t="array" ref="O310">INDEX($H310:$K310,0,MATCH(O$303,$H$303:$K$303,0))*INDEX($J$297:$R$300,MATCH(O$303,$I$297:$I$300,0),MATCH(O$302,$J$296:$R$296,0))+IF(SUM($H310:$I310)&gt;0,INDEX($U$297:$AC$300,MATCH(O$303,$I$297:$I$300,0),MATCH(O$302,$J$296:$R$296,0)))</f>
        <v>0</v>
      </c>
      <c r="P310" s="695" cm="1">
        <f t="array" ref="P310">INDEX($H310:$K310,0,MATCH(P$303,$H$303:$K$303,0))*INDEX($J$297:$R$300,MATCH(P$303,$I$297:$I$300,0),MATCH(P$302,$J$296:$R$296,0))+IF(SUM($H310:$I310)&gt;0,INDEX($U$297:$AC$300,MATCH(P$303,$I$297:$I$300,0),MATCH(P$302,$J$296:$R$296,0)))</f>
        <v>0</v>
      </c>
      <c r="Q310" s="695" cm="1">
        <f t="array" ref="Q310">INDEX($H310:$K310,0,MATCH(Q$303,$H$303:$K$303,0))*INDEX($J$297:$R$300,MATCH(Q$303,$I$297:$I$300,0),MATCH(Q$302,$J$296:$R$296,0))+IF(SUM($H310:$I310)&gt;0,INDEX($U$297:$AC$300,MATCH(Q$303,$I$297:$I$300,0),MATCH(Q$302,$J$296:$R$296,0)))</f>
        <v>0</v>
      </c>
      <c r="R310" s="695" cm="1">
        <f t="array" ref="R310">INDEX($H310:$K310,0,MATCH(R$303,$H$303:$K$303,0))*INDEX($J$297:$R$300,MATCH(R$303,$I$297:$I$300,0),MATCH(R$302,$J$296:$R$296,0))+IF(SUM($H310:$I310)&gt;0,INDEX($U$297:$AC$300,MATCH(R$303,$I$297:$I$300,0),MATCH(R$302,$J$296:$R$296,0)))</f>
        <v>0</v>
      </c>
      <c r="S310" s="695" cm="1">
        <f t="array" ref="S310">INDEX($H310:$K310,0,MATCH(S$303,$H$303:$K$303,0))*INDEX($J$297:$R$300,MATCH(S$303,$I$297:$I$300,0),MATCH(S$302,$J$296:$R$296,0))+IF(SUM($H310:$I310)&gt;0,INDEX($U$297:$AC$300,MATCH(S$303,$I$297:$I$300,0),MATCH(S$302,$J$296:$R$296,0)))</f>
        <v>0</v>
      </c>
      <c r="T310" s="695" cm="1">
        <f t="array" ref="T310">INDEX($H310:$K310,0,MATCH(T$303,$H$303:$K$303,0))*INDEX($J$297:$R$300,MATCH(T$303,$I$297:$I$300,0),MATCH(T$302,$J$296:$R$296,0))+IF(SUM($H310:$I310)&gt;0,INDEX($U$297:$AC$300,MATCH(T$303,$I$297:$I$300,0),MATCH(T$302,$J$296:$R$296,0)))</f>
        <v>0</v>
      </c>
      <c r="U310" s="695" cm="1">
        <f t="array" ref="U310">INDEX($H310:$K310,0,MATCH(U$303,$H$303:$K$303,0))*INDEX($J$297:$R$300,MATCH(U$303,$I$297:$I$300,0),MATCH(U$302,$J$296:$R$296,0))+IF(SUM($H310:$I310)&gt;0,INDEX($U$297:$AC$300,MATCH(U$303,$I$297:$I$300,0),MATCH(U$302,$J$296:$R$296,0)))</f>
        <v>0</v>
      </c>
      <c r="V310" s="695" cm="1">
        <f t="array" ref="V310">INDEX($H310:$K310,0,MATCH(V$303,$H$303:$K$303,0))*INDEX($J$297:$R$300,MATCH(V$303,$I$297:$I$300,0),MATCH(V$302,$J$296:$R$296,0))+IF(SUM($H310:$I310)&gt;0,INDEX($U$297:$AC$300,MATCH(V$303,$I$297:$I$300,0),MATCH(V$302,$J$296:$R$296,0)))</f>
        <v>0</v>
      </c>
      <c r="W310" s="695" cm="1">
        <f t="array" ref="W310">INDEX($H310:$K310,0,MATCH(W$303,$H$303:$K$303,0))*INDEX($J$297:$R$300,MATCH(W$303,$I$297:$I$300,0),MATCH(W$302,$J$296:$R$296,0))+IF(SUM($H310:$I310)&gt;0,INDEX($U$297:$AC$300,MATCH(W$303,$I$297:$I$300,0),MATCH(W$302,$J$296:$R$296,0)))</f>
        <v>0</v>
      </c>
      <c r="X310" s="695" cm="1">
        <f t="array" ref="X310">INDEX($H310:$K310,0,MATCH(X$303,$H$303:$K$303,0))*INDEX($J$297:$R$300,MATCH(X$303,$I$297:$I$300,0),MATCH(X$302,$J$296:$R$296,0))+IF(SUM($H310:$I310)&gt;0,INDEX($U$297:$AC$300,MATCH(X$303,$I$297:$I$300,0),MATCH(X$302,$J$296:$R$296,0)))</f>
        <v>0</v>
      </c>
      <c r="Y310" s="695" cm="1">
        <f t="array" ref="Y310">INDEX($H310:$K310,0,MATCH(Y$303,$H$303:$K$303,0))*INDEX($J$297:$R$300,MATCH(Y$303,$I$297:$I$300,0),MATCH(Y$302,$J$296:$R$296,0))+IF(SUM($H310:$I310)&gt;0,INDEX($U$297:$AC$300,MATCH(Y$303,$I$297:$I$300,0),MATCH(Y$302,$J$296:$R$296,0)))</f>
        <v>0</v>
      </c>
      <c r="Z310" s="695" cm="1">
        <f t="array" ref="Z310">INDEX($H310:$K310,0,MATCH(Z$303,$H$303:$K$303,0))*INDEX($J$297:$R$300,MATCH(Z$303,$I$297:$I$300,0),MATCH(Z$302,$J$296:$R$296,0))+IF(SUM($H310:$I310)&gt;0,INDEX($U$297:$AC$300,MATCH(Z$303,$I$297:$I$300,0),MATCH(Z$302,$J$296:$R$296,0)))</f>
        <v>0</v>
      </c>
      <c r="AA310" s="695" cm="1">
        <f t="array" ref="AA310">INDEX($H310:$K310,0,MATCH(AA$303,$H$303:$K$303,0))*INDEX($J$297:$R$300,MATCH(AA$303,$I$297:$I$300,0),MATCH(AA$302,$J$296:$R$296,0))+IF(SUM($H310:$I310)&gt;0,INDEX($U$297:$AC$300,MATCH(AA$303,$I$297:$I$300,0),MATCH(AA$302,$J$296:$R$296,0)))</f>
        <v>0</v>
      </c>
      <c r="AB310" s="695" cm="1">
        <f t="array" ref="AB310">INDEX($H310:$K310,0,MATCH(AB$303,$H$303:$K$303,0))*INDEX($J$297:$R$300,MATCH(AB$303,$I$297:$I$300,0),MATCH(AB$302,$J$296:$R$296,0))+IF(SUM($H310:$I310)&gt;0,INDEX($U$297:$AC$300,MATCH(AB$303,$I$297:$I$300,0),MATCH(AB$302,$J$296:$R$296,0)))</f>
        <v>0</v>
      </c>
      <c r="AC310" s="695" cm="1">
        <f t="array" ref="AC310">INDEX($H310:$K310,0,MATCH(AC$303,$H$303:$K$303,0))*INDEX($J$297:$R$300,MATCH(AC$303,$I$297:$I$300,0),MATCH(AC$302,$J$296:$R$296,0))+IF(SUM($H310:$I310)&gt;0,INDEX($U$297:$AC$300,MATCH(AC$303,$I$297:$I$300,0),MATCH(AC$302,$J$296:$R$296,0)))</f>
        <v>0</v>
      </c>
      <c r="AD310" s="695" cm="1">
        <f t="array" ref="AD310">INDEX($H310:$K310,0,MATCH(AD$303,$H$303:$K$303,0))*INDEX($J$297:$R$300,MATCH(AD$303,$I$297:$I$300,0),MATCH(AD$302,$J$296:$R$296,0))+IF(SUM($H310:$I310)&gt;0,INDEX($U$297:$AC$300,MATCH(AD$303,$I$297:$I$300,0),MATCH(AD$302,$J$296:$R$296,0)))</f>
        <v>0</v>
      </c>
      <c r="AE310" s="695" cm="1">
        <f t="array" ref="AE310">INDEX($H310:$K310,0,MATCH(AE$303,$H$303:$K$303,0))*INDEX($J$297:$R$300,MATCH(AE$303,$I$297:$I$300,0),MATCH(AE$302,$J$296:$R$296,0))+IF(SUM($H310:$I310)&gt;0,INDEX($U$297:$AC$300,MATCH(AE$303,$I$297:$I$300,0),MATCH(AE$302,$J$296:$R$296,0)))</f>
        <v>0</v>
      </c>
      <c r="AF310" s="695" cm="1">
        <f t="array" ref="AF310">INDEX($H310:$K310,0,MATCH(AF$303,$H$303:$K$303,0))*INDEX($J$297:$R$300,MATCH(AF$303,$I$297:$I$300,0),MATCH(AF$302,$J$296:$R$296,0))+IF(SUM($H310:$I310)&gt;0,INDEX($U$297:$AC$300,MATCH(AF$303,$I$297:$I$300,0),MATCH(AF$302,$J$296:$R$296,0)))</f>
        <v>0</v>
      </c>
      <c r="AG310" s="695" cm="1">
        <f t="array" ref="AG310">INDEX($H310:$K310,0,MATCH(AG$303,$H$303:$K$303,0))*INDEX($J$297:$R$300,MATCH(AG$303,$I$297:$I$300,0),MATCH(AG$302,$J$296:$R$296,0))+IF(SUM($H310:$I310)&gt;0,INDEX($U$297:$AC$300,MATCH(AG$303,$I$297:$I$300,0),MATCH(AG$302,$J$296:$R$296,0)))</f>
        <v>0</v>
      </c>
      <c r="AH310" s="695" cm="1">
        <f t="array" ref="AH310">INDEX($H310:$K310,0,MATCH(AH$303,$H$303:$K$303,0))*INDEX($J$297:$R$300,MATCH(AH$303,$I$297:$I$300,0),MATCH(AH$302,$J$296:$R$296,0))+IF(SUM($H310:$I310)&gt;0,INDEX($U$297:$AC$300,MATCH(AH$303,$I$297:$I$300,0),MATCH(AH$302,$J$296:$R$296,0)))</f>
        <v>0</v>
      </c>
      <c r="AI310" s="695" cm="1">
        <f t="array" ref="AI310">INDEX($H310:$K310,0,MATCH(AI$303,$H$303:$K$303,0))*INDEX($J$297:$R$300,MATCH(AI$303,$I$297:$I$300,0),MATCH(AI$302,$J$296:$R$296,0))+IF(SUM($H310:$I310)&gt;0,INDEX($U$297:$AC$300,MATCH(AI$303,$I$297:$I$300,0),MATCH(AI$302,$J$296:$R$296,0)))</f>
        <v>0</v>
      </c>
      <c r="AJ310" s="695" cm="1">
        <f t="array" ref="AJ310">INDEX($H310:$K310,0,MATCH(AJ$303,$H$303:$K$303,0))*INDEX($J$297:$R$300,MATCH(AJ$303,$I$297:$I$300,0),MATCH(AJ$302,$J$296:$R$296,0))+IF(SUM($H310:$I310)&gt;0,INDEX($U$297:$AC$300,MATCH(AJ$303,$I$297:$I$300,0),MATCH(AJ$302,$J$296:$R$296,0)))</f>
        <v>0</v>
      </c>
      <c r="AK310" s="695" cm="1">
        <f t="array" ref="AK310">INDEX($H310:$K310,0,MATCH(AK$303,$H$303:$K$303,0))*INDEX($J$297:$R$300,MATCH(AK$303,$I$297:$I$300,0),MATCH(AK$302,$J$296:$R$296,0))+IF(SUM($H310:$I310)&gt;0,INDEX($U$297:$AC$300,MATCH(AK$303,$I$297:$I$300,0),MATCH(AK$302,$J$296:$R$296,0)))</f>
        <v>0</v>
      </c>
      <c r="AL310" s="695" cm="1">
        <f t="array" ref="AL310">INDEX($H310:$K310,0,MATCH(AL$303,$H$303:$K$303,0))*INDEX($J$297:$R$300,MATCH(AL$303,$I$297:$I$300,0),MATCH(AL$302,$J$296:$R$296,0))+IF(SUM($H310:$I310)&gt;0,INDEX($U$297:$AC$300,MATCH(AL$303,$I$297:$I$300,0),MATCH(AL$302,$J$296:$R$296,0)))</f>
        <v>0</v>
      </c>
      <c r="AM310" s="695" cm="1">
        <f t="array" ref="AM310">INDEX($H310:$K310,0,MATCH(AM$303,$H$303:$K$303,0))*INDEX($J$297:$R$300,MATCH(AM$303,$I$297:$I$300,0),MATCH(AM$302,$J$296:$R$296,0))+IF(SUM($H310:$I310)&gt;0,INDEX($U$297:$AC$300,MATCH(AM$303,$I$297:$I$300,0),MATCH(AM$302,$J$296:$R$296,0)))</f>
        <v>0</v>
      </c>
      <c r="AN310" s="695" cm="1">
        <f t="array" ref="AN310">INDEX($H310:$K310,0,MATCH(AN$303,$H$303:$K$303,0))*INDEX($J$297:$R$300,MATCH(AN$303,$I$297:$I$300,0),MATCH(AN$302,$J$296:$R$296,0))+IF(SUM($H310:$I310)&gt;0,INDEX($U$297:$AC$300,MATCH(AN$303,$I$297:$I$300,0),MATCH(AN$302,$J$296:$R$296,0)))</f>
        <v>0</v>
      </c>
      <c r="AO310" s="695" cm="1">
        <f t="array" ref="AO310">INDEX($H310:$K310,0,MATCH(AO$303,$H$303:$K$303,0))*INDEX($J$297:$R$300,MATCH(AO$303,$I$297:$I$300,0),MATCH(AO$302,$J$296:$R$296,0))+IF(SUM($H310:$I310)&gt;0,INDEX($U$297:$AC$300,MATCH(AO$303,$I$297:$I$300,0),MATCH(AO$302,$J$296:$R$296,0)))</f>
        <v>0</v>
      </c>
      <c r="AP310" s="695" cm="1">
        <f t="array" ref="AP310">INDEX($H310:$K310,0,MATCH(AP$303,$H$303:$K$303,0))*INDEX($J$297:$R$300,MATCH(AP$303,$I$297:$I$300,0),MATCH(AP$302,$J$296:$R$296,0))+IF(SUM($H310:$I310)&gt;0,INDEX($U$297:$AC$300,MATCH(AP$303,$I$297:$I$300,0),MATCH(AP$302,$J$296:$R$296,0)))</f>
        <v>0</v>
      </c>
      <c r="AQ310" s="695" cm="1">
        <f t="array" ref="AQ310">INDEX($H310:$K310,0,MATCH(AQ$303,$H$303:$K$303,0))*INDEX($J$297:$R$300,MATCH(AQ$303,$I$297:$I$300,0),MATCH(AQ$302,$J$296:$R$296,0))+IF(SUM($H310:$I310)&gt;0,INDEX($U$297:$AC$300,MATCH(AQ$303,$I$297:$I$300,0),MATCH(AQ$302,$J$296:$R$296,0)))</f>
        <v>0</v>
      </c>
      <c r="AR310" s="695" cm="1">
        <f t="array" ref="AR310">INDEX($H310:$K310,0,MATCH(AR$303,$H$303:$K$303,0))*INDEX($J$297:$R$300,MATCH(AR$303,$I$297:$I$300,0),MATCH(AR$302,$J$296:$R$296,0))+IF(SUM($H310:$I310)&gt;0,INDEX($U$297:$AC$300,MATCH(AR$303,$I$297:$I$300,0),MATCH(AR$302,$J$296:$R$296,0)))</f>
        <v>0</v>
      </c>
      <c r="AS310" s="695" cm="1">
        <f t="array" ref="AS310">INDEX($H310:$K310,0,MATCH(AS$303,$H$303:$K$303,0))*INDEX($J$297:$R$300,MATCH(AS$303,$I$297:$I$300,0),MATCH(AS$302,$J$296:$R$296,0))+IF(SUM($H310:$I310)&gt;0,INDEX($U$297:$AC$300,MATCH(AS$303,$I$297:$I$300,0),MATCH(AS$302,$J$296:$R$296,0)))</f>
        <v>0</v>
      </c>
      <c r="AT310" s="695" cm="1">
        <f t="array" ref="AT310">INDEX($H310:$K310,0,MATCH(AT$303,$H$303:$K$303,0))*INDEX($J$297:$R$300,MATCH(AT$303,$I$297:$I$300,0),MATCH(AT$302,$J$296:$R$296,0))+IF(SUM($H310:$I310)&gt;0,INDEX($U$297:$AC$300,MATCH(AT$303,$I$297:$I$300,0),MATCH(AT$302,$J$296:$R$296,0)))</f>
        <v>0</v>
      </c>
      <c r="AU310" s="695" cm="1">
        <f t="array" ref="AU310">INDEX($H310:$K310,0,MATCH(AU$303,$H$303:$K$303,0))*INDEX($J$297:$R$300,MATCH(AU$303,$I$297:$I$300,0),MATCH(AU$302,$J$296:$R$296,0))+IF(SUM($H310:$I310)&gt;0,INDEX($U$297:$AC$300,MATCH(AU$303,$I$297:$I$300,0),MATCH(AU$302,$J$296:$R$296,0)))</f>
        <v>0</v>
      </c>
      <c r="AV310" s="186"/>
      <c r="AW310" s="186"/>
      <c r="AX310" s="16"/>
      <c r="AY310" s="8"/>
      <c r="AZ310" s="8"/>
      <c r="BA310" s="8"/>
    </row>
    <row r="311" spans="1:53" ht="14.5" outlineLevel="1" x14ac:dyDescent="0.35">
      <c r="A311" s="6"/>
      <c r="B311" s="7"/>
      <c r="C311" s="17"/>
      <c r="D311" s="17"/>
      <c r="E311" s="17"/>
      <c r="F311" s="26"/>
      <c r="G311" s="26" t="str">
        <f t="shared" si="123"/>
        <v>GGGC1Ea2</v>
      </c>
      <c r="H311" s="222">
        <f t="shared" ref="H311:J311" si="132">IF($H251&gt;0,INDEX($Z$168:$AC$180,MATCH($M132,$Y$168:$Y$180,0),MATCH(H$303,$Z$167:$AC$167,0)),0)</f>
        <v>0</v>
      </c>
      <c r="I311" s="222">
        <f t="shared" si="132"/>
        <v>0</v>
      </c>
      <c r="J311" s="222">
        <f t="shared" si="132"/>
        <v>0</v>
      </c>
      <c r="K311" s="222">
        <f t="shared" si="126"/>
        <v>0</v>
      </c>
      <c r="L311" s="695" cm="1">
        <f t="array" ref="L311">INDEX($H311:$K311,0,MATCH(L$303,$H$303:$K$303,0))*INDEX($J$297:$R$300,MATCH(L$303,$I$297:$I$300,0),MATCH(L$302,$J$296:$R$296,0))+IF(SUM($H311:$I311)&gt;0,INDEX($U$297:$AC$300,MATCH(L$303,$I$297:$I$300,0),MATCH(L$302,$J$296:$R$296,0)))</f>
        <v>0</v>
      </c>
      <c r="M311" s="695" cm="1">
        <f t="array" ref="M311">INDEX($H311:$K311,0,MATCH(M$303,$H$303:$K$303,0))*INDEX($J$297:$R$300,MATCH(M$303,$I$297:$I$300,0),MATCH(M$302,$J$296:$R$296,0))+IF(SUM($H311:$I311)&gt;0,INDEX($U$297:$AC$300,MATCH(M$303,$I$297:$I$300,0),MATCH(M$302,$J$296:$R$296,0)))</f>
        <v>0</v>
      </c>
      <c r="N311" s="695" cm="1">
        <f t="array" ref="N311">INDEX($H311:$K311,0,MATCH(N$303,$H$303:$K$303,0))*INDEX($J$297:$R$300,MATCH(N$303,$I$297:$I$300,0),MATCH(N$302,$J$296:$R$296,0))+IF(SUM($H311:$I311)&gt;0,INDEX($U$297:$AC$300,MATCH(N$303,$I$297:$I$300,0),MATCH(N$302,$J$296:$R$296,0)))</f>
        <v>0</v>
      </c>
      <c r="O311" s="695" cm="1">
        <f t="array" ref="O311">INDEX($H311:$K311,0,MATCH(O$303,$H$303:$K$303,0))*INDEX($J$297:$R$300,MATCH(O$303,$I$297:$I$300,0),MATCH(O$302,$J$296:$R$296,0))+IF(SUM($H311:$I311)&gt;0,INDEX($U$297:$AC$300,MATCH(O$303,$I$297:$I$300,0),MATCH(O$302,$J$296:$R$296,0)))</f>
        <v>0</v>
      </c>
      <c r="P311" s="695" cm="1">
        <f t="array" ref="P311">INDEX($H311:$K311,0,MATCH(P$303,$H$303:$K$303,0))*INDEX($J$297:$R$300,MATCH(P$303,$I$297:$I$300,0),MATCH(P$302,$J$296:$R$296,0))+IF(SUM($H311:$I311)&gt;0,INDEX($U$297:$AC$300,MATCH(P$303,$I$297:$I$300,0),MATCH(P$302,$J$296:$R$296,0)))</f>
        <v>0</v>
      </c>
      <c r="Q311" s="695" cm="1">
        <f t="array" ref="Q311">INDEX($H311:$K311,0,MATCH(Q$303,$H$303:$K$303,0))*INDEX($J$297:$R$300,MATCH(Q$303,$I$297:$I$300,0),MATCH(Q$302,$J$296:$R$296,0))+IF(SUM($H311:$I311)&gt;0,INDEX($U$297:$AC$300,MATCH(Q$303,$I$297:$I$300,0),MATCH(Q$302,$J$296:$R$296,0)))</f>
        <v>0</v>
      </c>
      <c r="R311" s="695" cm="1">
        <f t="array" ref="R311">INDEX($H311:$K311,0,MATCH(R$303,$H$303:$K$303,0))*INDEX($J$297:$R$300,MATCH(R$303,$I$297:$I$300,0),MATCH(R$302,$J$296:$R$296,0))+IF(SUM($H311:$I311)&gt;0,INDEX($U$297:$AC$300,MATCH(R$303,$I$297:$I$300,0),MATCH(R$302,$J$296:$R$296,0)))</f>
        <v>0</v>
      </c>
      <c r="S311" s="695" cm="1">
        <f t="array" ref="S311">INDEX($H311:$K311,0,MATCH(S$303,$H$303:$K$303,0))*INDEX($J$297:$R$300,MATCH(S$303,$I$297:$I$300,0),MATCH(S$302,$J$296:$R$296,0))+IF(SUM($H311:$I311)&gt;0,INDEX($U$297:$AC$300,MATCH(S$303,$I$297:$I$300,0),MATCH(S$302,$J$296:$R$296,0)))</f>
        <v>0</v>
      </c>
      <c r="T311" s="695" cm="1">
        <f t="array" ref="T311">INDEX($H311:$K311,0,MATCH(T$303,$H$303:$K$303,0))*INDEX($J$297:$R$300,MATCH(T$303,$I$297:$I$300,0),MATCH(T$302,$J$296:$R$296,0))+IF(SUM($H311:$I311)&gt;0,INDEX($U$297:$AC$300,MATCH(T$303,$I$297:$I$300,0),MATCH(T$302,$J$296:$R$296,0)))</f>
        <v>0</v>
      </c>
      <c r="U311" s="695" cm="1">
        <f t="array" ref="U311">INDEX($H311:$K311,0,MATCH(U$303,$H$303:$K$303,0))*INDEX($J$297:$R$300,MATCH(U$303,$I$297:$I$300,0),MATCH(U$302,$J$296:$R$296,0))+IF(SUM($H311:$I311)&gt;0,INDEX($U$297:$AC$300,MATCH(U$303,$I$297:$I$300,0),MATCH(U$302,$J$296:$R$296,0)))</f>
        <v>0</v>
      </c>
      <c r="V311" s="695" cm="1">
        <f t="array" ref="V311">INDEX($H311:$K311,0,MATCH(V$303,$H$303:$K$303,0))*INDEX($J$297:$R$300,MATCH(V$303,$I$297:$I$300,0),MATCH(V$302,$J$296:$R$296,0))+IF(SUM($H311:$I311)&gt;0,INDEX($U$297:$AC$300,MATCH(V$303,$I$297:$I$300,0),MATCH(V$302,$J$296:$R$296,0)))</f>
        <v>0</v>
      </c>
      <c r="W311" s="695" cm="1">
        <f t="array" ref="W311">INDEX($H311:$K311,0,MATCH(W$303,$H$303:$K$303,0))*INDEX($J$297:$R$300,MATCH(W$303,$I$297:$I$300,0),MATCH(W$302,$J$296:$R$296,0))+IF(SUM($H311:$I311)&gt;0,INDEX($U$297:$AC$300,MATCH(W$303,$I$297:$I$300,0),MATCH(W$302,$J$296:$R$296,0)))</f>
        <v>0</v>
      </c>
      <c r="X311" s="695" cm="1">
        <f t="array" ref="X311">INDEX($H311:$K311,0,MATCH(X$303,$H$303:$K$303,0))*INDEX($J$297:$R$300,MATCH(X$303,$I$297:$I$300,0),MATCH(X$302,$J$296:$R$296,0))+IF(SUM($H311:$I311)&gt;0,INDEX($U$297:$AC$300,MATCH(X$303,$I$297:$I$300,0),MATCH(X$302,$J$296:$R$296,0)))</f>
        <v>0</v>
      </c>
      <c r="Y311" s="695" cm="1">
        <f t="array" ref="Y311">INDEX($H311:$K311,0,MATCH(Y$303,$H$303:$K$303,0))*INDEX($J$297:$R$300,MATCH(Y$303,$I$297:$I$300,0),MATCH(Y$302,$J$296:$R$296,0))+IF(SUM($H311:$I311)&gt;0,INDEX($U$297:$AC$300,MATCH(Y$303,$I$297:$I$300,0),MATCH(Y$302,$J$296:$R$296,0)))</f>
        <v>0</v>
      </c>
      <c r="Z311" s="695" cm="1">
        <f t="array" ref="Z311">INDEX($H311:$K311,0,MATCH(Z$303,$H$303:$K$303,0))*INDEX($J$297:$R$300,MATCH(Z$303,$I$297:$I$300,0),MATCH(Z$302,$J$296:$R$296,0))+IF(SUM($H311:$I311)&gt;0,INDEX($U$297:$AC$300,MATCH(Z$303,$I$297:$I$300,0),MATCH(Z$302,$J$296:$R$296,0)))</f>
        <v>0</v>
      </c>
      <c r="AA311" s="695" cm="1">
        <f t="array" ref="AA311">INDEX($H311:$K311,0,MATCH(AA$303,$H$303:$K$303,0))*INDEX($J$297:$R$300,MATCH(AA$303,$I$297:$I$300,0),MATCH(AA$302,$J$296:$R$296,0))+IF(SUM($H311:$I311)&gt;0,INDEX($U$297:$AC$300,MATCH(AA$303,$I$297:$I$300,0),MATCH(AA$302,$J$296:$R$296,0)))</f>
        <v>0</v>
      </c>
      <c r="AB311" s="695" cm="1">
        <f t="array" ref="AB311">INDEX($H311:$K311,0,MATCH(AB$303,$H$303:$K$303,0))*INDEX($J$297:$R$300,MATCH(AB$303,$I$297:$I$300,0),MATCH(AB$302,$J$296:$R$296,0))+IF(SUM($H311:$I311)&gt;0,INDEX($U$297:$AC$300,MATCH(AB$303,$I$297:$I$300,0),MATCH(AB$302,$J$296:$R$296,0)))</f>
        <v>0</v>
      </c>
      <c r="AC311" s="695" cm="1">
        <f t="array" ref="AC311">INDEX($H311:$K311,0,MATCH(AC$303,$H$303:$K$303,0))*INDEX($J$297:$R$300,MATCH(AC$303,$I$297:$I$300,0),MATCH(AC$302,$J$296:$R$296,0))+IF(SUM($H311:$I311)&gt;0,INDEX($U$297:$AC$300,MATCH(AC$303,$I$297:$I$300,0),MATCH(AC$302,$J$296:$R$296,0)))</f>
        <v>0</v>
      </c>
      <c r="AD311" s="695" cm="1">
        <f t="array" ref="AD311">INDEX($H311:$K311,0,MATCH(AD$303,$H$303:$K$303,0))*INDEX($J$297:$R$300,MATCH(AD$303,$I$297:$I$300,0),MATCH(AD$302,$J$296:$R$296,0))+IF(SUM($H311:$I311)&gt;0,INDEX($U$297:$AC$300,MATCH(AD$303,$I$297:$I$300,0),MATCH(AD$302,$J$296:$R$296,0)))</f>
        <v>0</v>
      </c>
      <c r="AE311" s="695" cm="1">
        <f t="array" ref="AE311">INDEX($H311:$K311,0,MATCH(AE$303,$H$303:$K$303,0))*INDEX($J$297:$R$300,MATCH(AE$303,$I$297:$I$300,0),MATCH(AE$302,$J$296:$R$296,0))+IF(SUM($H311:$I311)&gt;0,INDEX($U$297:$AC$300,MATCH(AE$303,$I$297:$I$300,0),MATCH(AE$302,$J$296:$R$296,0)))</f>
        <v>0</v>
      </c>
      <c r="AF311" s="695" cm="1">
        <f t="array" ref="AF311">INDEX($H311:$K311,0,MATCH(AF$303,$H$303:$K$303,0))*INDEX($J$297:$R$300,MATCH(AF$303,$I$297:$I$300,0),MATCH(AF$302,$J$296:$R$296,0))+IF(SUM($H311:$I311)&gt;0,INDEX($U$297:$AC$300,MATCH(AF$303,$I$297:$I$300,0),MATCH(AF$302,$J$296:$R$296,0)))</f>
        <v>0</v>
      </c>
      <c r="AG311" s="695" cm="1">
        <f t="array" ref="AG311">INDEX($H311:$K311,0,MATCH(AG$303,$H$303:$K$303,0))*INDEX($J$297:$R$300,MATCH(AG$303,$I$297:$I$300,0),MATCH(AG$302,$J$296:$R$296,0))+IF(SUM($H311:$I311)&gt;0,INDEX($U$297:$AC$300,MATCH(AG$303,$I$297:$I$300,0),MATCH(AG$302,$J$296:$R$296,0)))</f>
        <v>0</v>
      </c>
      <c r="AH311" s="695" cm="1">
        <f t="array" ref="AH311">INDEX($H311:$K311,0,MATCH(AH$303,$H$303:$K$303,0))*INDEX($J$297:$R$300,MATCH(AH$303,$I$297:$I$300,0),MATCH(AH$302,$J$296:$R$296,0))+IF(SUM($H311:$I311)&gt;0,INDEX($U$297:$AC$300,MATCH(AH$303,$I$297:$I$300,0),MATCH(AH$302,$J$296:$R$296,0)))</f>
        <v>0</v>
      </c>
      <c r="AI311" s="695" cm="1">
        <f t="array" ref="AI311">INDEX($H311:$K311,0,MATCH(AI$303,$H$303:$K$303,0))*INDEX($J$297:$R$300,MATCH(AI$303,$I$297:$I$300,0),MATCH(AI$302,$J$296:$R$296,0))+IF(SUM($H311:$I311)&gt;0,INDEX($U$297:$AC$300,MATCH(AI$303,$I$297:$I$300,0),MATCH(AI$302,$J$296:$R$296,0)))</f>
        <v>0</v>
      </c>
      <c r="AJ311" s="695" cm="1">
        <f t="array" ref="AJ311">INDEX($H311:$K311,0,MATCH(AJ$303,$H$303:$K$303,0))*INDEX($J$297:$R$300,MATCH(AJ$303,$I$297:$I$300,0),MATCH(AJ$302,$J$296:$R$296,0))+IF(SUM($H311:$I311)&gt;0,INDEX($U$297:$AC$300,MATCH(AJ$303,$I$297:$I$300,0),MATCH(AJ$302,$J$296:$R$296,0)))</f>
        <v>0</v>
      </c>
      <c r="AK311" s="695" cm="1">
        <f t="array" ref="AK311">INDEX($H311:$K311,0,MATCH(AK$303,$H$303:$K$303,0))*INDEX($J$297:$R$300,MATCH(AK$303,$I$297:$I$300,0),MATCH(AK$302,$J$296:$R$296,0))+IF(SUM($H311:$I311)&gt;0,INDEX($U$297:$AC$300,MATCH(AK$303,$I$297:$I$300,0),MATCH(AK$302,$J$296:$R$296,0)))</f>
        <v>0</v>
      </c>
      <c r="AL311" s="695" cm="1">
        <f t="array" ref="AL311">INDEX($H311:$K311,0,MATCH(AL$303,$H$303:$K$303,0))*INDEX($J$297:$R$300,MATCH(AL$303,$I$297:$I$300,0),MATCH(AL$302,$J$296:$R$296,0))+IF(SUM($H311:$I311)&gt;0,INDEX($U$297:$AC$300,MATCH(AL$303,$I$297:$I$300,0),MATCH(AL$302,$J$296:$R$296,0)))</f>
        <v>0</v>
      </c>
      <c r="AM311" s="695" cm="1">
        <f t="array" ref="AM311">INDEX($H311:$K311,0,MATCH(AM$303,$H$303:$K$303,0))*INDEX($J$297:$R$300,MATCH(AM$303,$I$297:$I$300,0),MATCH(AM$302,$J$296:$R$296,0))+IF(SUM($H311:$I311)&gt;0,INDEX($U$297:$AC$300,MATCH(AM$303,$I$297:$I$300,0),MATCH(AM$302,$J$296:$R$296,0)))</f>
        <v>0</v>
      </c>
      <c r="AN311" s="695" cm="1">
        <f t="array" ref="AN311">INDEX($H311:$K311,0,MATCH(AN$303,$H$303:$K$303,0))*INDEX($J$297:$R$300,MATCH(AN$303,$I$297:$I$300,0),MATCH(AN$302,$J$296:$R$296,0))+IF(SUM($H311:$I311)&gt;0,INDEX($U$297:$AC$300,MATCH(AN$303,$I$297:$I$300,0),MATCH(AN$302,$J$296:$R$296,0)))</f>
        <v>0</v>
      </c>
      <c r="AO311" s="695" cm="1">
        <f t="array" ref="AO311">INDEX($H311:$K311,0,MATCH(AO$303,$H$303:$K$303,0))*INDEX($J$297:$R$300,MATCH(AO$303,$I$297:$I$300,0),MATCH(AO$302,$J$296:$R$296,0))+IF(SUM($H311:$I311)&gt;0,INDEX($U$297:$AC$300,MATCH(AO$303,$I$297:$I$300,0),MATCH(AO$302,$J$296:$R$296,0)))</f>
        <v>0</v>
      </c>
      <c r="AP311" s="695" cm="1">
        <f t="array" ref="AP311">INDEX($H311:$K311,0,MATCH(AP$303,$H$303:$K$303,0))*INDEX($J$297:$R$300,MATCH(AP$303,$I$297:$I$300,0),MATCH(AP$302,$J$296:$R$296,0))+IF(SUM($H311:$I311)&gt;0,INDEX($U$297:$AC$300,MATCH(AP$303,$I$297:$I$300,0),MATCH(AP$302,$J$296:$R$296,0)))</f>
        <v>0</v>
      </c>
      <c r="AQ311" s="695" cm="1">
        <f t="array" ref="AQ311">INDEX($H311:$K311,0,MATCH(AQ$303,$H$303:$K$303,0))*INDEX($J$297:$R$300,MATCH(AQ$303,$I$297:$I$300,0),MATCH(AQ$302,$J$296:$R$296,0))+IF(SUM($H311:$I311)&gt;0,INDEX($U$297:$AC$300,MATCH(AQ$303,$I$297:$I$300,0),MATCH(AQ$302,$J$296:$R$296,0)))</f>
        <v>0</v>
      </c>
      <c r="AR311" s="695" cm="1">
        <f t="array" ref="AR311">INDEX($H311:$K311,0,MATCH(AR$303,$H$303:$K$303,0))*INDEX($J$297:$R$300,MATCH(AR$303,$I$297:$I$300,0),MATCH(AR$302,$J$296:$R$296,0))+IF(SUM($H311:$I311)&gt;0,INDEX($U$297:$AC$300,MATCH(AR$303,$I$297:$I$300,0),MATCH(AR$302,$J$296:$R$296,0)))</f>
        <v>0</v>
      </c>
      <c r="AS311" s="695" cm="1">
        <f t="array" ref="AS311">INDEX($H311:$K311,0,MATCH(AS$303,$H$303:$K$303,0))*INDEX($J$297:$R$300,MATCH(AS$303,$I$297:$I$300,0),MATCH(AS$302,$J$296:$R$296,0))+IF(SUM($H311:$I311)&gt;0,INDEX($U$297:$AC$300,MATCH(AS$303,$I$297:$I$300,0),MATCH(AS$302,$J$296:$R$296,0)))</f>
        <v>0</v>
      </c>
      <c r="AT311" s="695" cm="1">
        <f t="array" ref="AT311">INDEX($H311:$K311,0,MATCH(AT$303,$H$303:$K$303,0))*INDEX($J$297:$R$300,MATCH(AT$303,$I$297:$I$300,0),MATCH(AT$302,$J$296:$R$296,0))+IF(SUM($H311:$I311)&gt;0,INDEX($U$297:$AC$300,MATCH(AT$303,$I$297:$I$300,0),MATCH(AT$302,$J$296:$R$296,0)))</f>
        <v>0</v>
      </c>
      <c r="AU311" s="695" cm="1">
        <f t="array" ref="AU311">INDEX($H311:$K311,0,MATCH(AU$303,$H$303:$K$303,0))*INDEX($J$297:$R$300,MATCH(AU$303,$I$297:$I$300,0),MATCH(AU$302,$J$296:$R$296,0))+IF(SUM($H311:$I311)&gt;0,INDEX($U$297:$AC$300,MATCH(AU$303,$I$297:$I$300,0),MATCH(AU$302,$J$296:$R$296,0)))</f>
        <v>0</v>
      </c>
      <c r="AV311" s="186"/>
      <c r="AW311" s="186"/>
      <c r="AX311" s="16"/>
      <c r="AY311" s="8"/>
      <c r="AZ311" s="8"/>
      <c r="BA311" s="8"/>
    </row>
    <row r="312" spans="1:53" ht="14.5" outlineLevel="1" x14ac:dyDescent="0.35">
      <c r="A312" s="6"/>
      <c r="B312" s="7"/>
      <c r="C312" s="17"/>
      <c r="D312" s="17"/>
      <c r="E312" s="17"/>
      <c r="F312" s="26"/>
      <c r="G312" s="26" t="str">
        <f t="shared" si="123"/>
        <v>GGGC1Pa2</v>
      </c>
      <c r="H312" s="222">
        <f t="shared" ref="H312:J312" si="133">IF($H252&gt;0,INDEX($Z$168:$AC$180,MATCH($M133,$Y$168:$Y$180,0),MATCH(H$303,$Z$167:$AC$167,0)),0)</f>
        <v>0</v>
      </c>
      <c r="I312" s="222">
        <f t="shared" si="133"/>
        <v>0</v>
      </c>
      <c r="J312" s="222">
        <f t="shared" si="133"/>
        <v>0</v>
      </c>
      <c r="K312" s="222">
        <f t="shared" si="126"/>
        <v>0</v>
      </c>
      <c r="L312" s="695" cm="1">
        <f t="array" ref="L312">INDEX($H312:$K312,0,MATCH(L$303,$H$303:$K$303,0))*INDEX($J$297:$R$300,MATCH(L$303,$I$297:$I$300,0),MATCH(L$302,$J$296:$R$296,0))+IF(SUM($H312:$I312)&gt;0,INDEX($U$297:$AC$300,MATCH(L$303,$I$297:$I$300,0),MATCH(L$302,$J$296:$R$296,0)))</f>
        <v>0</v>
      </c>
      <c r="M312" s="695" cm="1">
        <f t="array" ref="M312">INDEX($H312:$K312,0,MATCH(M$303,$H$303:$K$303,0))*INDEX($J$297:$R$300,MATCH(M$303,$I$297:$I$300,0),MATCH(M$302,$J$296:$R$296,0))+IF(SUM($H312:$I312)&gt;0,INDEX($U$297:$AC$300,MATCH(M$303,$I$297:$I$300,0),MATCH(M$302,$J$296:$R$296,0)))</f>
        <v>0</v>
      </c>
      <c r="N312" s="695" cm="1">
        <f t="array" ref="N312">INDEX($H312:$K312,0,MATCH(N$303,$H$303:$K$303,0))*INDEX($J$297:$R$300,MATCH(N$303,$I$297:$I$300,0),MATCH(N$302,$J$296:$R$296,0))+IF(SUM($H312:$I312)&gt;0,INDEX($U$297:$AC$300,MATCH(N$303,$I$297:$I$300,0),MATCH(N$302,$J$296:$R$296,0)))</f>
        <v>0</v>
      </c>
      <c r="O312" s="695" cm="1">
        <f t="array" ref="O312">INDEX($H312:$K312,0,MATCH(O$303,$H$303:$K$303,0))*INDEX($J$297:$R$300,MATCH(O$303,$I$297:$I$300,0),MATCH(O$302,$J$296:$R$296,0))+IF(SUM($H312:$I312)&gt;0,INDEX($U$297:$AC$300,MATCH(O$303,$I$297:$I$300,0),MATCH(O$302,$J$296:$R$296,0)))</f>
        <v>0</v>
      </c>
      <c r="P312" s="695" cm="1">
        <f t="array" ref="P312">INDEX($H312:$K312,0,MATCH(P$303,$H$303:$K$303,0))*INDEX($J$297:$R$300,MATCH(P$303,$I$297:$I$300,0),MATCH(P$302,$J$296:$R$296,0))+IF(SUM($H312:$I312)&gt;0,INDEX($U$297:$AC$300,MATCH(P$303,$I$297:$I$300,0),MATCH(P$302,$J$296:$R$296,0)))</f>
        <v>0</v>
      </c>
      <c r="Q312" s="695" cm="1">
        <f t="array" ref="Q312">INDEX($H312:$K312,0,MATCH(Q$303,$H$303:$K$303,0))*INDEX($J$297:$R$300,MATCH(Q$303,$I$297:$I$300,0),MATCH(Q$302,$J$296:$R$296,0))+IF(SUM($H312:$I312)&gt;0,INDEX($U$297:$AC$300,MATCH(Q$303,$I$297:$I$300,0),MATCH(Q$302,$J$296:$R$296,0)))</f>
        <v>0</v>
      </c>
      <c r="R312" s="695" cm="1">
        <f t="array" ref="R312">INDEX($H312:$K312,0,MATCH(R$303,$H$303:$K$303,0))*INDEX($J$297:$R$300,MATCH(R$303,$I$297:$I$300,0),MATCH(R$302,$J$296:$R$296,0))+IF(SUM($H312:$I312)&gt;0,INDEX($U$297:$AC$300,MATCH(R$303,$I$297:$I$300,0),MATCH(R$302,$J$296:$R$296,0)))</f>
        <v>0</v>
      </c>
      <c r="S312" s="695" cm="1">
        <f t="array" ref="S312">INDEX($H312:$K312,0,MATCH(S$303,$H$303:$K$303,0))*INDEX($J$297:$R$300,MATCH(S$303,$I$297:$I$300,0),MATCH(S$302,$J$296:$R$296,0))+IF(SUM($H312:$I312)&gt;0,INDEX($U$297:$AC$300,MATCH(S$303,$I$297:$I$300,0),MATCH(S$302,$J$296:$R$296,0)))</f>
        <v>0</v>
      </c>
      <c r="T312" s="695" cm="1">
        <f t="array" ref="T312">INDEX($H312:$K312,0,MATCH(T$303,$H$303:$K$303,0))*INDEX($J$297:$R$300,MATCH(T$303,$I$297:$I$300,0),MATCH(T$302,$J$296:$R$296,0))+IF(SUM($H312:$I312)&gt;0,INDEX($U$297:$AC$300,MATCH(T$303,$I$297:$I$300,0),MATCH(T$302,$J$296:$R$296,0)))</f>
        <v>0</v>
      </c>
      <c r="U312" s="695" cm="1">
        <f t="array" ref="U312">INDEX($H312:$K312,0,MATCH(U$303,$H$303:$K$303,0))*INDEX($J$297:$R$300,MATCH(U$303,$I$297:$I$300,0),MATCH(U$302,$J$296:$R$296,0))+IF(SUM($H312:$I312)&gt;0,INDEX($U$297:$AC$300,MATCH(U$303,$I$297:$I$300,0),MATCH(U$302,$J$296:$R$296,0)))</f>
        <v>0</v>
      </c>
      <c r="V312" s="695" cm="1">
        <f t="array" ref="V312">INDEX($H312:$K312,0,MATCH(V$303,$H$303:$K$303,0))*INDEX($J$297:$R$300,MATCH(V$303,$I$297:$I$300,0),MATCH(V$302,$J$296:$R$296,0))+IF(SUM($H312:$I312)&gt;0,INDEX($U$297:$AC$300,MATCH(V$303,$I$297:$I$300,0),MATCH(V$302,$J$296:$R$296,0)))</f>
        <v>0</v>
      </c>
      <c r="W312" s="695" cm="1">
        <f t="array" ref="W312">INDEX($H312:$K312,0,MATCH(W$303,$H$303:$K$303,0))*INDEX($J$297:$R$300,MATCH(W$303,$I$297:$I$300,0),MATCH(W$302,$J$296:$R$296,0))+IF(SUM($H312:$I312)&gt;0,INDEX($U$297:$AC$300,MATCH(W$303,$I$297:$I$300,0),MATCH(W$302,$J$296:$R$296,0)))</f>
        <v>0</v>
      </c>
      <c r="X312" s="695" cm="1">
        <f t="array" ref="X312">INDEX($H312:$K312,0,MATCH(X$303,$H$303:$K$303,0))*INDEX($J$297:$R$300,MATCH(X$303,$I$297:$I$300,0),MATCH(X$302,$J$296:$R$296,0))+IF(SUM($H312:$I312)&gt;0,INDEX($U$297:$AC$300,MATCH(X$303,$I$297:$I$300,0),MATCH(X$302,$J$296:$R$296,0)))</f>
        <v>0</v>
      </c>
      <c r="Y312" s="695" cm="1">
        <f t="array" ref="Y312">INDEX($H312:$K312,0,MATCH(Y$303,$H$303:$K$303,0))*INDEX($J$297:$R$300,MATCH(Y$303,$I$297:$I$300,0),MATCH(Y$302,$J$296:$R$296,0))+IF(SUM($H312:$I312)&gt;0,INDEX($U$297:$AC$300,MATCH(Y$303,$I$297:$I$300,0),MATCH(Y$302,$J$296:$R$296,0)))</f>
        <v>0</v>
      </c>
      <c r="Z312" s="695" cm="1">
        <f t="array" ref="Z312">INDEX($H312:$K312,0,MATCH(Z$303,$H$303:$K$303,0))*INDEX($J$297:$R$300,MATCH(Z$303,$I$297:$I$300,0),MATCH(Z$302,$J$296:$R$296,0))+IF(SUM($H312:$I312)&gt;0,INDEX($U$297:$AC$300,MATCH(Z$303,$I$297:$I$300,0),MATCH(Z$302,$J$296:$R$296,0)))</f>
        <v>0</v>
      </c>
      <c r="AA312" s="695" cm="1">
        <f t="array" ref="AA312">INDEX($H312:$K312,0,MATCH(AA$303,$H$303:$K$303,0))*INDEX($J$297:$R$300,MATCH(AA$303,$I$297:$I$300,0),MATCH(AA$302,$J$296:$R$296,0))+IF(SUM($H312:$I312)&gt;0,INDEX($U$297:$AC$300,MATCH(AA$303,$I$297:$I$300,0),MATCH(AA$302,$J$296:$R$296,0)))</f>
        <v>0</v>
      </c>
      <c r="AB312" s="695" cm="1">
        <f t="array" ref="AB312">INDEX($H312:$K312,0,MATCH(AB$303,$H$303:$K$303,0))*INDEX($J$297:$R$300,MATCH(AB$303,$I$297:$I$300,0),MATCH(AB$302,$J$296:$R$296,0))+IF(SUM($H312:$I312)&gt;0,INDEX($U$297:$AC$300,MATCH(AB$303,$I$297:$I$300,0),MATCH(AB$302,$J$296:$R$296,0)))</f>
        <v>0</v>
      </c>
      <c r="AC312" s="695" cm="1">
        <f t="array" ref="AC312">INDEX($H312:$K312,0,MATCH(AC$303,$H$303:$K$303,0))*INDEX($J$297:$R$300,MATCH(AC$303,$I$297:$I$300,0),MATCH(AC$302,$J$296:$R$296,0))+IF(SUM($H312:$I312)&gt;0,INDEX($U$297:$AC$300,MATCH(AC$303,$I$297:$I$300,0),MATCH(AC$302,$J$296:$R$296,0)))</f>
        <v>0</v>
      </c>
      <c r="AD312" s="695" cm="1">
        <f t="array" ref="AD312">INDEX($H312:$K312,0,MATCH(AD$303,$H$303:$K$303,0))*INDEX($J$297:$R$300,MATCH(AD$303,$I$297:$I$300,0),MATCH(AD$302,$J$296:$R$296,0))+IF(SUM($H312:$I312)&gt;0,INDEX($U$297:$AC$300,MATCH(AD$303,$I$297:$I$300,0),MATCH(AD$302,$J$296:$R$296,0)))</f>
        <v>0</v>
      </c>
      <c r="AE312" s="695" cm="1">
        <f t="array" ref="AE312">INDEX($H312:$K312,0,MATCH(AE$303,$H$303:$K$303,0))*INDEX($J$297:$R$300,MATCH(AE$303,$I$297:$I$300,0),MATCH(AE$302,$J$296:$R$296,0))+IF(SUM($H312:$I312)&gt;0,INDEX($U$297:$AC$300,MATCH(AE$303,$I$297:$I$300,0),MATCH(AE$302,$J$296:$R$296,0)))</f>
        <v>0</v>
      </c>
      <c r="AF312" s="695" cm="1">
        <f t="array" ref="AF312">INDEX($H312:$K312,0,MATCH(AF$303,$H$303:$K$303,0))*INDEX($J$297:$R$300,MATCH(AF$303,$I$297:$I$300,0),MATCH(AF$302,$J$296:$R$296,0))+IF(SUM($H312:$I312)&gt;0,INDEX($U$297:$AC$300,MATCH(AF$303,$I$297:$I$300,0),MATCH(AF$302,$J$296:$R$296,0)))</f>
        <v>0</v>
      </c>
      <c r="AG312" s="695" cm="1">
        <f t="array" ref="AG312">INDEX($H312:$K312,0,MATCH(AG$303,$H$303:$K$303,0))*INDEX($J$297:$R$300,MATCH(AG$303,$I$297:$I$300,0),MATCH(AG$302,$J$296:$R$296,0))+IF(SUM($H312:$I312)&gt;0,INDEX($U$297:$AC$300,MATCH(AG$303,$I$297:$I$300,0),MATCH(AG$302,$J$296:$R$296,0)))</f>
        <v>0</v>
      </c>
      <c r="AH312" s="695" cm="1">
        <f t="array" ref="AH312">INDEX($H312:$K312,0,MATCH(AH$303,$H$303:$K$303,0))*INDEX($J$297:$R$300,MATCH(AH$303,$I$297:$I$300,0),MATCH(AH$302,$J$296:$R$296,0))+IF(SUM($H312:$I312)&gt;0,INDEX($U$297:$AC$300,MATCH(AH$303,$I$297:$I$300,0),MATCH(AH$302,$J$296:$R$296,0)))</f>
        <v>0</v>
      </c>
      <c r="AI312" s="695" cm="1">
        <f t="array" ref="AI312">INDEX($H312:$K312,0,MATCH(AI$303,$H$303:$K$303,0))*INDEX($J$297:$R$300,MATCH(AI$303,$I$297:$I$300,0),MATCH(AI$302,$J$296:$R$296,0))+IF(SUM($H312:$I312)&gt;0,INDEX($U$297:$AC$300,MATCH(AI$303,$I$297:$I$300,0),MATCH(AI$302,$J$296:$R$296,0)))</f>
        <v>0</v>
      </c>
      <c r="AJ312" s="695" cm="1">
        <f t="array" ref="AJ312">INDEX($H312:$K312,0,MATCH(AJ$303,$H$303:$K$303,0))*INDEX($J$297:$R$300,MATCH(AJ$303,$I$297:$I$300,0),MATCH(AJ$302,$J$296:$R$296,0))+IF(SUM($H312:$I312)&gt;0,INDEX($U$297:$AC$300,MATCH(AJ$303,$I$297:$I$300,0),MATCH(AJ$302,$J$296:$R$296,0)))</f>
        <v>0</v>
      </c>
      <c r="AK312" s="695" cm="1">
        <f t="array" ref="AK312">INDEX($H312:$K312,0,MATCH(AK$303,$H$303:$K$303,0))*INDEX($J$297:$R$300,MATCH(AK$303,$I$297:$I$300,0),MATCH(AK$302,$J$296:$R$296,0))+IF(SUM($H312:$I312)&gt;0,INDEX($U$297:$AC$300,MATCH(AK$303,$I$297:$I$300,0),MATCH(AK$302,$J$296:$R$296,0)))</f>
        <v>0</v>
      </c>
      <c r="AL312" s="695" cm="1">
        <f t="array" ref="AL312">INDEX($H312:$K312,0,MATCH(AL$303,$H$303:$K$303,0))*INDEX($J$297:$R$300,MATCH(AL$303,$I$297:$I$300,0),MATCH(AL$302,$J$296:$R$296,0))+IF(SUM($H312:$I312)&gt;0,INDEX($U$297:$AC$300,MATCH(AL$303,$I$297:$I$300,0),MATCH(AL$302,$J$296:$R$296,0)))</f>
        <v>0</v>
      </c>
      <c r="AM312" s="695" cm="1">
        <f t="array" ref="AM312">INDEX($H312:$K312,0,MATCH(AM$303,$H$303:$K$303,0))*INDEX($J$297:$R$300,MATCH(AM$303,$I$297:$I$300,0),MATCH(AM$302,$J$296:$R$296,0))+IF(SUM($H312:$I312)&gt;0,INDEX($U$297:$AC$300,MATCH(AM$303,$I$297:$I$300,0),MATCH(AM$302,$J$296:$R$296,0)))</f>
        <v>0</v>
      </c>
      <c r="AN312" s="695" cm="1">
        <f t="array" ref="AN312">INDEX($H312:$K312,0,MATCH(AN$303,$H$303:$K$303,0))*INDEX($J$297:$R$300,MATCH(AN$303,$I$297:$I$300,0),MATCH(AN$302,$J$296:$R$296,0))+IF(SUM($H312:$I312)&gt;0,INDEX($U$297:$AC$300,MATCH(AN$303,$I$297:$I$300,0),MATCH(AN$302,$J$296:$R$296,0)))</f>
        <v>0</v>
      </c>
      <c r="AO312" s="695" cm="1">
        <f t="array" ref="AO312">INDEX($H312:$K312,0,MATCH(AO$303,$H$303:$K$303,0))*INDEX($J$297:$R$300,MATCH(AO$303,$I$297:$I$300,0),MATCH(AO$302,$J$296:$R$296,0))+IF(SUM($H312:$I312)&gt;0,INDEX($U$297:$AC$300,MATCH(AO$303,$I$297:$I$300,0),MATCH(AO$302,$J$296:$R$296,0)))</f>
        <v>0</v>
      </c>
      <c r="AP312" s="695" cm="1">
        <f t="array" ref="AP312">INDEX($H312:$K312,0,MATCH(AP$303,$H$303:$K$303,0))*INDEX($J$297:$R$300,MATCH(AP$303,$I$297:$I$300,0),MATCH(AP$302,$J$296:$R$296,0))+IF(SUM($H312:$I312)&gt;0,INDEX($U$297:$AC$300,MATCH(AP$303,$I$297:$I$300,0),MATCH(AP$302,$J$296:$R$296,0)))</f>
        <v>0</v>
      </c>
      <c r="AQ312" s="695" cm="1">
        <f t="array" ref="AQ312">INDEX($H312:$K312,0,MATCH(AQ$303,$H$303:$K$303,0))*INDEX($J$297:$R$300,MATCH(AQ$303,$I$297:$I$300,0),MATCH(AQ$302,$J$296:$R$296,0))+IF(SUM($H312:$I312)&gt;0,INDEX($U$297:$AC$300,MATCH(AQ$303,$I$297:$I$300,0),MATCH(AQ$302,$J$296:$R$296,0)))</f>
        <v>0</v>
      </c>
      <c r="AR312" s="695" cm="1">
        <f t="array" ref="AR312">INDEX($H312:$K312,0,MATCH(AR$303,$H$303:$K$303,0))*INDEX($J$297:$R$300,MATCH(AR$303,$I$297:$I$300,0),MATCH(AR$302,$J$296:$R$296,0))+IF(SUM($H312:$I312)&gt;0,INDEX($U$297:$AC$300,MATCH(AR$303,$I$297:$I$300,0),MATCH(AR$302,$J$296:$R$296,0)))</f>
        <v>0</v>
      </c>
      <c r="AS312" s="695" cm="1">
        <f t="array" ref="AS312">INDEX($H312:$K312,0,MATCH(AS$303,$H$303:$K$303,0))*INDEX($J$297:$R$300,MATCH(AS$303,$I$297:$I$300,0),MATCH(AS$302,$J$296:$R$296,0))+IF(SUM($H312:$I312)&gt;0,INDEX($U$297:$AC$300,MATCH(AS$303,$I$297:$I$300,0),MATCH(AS$302,$J$296:$R$296,0)))</f>
        <v>0</v>
      </c>
      <c r="AT312" s="695" cm="1">
        <f t="array" ref="AT312">INDEX($H312:$K312,0,MATCH(AT$303,$H$303:$K$303,0))*INDEX($J$297:$R$300,MATCH(AT$303,$I$297:$I$300,0),MATCH(AT$302,$J$296:$R$296,0))+IF(SUM($H312:$I312)&gt;0,INDEX($U$297:$AC$300,MATCH(AT$303,$I$297:$I$300,0),MATCH(AT$302,$J$296:$R$296,0)))</f>
        <v>0</v>
      </c>
      <c r="AU312" s="695" cm="1">
        <f t="array" ref="AU312">INDEX($H312:$K312,0,MATCH(AU$303,$H$303:$K$303,0))*INDEX($J$297:$R$300,MATCH(AU$303,$I$297:$I$300,0),MATCH(AU$302,$J$296:$R$296,0))+IF(SUM($H312:$I312)&gt;0,INDEX($U$297:$AC$300,MATCH(AU$303,$I$297:$I$300,0),MATCH(AU$302,$J$296:$R$296,0)))</f>
        <v>0</v>
      </c>
      <c r="AV312" s="186"/>
      <c r="AW312" s="186"/>
      <c r="AX312" s="16"/>
      <c r="AY312" s="8"/>
      <c r="AZ312" s="8"/>
      <c r="BA312" s="8"/>
    </row>
    <row r="313" spans="1:53" ht="14.5" outlineLevel="1" x14ac:dyDescent="0.35">
      <c r="A313" s="6"/>
      <c r="B313" s="7"/>
      <c r="C313" s="17"/>
      <c r="D313" s="17"/>
      <c r="E313" s="17"/>
      <c r="F313" s="26"/>
      <c r="G313" s="26" t="str">
        <f t="shared" si="123"/>
        <v>GGGC1OFa2</v>
      </c>
      <c r="H313" s="222">
        <f t="shared" ref="H313:J313" si="134">IF($H253&gt;0,INDEX($Z$168:$AC$180,MATCH($M134,$Y$168:$Y$180,0),MATCH(H$303,$Z$167:$AC$167,0)),0)</f>
        <v>0</v>
      </c>
      <c r="I313" s="222">
        <f t="shared" si="134"/>
        <v>0</v>
      </c>
      <c r="J313" s="222">
        <f t="shared" si="134"/>
        <v>0</v>
      </c>
      <c r="K313" s="222">
        <f t="shared" si="126"/>
        <v>0</v>
      </c>
      <c r="L313" s="695" cm="1">
        <f t="array" ref="L313">INDEX($H313:$K313,0,MATCH(L$303,$H$303:$K$303,0))*INDEX($J$297:$R$300,MATCH(L$303,$I$297:$I$300,0),MATCH(L$302,$J$296:$R$296,0))+IF(SUM($H313:$I313)&gt;0,INDEX($U$297:$AC$300,MATCH(L$303,$I$297:$I$300,0),MATCH(L$302,$J$296:$R$296,0)))</f>
        <v>0</v>
      </c>
      <c r="M313" s="695" cm="1">
        <f t="array" ref="M313">INDEX($H313:$K313,0,MATCH(M$303,$H$303:$K$303,0))*INDEX($J$297:$R$300,MATCH(M$303,$I$297:$I$300,0),MATCH(M$302,$J$296:$R$296,0))+IF(SUM($H313:$I313)&gt;0,INDEX($U$297:$AC$300,MATCH(M$303,$I$297:$I$300,0),MATCH(M$302,$J$296:$R$296,0)))</f>
        <v>0</v>
      </c>
      <c r="N313" s="695" cm="1">
        <f t="array" ref="N313">INDEX($H313:$K313,0,MATCH(N$303,$H$303:$K$303,0))*INDEX($J$297:$R$300,MATCH(N$303,$I$297:$I$300,0),MATCH(N$302,$J$296:$R$296,0))+IF(SUM($H313:$I313)&gt;0,INDEX($U$297:$AC$300,MATCH(N$303,$I$297:$I$300,0),MATCH(N$302,$J$296:$R$296,0)))</f>
        <v>0</v>
      </c>
      <c r="O313" s="695" cm="1">
        <f t="array" ref="O313">INDEX($H313:$K313,0,MATCH(O$303,$H$303:$K$303,0))*INDEX($J$297:$R$300,MATCH(O$303,$I$297:$I$300,0),MATCH(O$302,$J$296:$R$296,0))+IF(SUM($H313:$I313)&gt;0,INDEX($U$297:$AC$300,MATCH(O$303,$I$297:$I$300,0),MATCH(O$302,$J$296:$R$296,0)))</f>
        <v>0</v>
      </c>
      <c r="P313" s="695" cm="1">
        <f t="array" ref="P313">INDEX($H313:$K313,0,MATCH(P$303,$H$303:$K$303,0))*INDEX($J$297:$R$300,MATCH(P$303,$I$297:$I$300,0),MATCH(P$302,$J$296:$R$296,0))+IF(SUM($H313:$I313)&gt;0,INDEX($U$297:$AC$300,MATCH(P$303,$I$297:$I$300,0),MATCH(P$302,$J$296:$R$296,0)))</f>
        <v>0</v>
      </c>
      <c r="Q313" s="695" cm="1">
        <f t="array" ref="Q313">INDEX($H313:$K313,0,MATCH(Q$303,$H$303:$K$303,0))*INDEX($J$297:$R$300,MATCH(Q$303,$I$297:$I$300,0),MATCH(Q$302,$J$296:$R$296,0))+IF(SUM($H313:$I313)&gt;0,INDEX($U$297:$AC$300,MATCH(Q$303,$I$297:$I$300,0),MATCH(Q$302,$J$296:$R$296,0)))</f>
        <v>0</v>
      </c>
      <c r="R313" s="695" cm="1">
        <f t="array" ref="R313">INDEX($H313:$K313,0,MATCH(R$303,$H$303:$K$303,0))*INDEX($J$297:$R$300,MATCH(R$303,$I$297:$I$300,0),MATCH(R$302,$J$296:$R$296,0))+IF(SUM($H313:$I313)&gt;0,INDEX($U$297:$AC$300,MATCH(R$303,$I$297:$I$300,0),MATCH(R$302,$J$296:$R$296,0)))</f>
        <v>0</v>
      </c>
      <c r="S313" s="695" cm="1">
        <f t="array" ref="S313">INDEX($H313:$K313,0,MATCH(S$303,$H$303:$K$303,0))*INDEX($J$297:$R$300,MATCH(S$303,$I$297:$I$300,0),MATCH(S$302,$J$296:$R$296,0))+IF(SUM($H313:$I313)&gt;0,INDEX($U$297:$AC$300,MATCH(S$303,$I$297:$I$300,0),MATCH(S$302,$J$296:$R$296,0)))</f>
        <v>0</v>
      </c>
      <c r="T313" s="695" cm="1">
        <f t="array" ref="T313">INDEX($H313:$K313,0,MATCH(T$303,$H$303:$K$303,0))*INDEX($J$297:$R$300,MATCH(T$303,$I$297:$I$300,0),MATCH(T$302,$J$296:$R$296,0))+IF(SUM($H313:$I313)&gt;0,INDEX($U$297:$AC$300,MATCH(T$303,$I$297:$I$300,0),MATCH(T$302,$J$296:$R$296,0)))</f>
        <v>0</v>
      </c>
      <c r="U313" s="695" cm="1">
        <f t="array" ref="U313">INDEX($H313:$K313,0,MATCH(U$303,$H$303:$K$303,0))*INDEX($J$297:$R$300,MATCH(U$303,$I$297:$I$300,0),MATCH(U$302,$J$296:$R$296,0))+IF(SUM($H313:$I313)&gt;0,INDEX($U$297:$AC$300,MATCH(U$303,$I$297:$I$300,0),MATCH(U$302,$J$296:$R$296,0)))</f>
        <v>0</v>
      </c>
      <c r="V313" s="695" cm="1">
        <f t="array" ref="V313">INDEX($H313:$K313,0,MATCH(V$303,$H$303:$K$303,0))*INDEX($J$297:$R$300,MATCH(V$303,$I$297:$I$300,0),MATCH(V$302,$J$296:$R$296,0))+IF(SUM($H313:$I313)&gt;0,INDEX($U$297:$AC$300,MATCH(V$303,$I$297:$I$300,0),MATCH(V$302,$J$296:$R$296,0)))</f>
        <v>0</v>
      </c>
      <c r="W313" s="695" cm="1">
        <f t="array" ref="W313">INDEX($H313:$K313,0,MATCH(W$303,$H$303:$K$303,0))*INDEX($J$297:$R$300,MATCH(W$303,$I$297:$I$300,0),MATCH(W$302,$J$296:$R$296,0))+IF(SUM($H313:$I313)&gt;0,INDEX($U$297:$AC$300,MATCH(W$303,$I$297:$I$300,0),MATCH(W$302,$J$296:$R$296,0)))</f>
        <v>0</v>
      </c>
      <c r="X313" s="695" cm="1">
        <f t="array" ref="X313">INDEX($H313:$K313,0,MATCH(X$303,$H$303:$K$303,0))*INDEX($J$297:$R$300,MATCH(X$303,$I$297:$I$300,0),MATCH(X$302,$J$296:$R$296,0))+IF(SUM($H313:$I313)&gt;0,INDEX($U$297:$AC$300,MATCH(X$303,$I$297:$I$300,0),MATCH(X$302,$J$296:$R$296,0)))</f>
        <v>0</v>
      </c>
      <c r="Y313" s="695" cm="1">
        <f t="array" ref="Y313">INDEX($H313:$K313,0,MATCH(Y$303,$H$303:$K$303,0))*INDEX($J$297:$R$300,MATCH(Y$303,$I$297:$I$300,0),MATCH(Y$302,$J$296:$R$296,0))+IF(SUM($H313:$I313)&gt;0,INDEX($U$297:$AC$300,MATCH(Y$303,$I$297:$I$300,0),MATCH(Y$302,$J$296:$R$296,0)))</f>
        <v>0</v>
      </c>
      <c r="Z313" s="695" cm="1">
        <f t="array" ref="Z313">INDEX($H313:$K313,0,MATCH(Z$303,$H$303:$K$303,0))*INDEX($J$297:$R$300,MATCH(Z$303,$I$297:$I$300,0),MATCH(Z$302,$J$296:$R$296,0))+IF(SUM($H313:$I313)&gt;0,INDEX($U$297:$AC$300,MATCH(Z$303,$I$297:$I$300,0),MATCH(Z$302,$J$296:$R$296,0)))</f>
        <v>0</v>
      </c>
      <c r="AA313" s="695" cm="1">
        <f t="array" ref="AA313">INDEX($H313:$K313,0,MATCH(AA$303,$H$303:$K$303,0))*INDEX($J$297:$R$300,MATCH(AA$303,$I$297:$I$300,0),MATCH(AA$302,$J$296:$R$296,0))+IF(SUM($H313:$I313)&gt;0,INDEX($U$297:$AC$300,MATCH(AA$303,$I$297:$I$300,0),MATCH(AA$302,$J$296:$R$296,0)))</f>
        <v>0</v>
      </c>
      <c r="AB313" s="695" cm="1">
        <f t="array" ref="AB313">INDEX($H313:$K313,0,MATCH(AB$303,$H$303:$K$303,0))*INDEX($J$297:$R$300,MATCH(AB$303,$I$297:$I$300,0),MATCH(AB$302,$J$296:$R$296,0))+IF(SUM($H313:$I313)&gt;0,INDEX($U$297:$AC$300,MATCH(AB$303,$I$297:$I$300,0),MATCH(AB$302,$J$296:$R$296,0)))</f>
        <v>0</v>
      </c>
      <c r="AC313" s="695" cm="1">
        <f t="array" ref="AC313">INDEX($H313:$K313,0,MATCH(AC$303,$H$303:$K$303,0))*INDEX($J$297:$R$300,MATCH(AC$303,$I$297:$I$300,0),MATCH(AC$302,$J$296:$R$296,0))+IF(SUM($H313:$I313)&gt;0,INDEX($U$297:$AC$300,MATCH(AC$303,$I$297:$I$300,0),MATCH(AC$302,$J$296:$R$296,0)))</f>
        <v>0</v>
      </c>
      <c r="AD313" s="695" cm="1">
        <f t="array" ref="AD313">INDEX($H313:$K313,0,MATCH(AD$303,$H$303:$K$303,0))*INDEX($J$297:$R$300,MATCH(AD$303,$I$297:$I$300,0),MATCH(AD$302,$J$296:$R$296,0))+IF(SUM($H313:$I313)&gt;0,INDEX($U$297:$AC$300,MATCH(AD$303,$I$297:$I$300,0),MATCH(AD$302,$J$296:$R$296,0)))</f>
        <v>0</v>
      </c>
      <c r="AE313" s="695" cm="1">
        <f t="array" ref="AE313">INDEX($H313:$K313,0,MATCH(AE$303,$H$303:$K$303,0))*INDEX($J$297:$R$300,MATCH(AE$303,$I$297:$I$300,0),MATCH(AE$302,$J$296:$R$296,0))+IF(SUM($H313:$I313)&gt;0,INDEX($U$297:$AC$300,MATCH(AE$303,$I$297:$I$300,0),MATCH(AE$302,$J$296:$R$296,0)))</f>
        <v>0</v>
      </c>
      <c r="AF313" s="695" cm="1">
        <f t="array" ref="AF313">INDEX($H313:$K313,0,MATCH(AF$303,$H$303:$K$303,0))*INDEX($J$297:$R$300,MATCH(AF$303,$I$297:$I$300,0),MATCH(AF$302,$J$296:$R$296,0))+IF(SUM($H313:$I313)&gt;0,INDEX($U$297:$AC$300,MATCH(AF$303,$I$297:$I$300,0),MATCH(AF$302,$J$296:$R$296,0)))</f>
        <v>0</v>
      </c>
      <c r="AG313" s="695" cm="1">
        <f t="array" ref="AG313">INDEX($H313:$K313,0,MATCH(AG$303,$H$303:$K$303,0))*INDEX($J$297:$R$300,MATCH(AG$303,$I$297:$I$300,0),MATCH(AG$302,$J$296:$R$296,0))+IF(SUM($H313:$I313)&gt;0,INDEX($U$297:$AC$300,MATCH(AG$303,$I$297:$I$300,0),MATCH(AG$302,$J$296:$R$296,0)))</f>
        <v>0</v>
      </c>
      <c r="AH313" s="695" cm="1">
        <f t="array" ref="AH313">INDEX($H313:$K313,0,MATCH(AH$303,$H$303:$K$303,0))*INDEX($J$297:$R$300,MATCH(AH$303,$I$297:$I$300,0),MATCH(AH$302,$J$296:$R$296,0))+IF(SUM($H313:$I313)&gt;0,INDEX($U$297:$AC$300,MATCH(AH$303,$I$297:$I$300,0),MATCH(AH$302,$J$296:$R$296,0)))</f>
        <v>0</v>
      </c>
      <c r="AI313" s="695" cm="1">
        <f t="array" ref="AI313">INDEX($H313:$K313,0,MATCH(AI$303,$H$303:$K$303,0))*INDEX($J$297:$R$300,MATCH(AI$303,$I$297:$I$300,0),MATCH(AI$302,$J$296:$R$296,0))+IF(SUM($H313:$I313)&gt;0,INDEX($U$297:$AC$300,MATCH(AI$303,$I$297:$I$300,0),MATCH(AI$302,$J$296:$R$296,0)))</f>
        <v>0</v>
      </c>
      <c r="AJ313" s="695" cm="1">
        <f t="array" ref="AJ313">INDEX($H313:$K313,0,MATCH(AJ$303,$H$303:$K$303,0))*INDEX($J$297:$R$300,MATCH(AJ$303,$I$297:$I$300,0),MATCH(AJ$302,$J$296:$R$296,0))+IF(SUM($H313:$I313)&gt;0,INDEX($U$297:$AC$300,MATCH(AJ$303,$I$297:$I$300,0),MATCH(AJ$302,$J$296:$R$296,0)))</f>
        <v>0</v>
      </c>
      <c r="AK313" s="695" cm="1">
        <f t="array" ref="AK313">INDEX($H313:$K313,0,MATCH(AK$303,$H$303:$K$303,0))*INDEX($J$297:$R$300,MATCH(AK$303,$I$297:$I$300,0),MATCH(AK$302,$J$296:$R$296,0))+IF(SUM($H313:$I313)&gt;0,INDEX($U$297:$AC$300,MATCH(AK$303,$I$297:$I$300,0),MATCH(AK$302,$J$296:$R$296,0)))</f>
        <v>0</v>
      </c>
      <c r="AL313" s="695" cm="1">
        <f t="array" ref="AL313">INDEX($H313:$K313,0,MATCH(AL$303,$H$303:$K$303,0))*INDEX($J$297:$R$300,MATCH(AL$303,$I$297:$I$300,0),MATCH(AL$302,$J$296:$R$296,0))+IF(SUM($H313:$I313)&gt;0,INDEX($U$297:$AC$300,MATCH(AL$303,$I$297:$I$300,0),MATCH(AL$302,$J$296:$R$296,0)))</f>
        <v>0</v>
      </c>
      <c r="AM313" s="695" cm="1">
        <f t="array" ref="AM313">INDEX($H313:$K313,0,MATCH(AM$303,$H$303:$K$303,0))*INDEX($J$297:$R$300,MATCH(AM$303,$I$297:$I$300,0),MATCH(AM$302,$J$296:$R$296,0))+IF(SUM($H313:$I313)&gt;0,INDEX($U$297:$AC$300,MATCH(AM$303,$I$297:$I$300,0),MATCH(AM$302,$J$296:$R$296,0)))</f>
        <v>0</v>
      </c>
      <c r="AN313" s="695" cm="1">
        <f t="array" ref="AN313">INDEX($H313:$K313,0,MATCH(AN$303,$H$303:$K$303,0))*INDEX($J$297:$R$300,MATCH(AN$303,$I$297:$I$300,0),MATCH(AN$302,$J$296:$R$296,0))+IF(SUM($H313:$I313)&gt;0,INDEX($U$297:$AC$300,MATCH(AN$303,$I$297:$I$300,0),MATCH(AN$302,$J$296:$R$296,0)))</f>
        <v>0</v>
      </c>
      <c r="AO313" s="695" cm="1">
        <f t="array" ref="AO313">INDEX($H313:$K313,0,MATCH(AO$303,$H$303:$K$303,0))*INDEX($J$297:$R$300,MATCH(AO$303,$I$297:$I$300,0),MATCH(AO$302,$J$296:$R$296,0))+IF(SUM($H313:$I313)&gt;0,INDEX($U$297:$AC$300,MATCH(AO$303,$I$297:$I$300,0),MATCH(AO$302,$J$296:$R$296,0)))</f>
        <v>0</v>
      </c>
      <c r="AP313" s="695" cm="1">
        <f t="array" ref="AP313">INDEX($H313:$K313,0,MATCH(AP$303,$H$303:$K$303,0))*INDEX($J$297:$R$300,MATCH(AP$303,$I$297:$I$300,0),MATCH(AP$302,$J$296:$R$296,0))+IF(SUM($H313:$I313)&gt;0,INDEX($U$297:$AC$300,MATCH(AP$303,$I$297:$I$300,0),MATCH(AP$302,$J$296:$R$296,0)))</f>
        <v>0</v>
      </c>
      <c r="AQ313" s="695" cm="1">
        <f t="array" ref="AQ313">INDEX($H313:$K313,0,MATCH(AQ$303,$H$303:$K$303,0))*INDEX($J$297:$R$300,MATCH(AQ$303,$I$297:$I$300,0),MATCH(AQ$302,$J$296:$R$296,0))+IF(SUM($H313:$I313)&gt;0,INDEX($U$297:$AC$300,MATCH(AQ$303,$I$297:$I$300,0),MATCH(AQ$302,$J$296:$R$296,0)))</f>
        <v>0</v>
      </c>
      <c r="AR313" s="695" cm="1">
        <f t="array" ref="AR313">INDEX($H313:$K313,0,MATCH(AR$303,$H$303:$K$303,0))*INDEX($J$297:$R$300,MATCH(AR$303,$I$297:$I$300,0),MATCH(AR$302,$J$296:$R$296,0))+IF(SUM($H313:$I313)&gt;0,INDEX($U$297:$AC$300,MATCH(AR$303,$I$297:$I$300,0),MATCH(AR$302,$J$296:$R$296,0)))</f>
        <v>0</v>
      </c>
      <c r="AS313" s="695" cm="1">
        <f t="array" ref="AS313">INDEX($H313:$K313,0,MATCH(AS$303,$H$303:$K$303,0))*INDEX($J$297:$R$300,MATCH(AS$303,$I$297:$I$300,0),MATCH(AS$302,$J$296:$R$296,0))+IF(SUM($H313:$I313)&gt;0,INDEX($U$297:$AC$300,MATCH(AS$303,$I$297:$I$300,0),MATCH(AS$302,$J$296:$R$296,0)))</f>
        <v>0</v>
      </c>
      <c r="AT313" s="695" cm="1">
        <f t="array" ref="AT313">INDEX($H313:$K313,0,MATCH(AT$303,$H$303:$K$303,0))*INDEX($J$297:$R$300,MATCH(AT$303,$I$297:$I$300,0),MATCH(AT$302,$J$296:$R$296,0))+IF(SUM($H313:$I313)&gt;0,INDEX($U$297:$AC$300,MATCH(AT$303,$I$297:$I$300,0),MATCH(AT$302,$J$296:$R$296,0)))</f>
        <v>0</v>
      </c>
      <c r="AU313" s="695" cm="1">
        <f t="array" ref="AU313">INDEX($H313:$K313,0,MATCH(AU$303,$H$303:$K$303,0))*INDEX($J$297:$R$300,MATCH(AU$303,$I$297:$I$300,0),MATCH(AU$302,$J$296:$R$296,0))+IF(SUM($H313:$I313)&gt;0,INDEX($U$297:$AC$300,MATCH(AU$303,$I$297:$I$300,0),MATCH(AU$302,$J$296:$R$296,0)))</f>
        <v>0</v>
      </c>
      <c r="AV313" s="186"/>
      <c r="AW313" s="186"/>
      <c r="AX313" s="16"/>
      <c r="AY313" s="8"/>
      <c r="AZ313" s="8"/>
      <c r="BA313" s="8"/>
    </row>
    <row r="314" spans="1:53" ht="14.5" outlineLevel="1" x14ac:dyDescent="0.35">
      <c r="A314" s="6"/>
      <c r="B314" s="7"/>
      <c r="C314" s="17"/>
      <c r="D314" s="17"/>
      <c r="E314" s="17"/>
      <c r="F314" s="26"/>
      <c r="G314" s="26" t="str">
        <f t="shared" si="123"/>
        <v>SPSPSPSPSPsp</v>
      </c>
      <c r="H314" s="222">
        <f t="shared" ref="H314:J314" si="135">IF($H254&gt;0,INDEX($Z$168:$AC$180,MATCH($M135,$Y$168:$Y$180,0),MATCH(H$303,$Z$167:$AC$167,0)),0)</f>
        <v>0</v>
      </c>
      <c r="I314" s="222">
        <f t="shared" si="135"/>
        <v>0</v>
      </c>
      <c r="J314" s="222">
        <f t="shared" si="135"/>
        <v>0</v>
      </c>
      <c r="K314" s="222">
        <f t="shared" si="126"/>
        <v>0</v>
      </c>
      <c r="L314" s="695" cm="1">
        <f t="array" ref="L314">INDEX($H314:$K314,0,MATCH(L$303,$H$303:$K$303,0))*INDEX($J$297:$R$300,MATCH(L$303,$I$297:$I$300,0),MATCH(L$302,$J$296:$R$296,0))+IF(SUM($H314:$I314)&gt;0,INDEX($U$297:$AC$300,MATCH(L$303,$I$297:$I$300,0),MATCH(L$302,$J$296:$R$296,0)))</f>
        <v>0</v>
      </c>
      <c r="M314" s="695" cm="1">
        <f t="array" ref="M314">INDEX($H314:$K314,0,MATCH(M$303,$H$303:$K$303,0))*INDEX($J$297:$R$300,MATCH(M$303,$I$297:$I$300,0),MATCH(M$302,$J$296:$R$296,0))+IF(SUM($H314:$I314)&gt;0,INDEX($U$297:$AC$300,MATCH(M$303,$I$297:$I$300,0),MATCH(M$302,$J$296:$R$296,0)))</f>
        <v>0</v>
      </c>
      <c r="N314" s="695" cm="1">
        <f t="array" ref="N314">INDEX($H314:$K314,0,MATCH(N$303,$H$303:$K$303,0))*INDEX($J$297:$R$300,MATCH(N$303,$I$297:$I$300,0),MATCH(N$302,$J$296:$R$296,0))+IF(SUM($H314:$I314)&gt;0,INDEX($U$297:$AC$300,MATCH(N$303,$I$297:$I$300,0),MATCH(N$302,$J$296:$R$296,0)))</f>
        <v>0</v>
      </c>
      <c r="O314" s="695" cm="1">
        <f t="array" ref="O314">INDEX($H314:$K314,0,MATCH(O$303,$H$303:$K$303,0))*INDEX($J$297:$R$300,MATCH(O$303,$I$297:$I$300,0),MATCH(O$302,$J$296:$R$296,0))+IF(SUM($H314:$I314)&gt;0,INDEX($U$297:$AC$300,MATCH(O$303,$I$297:$I$300,0),MATCH(O$302,$J$296:$R$296,0)))</f>
        <v>0</v>
      </c>
      <c r="P314" s="695" cm="1">
        <f t="array" ref="P314">INDEX($H314:$K314,0,MATCH(P$303,$H$303:$K$303,0))*INDEX($J$297:$R$300,MATCH(P$303,$I$297:$I$300,0),MATCH(P$302,$J$296:$R$296,0))+IF(SUM($H314:$I314)&gt;0,INDEX($U$297:$AC$300,MATCH(P$303,$I$297:$I$300,0),MATCH(P$302,$J$296:$R$296,0)))</f>
        <v>0</v>
      </c>
      <c r="Q314" s="695" cm="1">
        <f t="array" ref="Q314">INDEX($H314:$K314,0,MATCH(Q$303,$H$303:$K$303,0))*INDEX($J$297:$R$300,MATCH(Q$303,$I$297:$I$300,0),MATCH(Q$302,$J$296:$R$296,0))+IF(SUM($H314:$I314)&gt;0,INDEX($U$297:$AC$300,MATCH(Q$303,$I$297:$I$300,0),MATCH(Q$302,$J$296:$R$296,0)))</f>
        <v>0</v>
      </c>
      <c r="R314" s="695" cm="1">
        <f t="array" ref="R314">INDEX($H314:$K314,0,MATCH(R$303,$H$303:$K$303,0))*INDEX($J$297:$R$300,MATCH(R$303,$I$297:$I$300,0),MATCH(R$302,$J$296:$R$296,0))+IF(SUM($H314:$I314)&gt;0,INDEX($U$297:$AC$300,MATCH(R$303,$I$297:$I$300,0),MATCH(R$302,$J$296:$R$296,0)))</f>
        <v>0</v>
      </c>
      <c r="S314" s="695" cm="1">
        <f t="array" ref="S314">INDEX($H314:$K314,0,MATCH(S$303,$H$303:$K$303,0))*INDEX($J$297:$R$300,MATCH(S$303,$I$297:$I$300,0),MATCH(S$302,$J$296:$R$296,0))+IF(SUM($H314:$I314)&gt;0,INDEX($U$297:$AC$300,MATCH(S$303,$I$297:$I$300,0),MATCH(S$302,$J$296:$R$296,0)))</f>
        <v>0</v>
      </c>
      <c r="T314" s="695" cm="1">
        <f t="array" ref="T314">INDEX($H314:$K314,0,MATCH(T$303,$H$303:$K$303,0))*INDEX($J$297:$R$300,MATCH(T$303,$I$297:$I$300,0),MATCH(T$302,$J$296:$R$296,0))+IF(SUM($H314:$I314)&gt;0,INDEX($U$297:$AC$300,MATCH(T$303,$I$297:$I$300,0),MATCH(T$302,$J$296:$R$296,0)))</f>
        <v>0</v>
      </c>
      <c r="U314" s="695" cm="1">
        <f t="array" ref="U314">INDEX($H314:$K314,0,MATCH(U$303,$H$303:$K$303,0))*INDEX($J$297:$R$300,MATCH(U$303,$I$297:$I$300,0),MATCH(U$302,$J$296:$R$296,0))+IF(SUM($H314:$I314)&gt;0,INDEX($U$297:$AC$300,MATCH(U$303,$I$297:$I$300,0),MATCH(U$302,$J$296:$R$296,0)))</f>
        <v>0</v>
      </c>
      <c r="V314" s="695" cm="1">
        <f t="array" ref="V314">INDEX($H314:$K314,0,MATCH(V$303,$H$303:$K$303,0))*INDEX($J$297:$R$300,MATCH(V$303,$I$297:$I$300,0),MATCH(V$302,$J$296:$R$296,0))+IF(SUM($H314:$I314)&gt;0,INDEX($U$297:$AC$300,MATCH(V$303,$I$297:$I$300,0),MATCH(V$302,$J$296:$R$296,0)))</f>
        <v>0</v>
      </c>
      <c r="W314" s="695" cm="1">
        <f t="array" ref="W314">INDEX($H314:$K314,0,MATCH(W$303,$H$303:$K$303,0))*INDEX($J$297:$R$300,MATCH(W$303,$I$297:$I$300,0),MATCH(W$302,$J$296:$R$296,0))+IF(SUM($H314:$I314)&gt;0,INDEX($U$297:$AC$300,MATCH(W$303,$I$297:$I$300,0),MATCH(W$302,$J$296:$R$296,0)))</f>
        <v>0</v>
      </c>
      <c r="X314" s="695" cm="1">
        <f t="array" ref="X314">INDEX($H314:$K314,0,MATCH(X$303,$H$303:$K$303,0))*INDEX($J$297:$R$300,MATCH(X$303,$I$297:$I$300,0),MATCH(X$302,$J$296:$R$296,0))+IF(SUM($H314:$I314)&gt;0,INDEX($U$297:$AC$300,MATCH(X$303,$I$297:$I$300,0),MATCH(X$302,$J$296:$R$296,0)))</f>
        <v>0</v>
      </c>
      <c r="Y314" s="695" cm="1">
        <f t="array" ref="Y314">INDEX($H314:$K314,0,MATCH(Y$303,$H$303:$K$303,0))*INDEX($J$297:$R$300,MATCH(Y$303,$I$297:$I$300,0),MATCH(Y$302,$J$296:$R$296,0))+IF(SUM($H314:$I314)&gt;0,INDEX($U$297:$AC$300,MATCH(Y$303,$I$297:$I$300,0),MATCH(Y$302,$J$296:$R$296,0)))</f>
        <v>0</v>
      </c>
      <c r="Z314" s="695" cm="1">
        <f t="array" ref="Z314">INDEX($H314:$K314,0,MATCH(Z$303,$H$303:$K$303,0))*INDEX($J$297:$R$300,MATCH(Z$303,$I$297:$I$300,0),MATCH(Z$302,$J$296:$R$296,0))+IF(SUM($H314:$I314)&gt;0,INDEX($U$297:$AC$300,MATCH(Z$303,$I$297:$I$300,0),MATCH(Z$302,$J$296:$R$296,0)))</f>
        <v>0</v>
      </c>
      <c r="AA314" s="695" cm="1">
        <f t="array" ref="AA314">INDEX($H314:$K314,0,MATCH(AA$303,$H$303:$K$303,0))*INDEX($J$297:$R$300,MATCH(AA$303,$I$297:$I$300,0),MATCH(AA$302,$J$296:$R$296,0))+IF(SUM($H314:$I314)&gt;0,INDEX($U$297:$AC$300,MATCH(AA$303,$I$297:$I$300,0),MATCH(AA$302,$J$296:$R$296,0)))</f>
        <v>0</v>
      </c>
      <c r="AB314" s="695" cm="1">
        <f t="array" ref="AB314">INDEX($H314:$K314,0,MATCH(AB$303,$H$303:$K$303,0))*INDEX($J$297:$R$300,MATCH(AB$303,$I$297:$I$300,0),MATCH(AB$302,$J$296:$R$296,0))+IF(SUM($H314:$I314)&gt;0,INDEX($U$297:$AC$300,MATCH(AB$303,$I$297:$I$300,0),MATCH(AB$302,$J$296:$R$296,0)))</f>
        <v>0</v>
      </c>
      <c r="AC314" s="695" cm="1">
        <f t="array" ref="AC314">INDEX($H314:$K314,0,MATCH(AC$303,$H$303:$K$303,0))*INDEX($J$297:$R$300,MATCH(AC$303,$I$297:$I$300,0),MATCH(AC$302,$J$296:$R$296,0))+IF(SUM($H314:$I314)&gt;0,INDEX($U$297:$AC$300,MATCH(AC$303,$I$297:$I$300,0),MATCH(AC$302,$J$296:$R$296,0)))</f>
        <v>0</v>
      </c>
      <c r="AD314" s="695" cm="1">
        <f t="array" ref="AD314">INDEX($H314:$K314,0,MATCH(AD$303,$H$303:$K$303,0))*INDEX($J$297:$R$300,MATCH(AD$303,$I$297:$I$300,0),MATCH(AD$302,$J$296:$R$296,0))+IF(SUM($H314:$I314)&gt;0,INDEX($U$297:$AC$300,MATCH(AD$303,$I$297:$I$300,0),MATCH(AD$302,$J$296:$R$296,0)))</f>
        <v>0</v>
      </c>
      <c r="AE314" s="695" cm="1">
        <f t="array" ref="AE314">INDEX($H314:$K314,0,MATCH(AE$303,$H$303:$K$303,0))*INDEX($J$297:$R$300,MATCH(AE$303,$I$297:$I$300,0),MATCH(AE$302,$J$296:$R$296,0))+IF(SUM($H314:$I314)&gt;0,INDEX($U$297:$AC$300,MATCH(AE$303,$I$297:$I$300,0),MATCH(AE$302,$J$296:$R$296,0)))</f>
        <v>0</v>
      </c>
      <c r="AF314" s="695" cm="1">
        <f t="array" ref="AF314">INDEX($H314:$K314,0,MATCH(AF$303,$H$303:$K$303,0))*INDEX($J$297:$R$300,MATCH(AF$303,$I$297:$I$300,0),MATCH(AF$302,$J$296:$R$296,0))+IF(SUM($H314:$I314)&gt;0,INDEX($U$297:$AC$300,MATCH(AF$303,$I$297:$I$300,0),MATCH(AF$302,$J$296:$R$296,0)))</f>
        <v>0</v>
      </c>
      <c r="AG314" s="695" cm="1">
        <f t="array" ref="AG314">INDEX($H314:$K314,0,MATCH(AG$303,$H$303:$K$303,0))*INDEX($J$297:$R$300,MATCH(AG$303,$I$297:$I$300,0),MATCH(AG$302,$J$296:$R$296,0))+IF(SUM($H314:$I314)&gt;0,INDEX($U$297:$AC$300,MATCH(AG$303,$I$297:$I$300,0),MATCH(AG$302,$J$296:$R$296,0)))</f>
        <v>0</v>
      </c>
      <c r="AH314" s="695" cm="1">
        <f t="array" ref="AH314">INDEX($H314:$K314,0,MATCH(AH$303,$H$303:$K$303,0))*INDEX($J$297:$R$300,MATCH(AH$303,$I$297:$I$300,0),MATCH(AH$302,$J$296:$R$296,0))+IF(SUM($H314:$I314)&gt;0,INDEX($U$297:$AC$300,MATCH(AH$303,$I$297:$I$300,0),MATCH(AH$302,$J$296:$R$296,0)))</f>
        <v>0</v>
      </c>
      <c r="AI314" s="695" cm="1">
        <f t="array" ref="AI314">INDEX($H314:$K314,0,MATCH(AI$303,$H$303:$K$303,0))*INDEX($J$297:$R$300,MATCH(AI$303,$I$297:$I$300,0),MATCH(AI$302,$J$296:$R$296,0))+IF(SUM($H314:$I314)&gt;0,INDEX($U$297:$AC$300,MATCH(AI$303,$I$297:$I$300,0),MATCH(AI$302,$J$296:$R$296,0)))</f>
        <v>0</v>
      </c>
      <c r="AJ314" s="695" cm="1">
        <f t="array" ref="AJ314">INDEX($H314:$K314,0,MATCH(AJ$303,$H$303:$K$303,0))*INDEX($J$297:$R$300,MATCH(AJ$303,$I$297:$I$300,0),MATCH(AJ$302,$J$296:$R$296,0))+IF(SUM($H314:$I314)&gt;0,INDEX($U$297:$AC$300,MATCH(AJ$303,$I$297:$I$300,0),MATCH(AJ$302,$J$296:$R$296,0)))</f>
        <v>0</v>
      </c>
      <c r="AK314" s="695" cm="1">
        <f t="array" ref="AK314">INDEX($H314:$K314,0,MATCH(AK$303,$H$303:$K$303,0))*INDEX($J$297:$R$300,MATCH(AK$303,$I$297:$I$300,0),MATCH(AK$302,$J$296:$R$296,0))+IF(SUM($H314:$I314)&gt;0,INDEX($U$297:$AC$300,MATCH(AK$303,$I$297:$I$300,0),MATCH(AK$302,$J$296:$R$296,0)))</f>
        <v>0</v>
      </c>
      <c r="AL314" s="695" cm="1">
        <f t="array" ref="AL314">INDEX($H314:$K314,0,MATCH(AL$303,$H$303:$K$303,0))*INDEX($J$297:$R$300,MATCH(AL$303,$I$297:$I$300,0),MATCH(AL$302,$J$296:$R$296,0))+IF(SUM($H314:$I314)&gt;0,INDEX($U$297:$AC$300,MATCH(AL$303,$I$297:$I$300,0),MATCH(AL$302,$J$296:$R$296,0)))</f>
        <v>0</v>
      </c>
      <c r="AM314" s="695" cm="1">
        <f t="array" ref="AM314">INDEX($H314:$K314,0,MATCH(AM$303,$H$303:$K$303,0))*INDEX($J$297:$R$300,MATCH(AM$303,$I$297:$I$300,0),MATCH(AM$302,$J$296:$R$296,0))+IF(SUM($H314:$I314)&gt;0,INDEX($U$297:$AC$300,MATCH(AM$303,$I$297:$I$300,0),MATCH(AM$302,$J$296:$R$296,0)))</f>
        <v>0</v>
      </c>
      <c r="AN314" s="695" cm="1">
        <f t="array" ref="AN314">INDEX($H314:$K314,0,MATCH(AN$303,$H$303:$K$303,0))*INDEX($J$297:$R$300,MATCH(AN$303,$I$297:$I$300,0),MATCH(AN$302,$J$296:$R$296,0))+IF(SUM($H314:$I314)&gt;0,INDEX($U$297:$AC$300,MATCH(AN$303,$I$297:$I$300,0),MATCH(AN$302,$J$296:$R$296,0)))</f>
        <v>0</v>
      </c>
      <c r="AO314" s="695" cm="1">
        <f t="array" ref="AO314">INDEX($H314:$K314,0,MATCH(AO$303,$H$303:$K$303,0))*INDEX($J$297:$R$300,MATCH(AO$303,$I$297:$I$300,0),MATCH(AO$302,$J$296:$R$296,0))+IF(SUM($H314:$I314)&gt;0,INDEX($U$297:$AC$300,MATCH(AO$303,$I$297:$I$300,0),MATCH(AO$302,$J$296:$R$296,0)))</f>
        <v>0</v>
      </c>
      <c r="AP314" s="695" cm="1">
        <f t="array" ref="AP314">INDEX($H314:$K314,0,MATCH(AP$303,$H$303:$K$303,0))*INDEX($J$297:$R$300,MATCH(AP$303,$I$297:$I$300,0),MATCH(AP$302,$J$296:$R$296,0))+IF(SUM($H314:$I314)&gt;0,INDEX($U$297:$AC$300,MATCH(AP$303,$I$297:$I$300,0),MATCH(AP$302,$J$296:$R$296,0)))</f>
        <v>0</v>
      </c>
      <c r="AQ314" s="695" cm="1">
        <f t="array" ref="AQ314">INDEX($H314:$K314,0,MATCH(AQ$303,$H$303:$K$303,0))*INDEX($J$297:$R$300,MATCH(AQ$303,$I$297:$I$300,0),MATCH(AQ$302,$J$296:$R$296,0))+IF(SUM($H314:$I314)&gt;0,INDEX($U$297:$AC$300,MATCH(AQ$303,$I$297:$I$300,0),MATCH(AQ$302,$J$296:$R$296,0)))</f>
        <v>0</v>
      </c>
      <c r="AR314" s="695" cm="1">
        <f t="array" ref="AR314">INDEX($H314:$K314,0,MATCH(AR$303,$H$303:$K$303,0))*INDEX($J$297:$R$300,MATCH(AR$303,$I$297:$I$300,0),MATCH(AR$302,$J$296:$R$296,0))+IF(SUM($H314:$I314)&gt;0,INDEX($U$297:$AC$300,MATCH(AR$303,$I$297:$I$300,0),MATCH(AR$302,$J$296:$R$296,0)))</f>
        <v>0</v>
      </c>
      <c r="AS314" s="695" cm="1">
        <f t="array" ref="AS314">INDEX($H314:$K314,0,MATCH(AS$303,$H$303:$K$303,0))*INDEX($J$297:$R$300,MATCH(AS$303,$I$297:$I$300,0),MATCH(AS$302,$J$296:$R$296,0))+IF(SUM($H314:$I314)&gt;0,INDEX($U$297:$AC$300,MATCH(AS$303,$I$297:$I$300,0),MATCH(AS$302,$J$296:$R$296,0)))</f>
        <v>0</v>
      </c>
      <c r="AT314" s="695" cm="1">
        <f t="array" ref="AT314">INDEX($H314:$K314,0,MATCH(AT$303,$H$303:$K$303,0))*INDEX($J$297:$R$300,MATCH(AT$303,$I$297:$I$300,0),MATCH(AT$302,$J$296:$R$296,0))+IF(SUM($H314:$I314)&gt;0,INDEX($U$297:$AC$300,MATCH(AT$303,$I$297:$I$300,0),MATCH(AT$302,$J$296:$R$296,0)))</f>
        <v>0</v>
      </c>
      <c r="AU314" s="695" cm="1">
        <f t="array" ref="AU314">INDEX($H314:$K314,0,MATCH(AU$303,$H$303:$K$303,0))*INDEX($J$297:$R$300,MATCH(AU$303,$I$297:$I$300,0),MATCH(AU$302,$J$296:$R$296,0))+IF(SUM($H314:$I314)&gt;0,INDEX($U$297:$AC$300,MATCH(AU$303,$I$297:$I$300,0),MATCH(AU$302,$J$296:$R$296,0)))</f>
        <v>0</v>
      </c>
      <c r="AV314" s="186"/>
      <c r="AW314" s="186"/>
      <c r="AX314" s="16"/>
      <c r="AY314" s="8"/>
      <c r="AZ314" s="8"/>
      <c r="BA314" s="8"/>
    </row>
    <row r="315" spans="1:53" ht="14.5" outlineLevel="1" x14ac:dyDescent="0.35">
      <c r="A315" s="6"/>
      <c r="B315" s="7"/>
      <c r="C315" s="17"/>
      <c r="D315" s="17"/>
      <c r="E315" s="17"/>
      <c r="F315" s="26"/>
      <c r="G315" s="26" t="str">
        <f t="shared" si="123"/>
        <v>YYWNWl</v>
      </c>
      <c r="H315" s="222">
        <f t="shared" ref="H315:J315" si="136">IF($H255&gt;0,INDEX($Z$168:$AC$180,MATCH($M136,$Y$168:$Y$180,0),MATCH(H$303,$Z$167:$AC$167,0)),0)</f>
        <v>1</v>
      </c>
      <c r="I315" s="222">
        <f t="shared" si="136"/>
        <v>1</v>
      </c>
      <c r="J315" s="222">
        <f t="shared" si="136"/>
        <v>3</v>
      </c>
      <c r="K315" s="222">
        <f t="shared" si="126"/>
        <v>0</v>
      </c>
      <c r="L315" s="695" cm="1">
        <f t="array" ref="L315">INDEX($H315:$K315,0,MATCH(L$303,$H$303:$K$303,0))*INDEX($J$297:$R$300,MATCH(L$303,$I$297:$I$300,0),MATCH(L$302,$J$296:$R$296,0))+IF(SUM($H315:$I315)&gt;0,INDEX($U$297:$AC$300,MATCH(L$303,$I$297:$I$300,0),MATCH(L$302,$J$296:$R$296,0)))</f>
        <v>2</v>
      </c>
      <c r="M315" s="695" cm="1">
        <f t="array" ref="M315">INDEX($H315:$K315,0,MATCH(M$303,$H$303:$K$303,0))*INDEX($J$297:$R$300,MATCH(M$303,$I$297:$I$300,0),MATCH(M$302,$J$296:$R$296,0))+IF(SUM($H315:$I315)&gt;0,INDEX($U$297:$AC$300,MATCH(M$303,$I$297:$I$300,0),MATCH(M$302,$J$296:$R$296,0)))</f>
        <v>1</v>
      </c>
      <c r="N315" s="695" cm="1">
        <f t="array" ref="N315">INDEX($H315:$K315,0,MATCH(N$303,$H$303:$K$303,0))*INDEX($J$297:$R$300,MATCH(N$303,$I$297:$I$300,0),MATCH(N$302,$J$296:$R$296,0))+IF(SUM($H315:$I315)&gt;0,INDEX($U$297:$AC$300,MATCH(N$303,$I$297:$I$300,0),MATCH(N$302,$J$296:$R$296,0)))</f>
        <v>3</v>
      </c>
      <c r="O315" s="695" cm="1">
        <f t="array" ref="O315">INDEX($H315:$K315,0,MATCH(O$303,$H$303:$K$303,0))*INDEX($J$297:$R$300,MATCH(O$303,$I$297:$I$300,0),MATCH(O$302,$J$296:$R$296,0))+IF(SUM($H315:$I315)&gt;0,INDEX($U$297:$AC$300,MATCH(O$303,$I$297:$I$300,0),MATCH(O$302,$J$296:$R$296,0)))</f>
        <v>0</v>
      </c>
      <c r="P315" s="695" cm="1">
        <f t="array" ref="P315">INDEX($H315:$K315,0,MATCH(P$303,$H$303:$K$303,0))*INDEX($J$297:$R$300,MATCH(P$303,$I$297:$I$300,0),MATCH(P$302,$J$296:$R$296,0))+IF(SUM($H315:$I315)&gt;0,INDEX($U$297:$AC$300,MATCH(P$303,$I$297:$I$300,0),MATCH(P$302,$J$296:$R$296,0)))</f>
        <v>2</v>
      </c>
      <c r="Q315" s="695" cm="1">
        <f t="array" ref="Q315">INDEX($H315:$K315,0,MATCH(Q$303,$H$303:$K$303,0))*INDEX($J$297:$R$300,MATCH(Q$303,$I$297:$I$300,0),MATCH(Q$302,$J$296:$R$296,0))+IF(SUM($H315:$I315)&gt;0,INDEX($U$297:$AC$300,MATCH(Q$303,$I$297:$I$300,0),MATCH(Q$302,$J$296:$R$296,0)))</f>
        <v>1</v>
      </c>
      <c r="R315" s="695" cm="1">
        <f t="array" ref="R315">INDEX($H315:$K315,0,MATCH(R$303,$H$303:$K$303,0))*INDEX($J$297:$R$300,MATCH(R$303,$I$297:$I$300,0),MATCH(R$302,$J$296:$R$296,0))+IF(SUM($H315:$I315)&gt;0,INDEX($U$297:$AC$300,MATCH(R$303,$I$297:$I$300,0),MATCH(R$302,$J$296:$R$296,0)))</f>
        <v>3</v>
      </c>
      <c r="S315" s="695" cm="1">
        <f t="array" ref="S315">INDEX($H315:$K315,0,MATCH(S$303,$H$303:$K$303,0))*INDEX($J$297:$R$300,MATCH(S$303,$I$297:$I$300,0),MATCH(S$302,$J$296:$R$296,0))+IF(SUM($H315:$I315)&gt;0,INDEX($U$297:$AC$300,MATCH(S$303,$I$297:$I$300,0),MATCH(S$302,$J$296:$R$296,0)))</f>
        <v>0</v>
      </c>
      <c r="T315" s="695" cm="1">
        <f t="array" ref="T315">INDEX($H315:$K315,0,MATCH(T$303,$H$303:$K$303,0))*INDEX($J$297:$R$300,MATCH(T$303,$I$297:$I$300,0),MATCH(T$302,$J$296:$R$296,0))+IF(SUM($H315:$I315)&gt;0,INDEX($U$297:$AC$300,MATCH(T$303,$I$297:$I$300,0),MATCH(T$302,$J$296:$R$296,0)))</f>
        <v>2</v>
      </c>
      <c r="U315" s="695" cm="1">
        <f t="array" ref="U315">INDEX($H315:$K315,0,MATCH(U$303,$H$303:$K$303,0))*INDEX($J$297:$R$300,MATCH(U$303,$I$297:$I$300,0),MATCH(U$302,$J$296:$R$296,0))+IF(SUM($H315:$I315)&gt;0,INDEX($U$297:$AC$300,MATCH(U$303,$I$297:$I$300,0),MATCH(U$302,$J$296:$R$296,0)))</f>
        <v>1</v>
      </c>
      <c r="V315" s="695" cm="1">
        <f t="array" ref="V315">INDEX($H315:$K315,0,MATCH(V$303,$H$303:$K$303,0))*INDEX($J$297:$R$300,MATCH(V$303,$I$297:$I$300,0),MATCH(V$302,$J$296:$R$296,0))+IF(SUM($H315:$I315)&gt;0,INDEX($U$297:$AC$300,MATCH(V$303,$I$297:$I$300,0),MATCH(V$302,$J$296:$R$296,0)))</f>
        <v>3</v>
      </c>
      <c r="W315" s="695" cm="1">
        <f t="array" ref="W315">INDEX($H315:$K315,0,MATCH(W$303,$H$303:$K$303,0))*INDEX($J$297:$R$300,MATCH(W$303,$I$297:$I$300,0),MATCH(W$302,$J$296:$R$296,0))+IF(SUM($H315:$I315)&gt;0,INDEX($U$297:$AC$300,MATCH(W$303,$I$297:$I$300,0),MATCH(W$302,$J$296:$R$296,0)))</f>
        <v>0</v>
      </c>
      <c r="X315" s="695" cm="1">
        <f t="array" ref="X315">INDEX($H315:$K315,0,MATCH(X$303,$H$303:$K$303,0))*INDEX($J$297:$R$300,MATCH(X$303,$I$297:$I$300,0),MATCH(X$302,$J$296:$R$296,0))+IF(SUM($H315:$I315)&gt;0,INDEX($U$297:$AC$300,MATCH(X$303,$I$297:$I$300,0),MATCH(X$302,$J$296:$R$296,0)))</f>
        <v>2</v>
      </c>
      <c r="Y315" s="695" cm="1">
        <f t="array" ref="Y315">INDEX($H315:$K315,0,MATCH(Y$303,$H$303:$K$303,0))*INDEX($J$297:$R$300,MATCH(Y$303,$I$297:$I$300,0),MATCH(Y$302,$J$296:$R$296,0))+IF(SUM($H315:$I315)&gt;0,INDEX($U$297:$AC$300,MATCH(Y$303,$I$297:$I$300,0),MATCH(Y$302,$J$296:$R$296,0)))</f>
        <v>1</v>
      </c>
      <c r="Z315" s="695" cm="1">
        <f t="array" ref="Z315">INDEX($H315:$K315,0,MATCH(Z$303,$H$303:$K$303,0))*INDEX($J$297:$R$300,MATCH(Z$303,$I$297:$I$300,0),MATCH(Z$302,$J$296:$R$296,0))+IF(SUM($H315:$I315)&gt;0,INDEX($U$297:$AC$300,MATCH(Z$303,$I$297:$I$300,0),MATCH(Z$302,$J$296:$R$296,0)))</f>
        <v>3</v>
      </c>
      <c r="AA315" s="695" cm="1">
        <f t="array" ref="AA315">INDEX($H315:$K315,0,MATCH(AA$303,$H$303:$K$303,0))*INDEX($J$297:$R$300,MATCH(AA$303,$I$297:$I$300,0),MATCH(AA$302,$J$296:$R$296,0))+IF(SUM($H315:$I315)&gt;0,INDEX($U$297:$AC$300,MATCH(AA$303,$I$297:$I$300,0),MATCH(AA$302,$J$296:$R$296,0)))</f>
        <v>0</v>
      </c>
      <c r="AB315" s="695" cm="1">
        <f t="array" ref="AB315">INDEX($H315:$K315,0,MATCH(AB$303,$H$303:$K$303,0))*INDEX($J$297:$R$300,MATCH(AB$303,$I$297:$I$300,0),MATCH(AB$302,$J$296:$R$296,0))+IF(SUM($H315:$I315)&gt;0,INDEX($U$297:$AC$300,MATCH(AB$303,$I$297:$I$300,0),MATCH(AB$302,$J$296:$R$296,0)))</f>
        <v>1</v>
      </c>
      <c r="AC315" s="695" cm="1">
        <f t="array" ref="AC315">INDEX($H315:$K315,0,MATCH(AC$303,$H$303:$K$303,0))*INDEX($J$297:$R$300,MATCH(AC$303,$I$297:$I$300,0),MATCH(AC$302,$J$296:$R$296,0))+IF(SUM($H315:$I315)&gt;0,INDEX($U$297:$AC$300,MATCH(AC$303,$I$297:$I$300,0),MATCH(AC$302,$J$296:$R$296,0)))</f>
        <v>1</v>
      </c>
      <c r="AD315" s="695" cm="1">
        <f t="array" ref="AD315">INDEX($H315:$K315,0,MATCH(AD$303,$H$303:$K$303,0))*INDEX($J$297:$R$300,MATCH(AD$303,$I$297:$I$300,0),MATCH(AD$302,$J$296:$R$296,0))+IF(SUM($H315:$I315)&gt;0,INDEX($U$297:$AC$300,MATCH(AD$303,$I$297:$I$300,0),MATCH(AD$302,$J$296:$R$296,0)))</f>
        <v>3</v>
      </c>
      <c r="AE315" s="695" cm="1">
        <f t="array" ref="AE315">INDEX($H315:$K315,0,MATCH(AE$303,$H$303:$K$303,0))*INDEX($J$297:$R$300,MATCH(AE$303,$I$297:$I$300,0),MATCH(AE$302,$J$296:$R$296,0))+IF(SUM($H315:$I315)&gt;0,INDEX($U$297:$AC$300,MATCH(AE$303,$I$297:$I$300,0),MATCH(AE$302,$J$296:$R$296,0)))</f>
        <v>0</v>
      </c>
      <c r="AF315" s="695" cm="1">
        <f t="array" ref="AF315">INDEX($H315:$K315,0,MATCH(AF$303,$H$303:$K$303,0))*INDEX($J$297:$R$300,MATCH(AF$303,$I$297:$I$300,0),MATCH(AF$302,$J$296:$R$296,0))+IF(SUM($H315:$I315)&gt;0,INDEX($U$297:$AC$300,MATCH(AF$303,$I$297:$I$300,0),MATCH(AF$302,$J$296:$R$296,0)))</f>
        <v>1</v>
      </c>
      <c r="AG315" s="695" cm="1">
        <f t="array" ref="AG315">INDEX($H315:$K315,0,MATCH(AG$303,$H$303:$K$303,0))*INDEX($J$297:$R$300,MATCH(AG$303,$I$297:$I$300,0),MATCH(AG$302,$J$296:$R$296,0))+IF(SUM($H315:$I315)&gt;0,INDEX($U$297:$AC$300,MATCH(AG$303,$I$297:$I$300,0),MATCH(AG$302,$J$296:$R$296,0)))</f>
        <v>1</v>
      </c>
      <c r="AH315" s="695" cm="1">
        <f t="array" ref="AH315">INDEX($H315:$K315,0,MATCH(AH$303,$H$303:$K$303,0))*INDEX($J$297:$R$300,MATCH(AH$303,$I$297:$I$300,0),MATCH(AH$302,$J$296:$R$296,0))+IF(SUM($H315:$I315)&gt;0,INDEX($U$297:$AC$300,MATCH(AH$303,$I$297:$I$300,0),MATCH(AH$302,$J$296:$R$296,0)))</f>
        <v>3</v>
      </c>
      <c r="AI315" s="695" cm="1">
        <f t="array" ref="AI315">INDEX($H315:$K315,0,MATCH(AI$303,$H$303:$K$303,0))*INDEX($J$297:$R$300,MATCH(AI$303,$I$297:$I$300,0),MATCH(AI$302,$J$296:$R$296,0))+IF(SUM($H315:$I315)&gt;0,INDEX($U$297:$AC$300,MATCH(AI$303,$I$297:$I$300,0),MATCH(AI$302,$J$296:$R$296,0)))</f>
        <v>0</v>
      </c>
      <c r="AJ315" s="695" cm="1">
        <f t="array" ref="AJ315">INDEX($H315:$K315,0,MATCH(AJ$303,$H$303:$K$303,0))*INDEX($J$297:$R$300,MATCH(AJ$303,$I$297:$I$300,0),MATCH(AJ$302,$J$296:$R$296,0))+IF(SUM($H315:$I315)&gt;0,INDEX($U$297:$AC$300,MATCH(AJ$303,$I$297:$I$300,0),MATCH(AJ$302,$J$296:$R$296,0)))</f>
        <v>1</v>
      </c>
      <c r="AK315" s="695" cm="1">
        <f t="array" ref="AK315">INDEX($H315:$K315,0,MATCH(AK$303,$H$303:$K$303,0))*INDEX($J$297:$R$300,MATCH(AK$303,$I$297:$I$300,0),MATCH(AK$302,$J$296:$R$296,0))+IF(SUM($H315:$I315)&gt;0,INDEX($U$297:$AC$300,MATCH(AK$303,$I$297:$I$300,0),MATCH(AK$302,$J$296:$R$296,0)))</f>
        <v>1</v>
      </c>
      <c r="AL315" s="695" cm="1">
        <f t="array" ref="AL315">INDEX($H315:$K315,0,MATCH(AL$303,$H$303:$K$303,0))*INDEX($J$297:$R$300,MATCH(AL$303,$I$297:$I$300,0),MATCH(AL$302,$J$296:$R$296,0))+IF(SUM($H315:$I315)&gt;0,INDEX($U$297:$AC$300,MATCH(AL$303,$I$297:$I$300,0),MATCH(AL$302,$J$296:$R$296,0)))</f>
        <v>3</v>
      </c>
      <c r="AM315" s="695" cm="1">
        <f t="array" ref="AM315">INDEX($H315:$K315,0,MATCH(AM$303,$H$303:$K$303,0))*INDEX($J$297:$R$300,MATCH(AM$303,$I$297:$I$300,0),MATCH(AM$302,$J$296:$R$296,0))+IF(SUM($H315:$I315)&gt;0,INDEX($U$297:$AC$300,MATCH(AM$303,$I$297:$I$300,0),MATCH(AM$302,$J$296:$R$296,0)))</f>
        <v>0</v>
      </c>
      <c r="AN315" s="695" cm="1">
        <f t="array" ref="AN315">INDEX($H315:$K315,0,MATCH(AN$303,$H$303:$K$303,0))*INDEX($J$297:$R$300,MATCH(AN$303,$I$297:$I$300,0),MATCH(AN$302,$J$296:$R$296,0))+IF(SUM($H315:$I315)&gt;0,INDEX($U$297:$AC$300,MATCH(AN$303,$I$297:$I$300,0),MATCH(AN$302,$J$296:$R$296,0)))</f>
        <v>1</v>
      </c>
      <c r="AO315" s="695" cm="1">
        <f t="array" ref="AO315">INDEX($H315:$K315,0,MATCH(AO$303,$H$303:$K$303,0))*INDEX($J$297:$R$300,MATCH(AO$303,$I$297:$I$300,0),MATCH(AO$302,$J$296:$R$296,0))+IF(SUM($H315:$I315)&gt;0,INDEX($U$297:$AC$300,MATCH(AO$303,$I$297:$I$300,0),MATCH(AO$302,$J$296:$R$296,0)))</f>
        <v>1</v>
      </c>
      <c r="AP315" s="695" cm="1">
        <f t="array" ref="AP315">INDEX($H315:$K315,0,MATCH(AP$303,$H$303:$K$303,0))*INDEX($J$297:$R$300,MATCH(AP$303,$I$297:$I$300,0),MATCH(AP$302,$J$296:$R$296,0))+IF(SUM($H315:$I315)&gt;0,INDEX($U$297:$AC$300,MATCH(AP$303,$I$297:$I$300,0),MATCH(AP$302,$J$296:$R$296,0)))</f>
        <v>3</v>
      </c>
      <c r="AQ315" s="695" cm="1">
        <f t="array" ref="AQ315">INDEX($H315:$K315,0,MATCH(AQ$303,$H$303:$K$303,0))*INDEX($J$297:$R$300,MATCH(AQ$303,$I$297:$I$300,0),MATCH(AQ$302,$J$296:$R$296,0))+IF(SUM($H315:$I315)&gt;0,INDEX($U$297:$AC$300,MATCH(AQ$303,$I$297:$I$300,0),MATCH(AQ$302,$J$296:$R$296,0)))</f>
        <v>0</v>
      </c>
      <c r="AR315" s="695" cm="1">
        <f t="array" ref="AR315">INDEX($H315:$K315,0,MATCH(AR$303,$H$303:$K$303,0))*INDEX($J$297:$R$300,MATCH(AR$303,$I$297:$I$300,0),MATCH(AR$302,$J$296:$R$296,0))+IF(SUM($H315:$I315)&gt;0,INDEX($U$297:$AC$300,MATCH(AR$303,$I$297:$I$300,0),MATCH(AR$302,$J$296:$R$296,0)))</f>
        <v>1</v>
      </c>
      <c r="AS315" s="695" cm="1">
        <f t="array" ref="AS315">INDEX($H315:$K315,0,MATCH(AS$303,$H$303:$K$303,0))*INDEX($J$297:$R$300,MATCH(AS$303,$I$297:$I$300,0),MATCH(AS$302,$J$296:$R$296,0))+IF(SUM($H315:$I315)&gt;0,INDEX($U$297:$AC$300,MATCH(AS$303,$I$297:$I$300,0),MATCH(AS$302,$J$296:$R$296,0)))</f>
        <v>1</v>
      </c>
      <c r="AT315" s="695" cm="1">
        <f t="array" ref="AT315">INDEX($H315:$K315,0,MATCH(AT$303,$H$303:$K$303,0))*INDEX($J$297:$R$300,MATCH(AT$303,$I$297:$I$300,0),MATCH(AT$302,$J$296:$R$296,0))+IF(SUM($H315:$I315)&gt;0,INDEX($U$297:$AC$300,MATCH(AT$303,$I$297:$I$300,0),MATCH(AT$302,$J$296:$R$296,0)))</f>
        <v>3</v>
      </c>
      <c r="AU315" s="695" cm="1">
        <f t="array" ref="AU315">INDEX($H315:$K315,0,MATCH(AU$303,$H$303:$K$303,0))*INDEX($J$297:$R$300,MATCH(AU$303,$I$297:$I$300,0),MATCH(AU$302,$J$296:$R$296,0))+IF(SUM($H315:$I315)&gt;0,INDEX($U$297:$AC$300,MATCH(AU$303,$I$297:$I$300,0),MATCH(AU$302,$J$296:$R$296,0)))</f>
        <v>0</v>
      </c>
      <c r="AV315" s="186"/>
      <c r="AW315" s="186"/>
      <c r="AX315" s="16"/>
      <c r="AY315" s="8"/>
      <c r="AZ315" s="8"/>
      <c r="BA315" s="8"/>
    </row>
    <row r="316" spans="1:53" ht="14.5" outlineLevel="1" x14ac:dyDescent="0.35">
      <c r="A316" s="6"/>
      <c r="B316" s="7"/>
      <c r="C316" s="17"/>
      <c r="D316" s="17"/>
      <c r="E316" s="17"/>
      <c r="F316" s="26"/>
      <c r="G316" s="26" t="str">
        <f t="shared" si="123"/>
        <v>YYLWNw</v>
      </c>
      <c r="H316" s="222">
        <f t="shared" ref="H316:J316" si="137">IF($H256&gt;0,INDEX($Z$168:$AC$180,MATCH($M137,$Y$168:$Y$180,0),MATCH(H$303,$Z$167:$AC$167,0)),0)</f>
        <v>1</v>
      </c>
      <c r="I316" s="222">
        <f t="shared" si="137"/>
        <v>1</v>
      </c>
      <c r="J316" s="222">
        <f t="shared" si="137"/>
        <v>2</v>
      </c>
      <c r="K316" s="222">
        <f t="shared" si="126"/>
        <v>1</v>
      </c>
      <c r="L316" s="695" cm="1">
        <f t="array" ref="L316">INDEX($H316:$K316,0,MATCH(L$303,$H$303:$K$303,0))*INDEX($J$297:$R$300,MATCH(L$303,$I$297:$I$300,0),MATCH(L$302,$J$296:$R$296,0))+IF(SUM($H316:$I316)&gt;0,INDEX($U$297:$AC$300,MATCH(L$303,$I$297:$I$300,0),MATCH(L$302,$J$296:$R$296,0)))</f>
        <v>2</v>
      </c>
      <c r="M316" s="695" cm="1">
        <f t="array" ref="M316">INDEX($H316:$K316,0,MATCH(M$303,$H$303:$K$303,0))*INDEX($J$297:$R$300,MATCH(M$303,$I$297:$I$300,0),MATCH(M$302,$J$296:$R$296,0))+IF(SUM($H316:$I316)&gt;0,INDEX($U$297:$AC$300,MATCH(M$303,$I$297:$I$300,0),MATCH(M$302,$J$296:$R$296,0)))</f>
        <v>1</v>
      </c>
      <c r="N316" s="695" cm="1">
        <f t="array" ref="N316">INDEX($H316:$K316,0,MATCH(N$303,$H$303:$K$303,0))*INDEX($J$297:$R$300,MATCH(N$303,$I$297:$I$300,0),MATCH(N$302,$J$296:$R$296,0))+IF(SUM($H316:$I316)&gt;0,INDEX($U$297:$AC$300,MATCH(N$303,$I$297:$I$300,0),MATCH(N$302,$J$296:$R$296,0)))</f>
        <v>2</v>
      </c>
      <c r="O316" s="695" cm="1">
        <f t="array" ref="O316">INDEX($H316:$K316,0,MATCH(O$303,$H$303:$K$303,0))*INDEX($J$297:$R$300,MATCH(O$303,$I$297:$I$300,0),MATCH(O$302,$J$296:$R$296,0))+IF(SUM($H316:$I316)&gt;0,INDEX($U$297:$AC$300,MATCH(O$303,$I$297:$I$300,0),MATCH(O$302,$J$296:$R$296,0)))</f>
        <v>1.5</v>
      </c>
      <c r="P316" s="695" cm="1">
        <f t="array" ref="P316">INDEX($H316:$K316,0,MATCH(P$303,$H$303:$K$303,0))*INDEX($J$297:$R$300,MATCH(P$303,$I$297:$I$300,0),MATCH(P$302,$J$296:$R$296,0))+IF(SUM($H316:$I316)&gt;0,INDEX($U$297:$AC$300,MATCH(P$303,$I$297:$I$300,0),MATCH(P$302,$J$296:$R$296,0)))</f>
        <v>2</v>
      </c>
      <c r="Q316" s="695" cm="1">
        <f t="array" ref="Q316">INDEX($H316:$K316,0,MATCH(Q$303,$H$303:$K$303,0))*INDEX($J$297:$R$300,MATCH(Q$303,$I$297:$I$300,0),MATCH(Q$302,$J$296:$R$296,0))+IF(SUM($H316:$I316)&gt;0,INDEX($U$297:$AC$300,MATCH(Q$303,$I$297:$I$300,0),MATCH(Q$302,$J$296:$R$296,0)))</f>
        <v>1</v>
      </c>
      <c r="R316" s="695" cm="1">
        <f t="array" ref="R316">INDEX($H316:$K316,0,MATCH(R$303,$H$303:$K$303,0))*INDEX($J$297:$R$300,MATCH(R$303,$I$297:$I$300,0),MATCH(R$302,$J$296:$R$296,0))+IF(SUM($H316:$I316)&gt;0,INDEX($U$297:$AC$300,MATCH(R$303,$I$297:$I$300,0),MATCH(R$302,$J$296:$R$296,0)))</f>
        <v>2</v>
      </c>
      <c r="S316" s="695" cm="1">
        <f t="array" ref="S316">INDEX($H316:$K316,0,MATCH(S$303,$H$303:$K$303,0))*INDEX($J$297:$R$300,MATCH(S$303,$I$297:$I$300,0),MATCH(S$302,$J$296:$R$296,0))+IF(SUM($H316:$I316)&gt;0,INDEX($U$297:$AC$300,MATCH(S$303,$I$297:$I$300,0),MATCH(S$302,$J$296:$R$296,0)))</f>
        <v>1</v>
      </c>
      <c r="T316" s="695" cm="1">
        <f t="array" ref="T316">INDEX($H316:$K316,0,MATCH(T$303,$H$303:$K$303,0))*INDEX($J$297:$R$300,MATCH(T$303,$I$297:$I$300,0),MATCH(T$302,$J$296:$R$296,0))+IF(SUM($H316:$I316)&gt;0,INDEX($U$297:$AC$300,MATCH(T$303,$I$297:$I$300,0),MATCH(T$302,$J$296:$R$296,0)))</f>
        <v>2</v>
      </c>
      <c r="U316" s="695" cm="1">
        <f t="array" ref="U316">INDEX($H316:$K316,0,MATCH(U$303,$H$303:$K$303,0))*INDEX($J$297:$R$300,MATCH(U$303,$I$297:$I$300,0),MATCH(U$302,$J$296:$R$296,0))+IF(SUM($H316:$I316)&gt;0,INDEX($U$297:$AC$300,MATCH(U$303,$I$297:$I$300,0),MATCH(U$302,$J$296:$R$296,0)))</f>
        <v>1</v>
      </c>
      <c r="V316" s="695" cm="1">
        <f t="array" ref="V316">INDEX($H316:$K316,0,MATCH(V$303,$H$303:$K$303,0))*INDEX($J$297:$R$300,MATCH(V$303,$I$297:$I$300,0),MATCH(V$302,$J$296:$R$296,0))+IF(SUM($H316:$I316)&gt;0,INDEX($U$297:$AC$300,MATCH(V$303,$I$297:$I$300,0),MATCH(V$302,$J$296:$R$296,0)))</f>
        <v>2</v>
      </c>
      <c r="W316" s="695" cm="1">
        <f t="array" ref="W316">INDEX($H316:$K316,0,MATCH(W$303,$H$303:$K$303,0))*INDEX($J$297:$R$300,MATCH(W$303,$I$297:$I$300,0),MATCH(W$302,$J$296:$R$296,0))+IF(SUM($H316:$I316)&gt;0,INDEX($U$297:$AC$300,MATCH(W$303,$I$297:$I$300,0),MATCH(W$302,$J$296:$R$296,0)))</f>
        <v>1</v>
      </c>
      <c r="X316" s="695" cm="1">
        <f t="array" ref="X316">INDEX($H316:$K316,0,MATCH(X$303,$H$303:$K$303,0))*INDEX($J$297:$R$300,MATCH(X$303,$I$297:$I$300,0),MATCH(X$302,$J$296:$R$296,0))+IF(SUM($H316:$I316)&gt;0,INDEX($U$297:$AC$300,MATCH(X$303,$I$297:$I$300,0),MATCH(X$302,$J$296:$R$296,0)))</f>
        <v>2</v>
      </c>
      <c r="Y316" s="695" cm="1">
        <f t="array" ref="Y316">INDEX($H316:$K316,0,MATCH(Y$303,$H$303:$K$303,0))*INDEX($J$297:$R$300,MATCH(Y$303,$I$297:$I$300,0),MATCH(Y$302,$J$296:$R$296,0))+IF(SUM($H316:$I316)&gt;0,INDEX($U$297:$AC$300,MATCH(Y$303,$I$297:$I$300,0),MATCH(Y$302,$J$296:$R$296,0)))</f>
        <v>1</v>
      </c>
      <c r="Z316" s="695" cm="1">
        <f t="array" ref="Z316">INDEX($H316:$K316,0,MATCH(Z$303,$H$303:$K$303,0))*INDEX($J$297:$R$300,MATCH(Z$303,$I$297:$I$300,0),MATCH(Z$302,$J$296:$R$296,0))+IF(SUM($H316:$I316)&gt;0,INDEX($U$297:$AC$300,MATCH(Z$303,$I$297:$I$300,0),MATCH(Z$302,$J$296:$R$296,0)))</f>
        <v>2</v>
      </c>
      <c r="AA316" s="695" cm="1">
        <f t="array" ref="AA316">INDEX($H316:$K316,0,MATCH(AA$303,$H$303:$K$303,0))*INDEX($J$297:$R$300,MATCH(AA$303,$I$297:$I$300,0),MATCH(AA$302,$J$296:$R$296,0))+IF(SUM($H316:$I316)&gt;0,INDEX($U$297:$AC$300,MATCH(AA$303,$I$297:$I$300,0),MATCH(AA$302,$J$296:$R$296,0)))</f>
        <v>0.5</v>
      </c>
      <c r="AB316" s="695" cm="1">
        <f t="array" ref="AB316">INDEX($H316:$K316,0,MATCH(AB$303,$H$303:$K$303,0))*INDEX($J$297:$R$300,MATCH(AB$303,$I$297:$I$300,0),MATCH(AB$302,$J$296:$R$296,0))+IF(SUM($H316:$I316)&gt;0,INDEX($U$297:$AC$300,MATCH(AB$303,$I$297:$I$300,0),MATCH(AB$302,$J$296:$R$296,0)))</f>
        <v>1</v>
      </c>
      <c r="AC316" s="695" cm="1">
        <f t="array" ref="AC316">INDEX($H316:$K316,0,MATCH(AC$303,$H$303:$K$303,0))*INDEX($J$297:$R$300,MATCH(AC$303,$I$297:$I$300,0),MATCH(AC$302,$J$296:$R$296,0))+IF(SUM($H316:$I316)&gt;0,INDEX($U$297:$AC$300,MATCH(AC$303,$I$297:$I$300,0),MATCH(AC$302,$J$296:$R$296,0)))</f>
        <v>1</v>
      </c>
      <c r="AD316" s="695" cm="1">
        <f t="array" ref="AD316">INDEX($H316:$K316,0,MATCH(AD$303,$H$303:$K$303,0))*INDEX($J$297:$R$300,MATCH(AD$303,$I$297:$I$300,0),MATCH(AD$302,$J$296:$R$296,0))+IF(SUM($H316:$I316)&gt;0,INDEX($U$297:$AC$300,MATCH(AD$303,$I$297:$I$300,0),MATCH(AD$302,$J$296:$R$296,0)))</f>
        <v>2</v>
      </c>
      <c r="AE316" s="695" cm="1">
        <f t="array" ref="AE316">INDEX($H316:$K316,0,MATCH(AE$303,$H$303:$K$303,0))*INDEX($J$297:$R$300,MATCH(AE$303,$I$297:$I$300,0),MATCH(AE$302,$J$296:$R$296,0))+IF(SUM($H316:$I316)&gt;0,INDEX($U$297:$AC$300,MATCH(AE$303,$I$297:$I$300,0),MATCH(AE$302,$J$296:$R$296,0)))</f>
        <v>1</v>
      </c>
      <c r="AF316" s="695" cm="1">
        <f t="array" ref="AF316">INDEX($H316:$K316,0,MATCH(AF$303,$H$303:$K$303,0))*INDEX($J$297:$R$300,MATCH(AF$303,$I$297:$I$300,0),MATCH(AF$302,$J$296:$R$296,0))+IF(SUM($H316:$I316)&gt;0,INDEX($U$297:$AC$300,MATCH(AF$303,$I$297:$I$300,0),MATCH(AF$302,$J$296:$R$296,0)))</f>
        <v>1</v>
      </c>
      <c r="AG316" s="695" cm="1">
        <f t="array" ref="AG316">INDEX($H316:$K316,0,MATCH(AG$303,$H$303:$K$303,0))*INDEX($J$297:$R$300,MATCH(AG$303,$I$297:$I$300,0),MATCH(AG$302,$J$296:$R$296,0))+IF(SUM($H316:$I316)&gt;0,INDEX($U$297:$AC$300,MATCH(AG$303,$I$297:$I$300,0),MATCH(AG$302,$J$296:$R$296,0)))</f>
        <v>1</v>
      </c>
      <c r="AH316" s="695" cm="1">
        <f t="array" ref="AH316">INDEX($H316:$K316,0,MATCH(AH$303,$H$303:$K$303,0))*INDEX($J$297:$R$300,MATCH(AH$303,$I$297:$I$300,0),MATCH(AH$302,$J$296:$R$296,0))+IF(SUM($H316:$I316)&gt;0,INDEX($U$297:$AC$300,MATCH(AH$303,$I$297:$I$300,0),MATCH(AH$302,$J$296:$R$296,0)))</f>
        <v>2</v>
      </c>
      <c r="AI316" s="695" cm="1">
        <f t="array" ref="AI316">INDEX($H316:$K316,0,MATCH(AI$303,$H$303:$K$303,0))*INDEX($J$297:$R$300,MATCH(AI$303,$I$297:$I$300,0),MATCH(AI$302,$J$296:$R$296,0))+IF(SUM($H316:$I316)&gt;0,INDEX($U$297:$AC$300,MATCH(AI$303,$I$297:$I$300,0),MATCH(AI$302,$J$296:$R$296,0)))</f>
        <v>0.5</v>
      </c>
      <c r="AJ316" s="695" cm="1">
        <f t="array" ref="AJ316">INDEX($H316:$K316,0,MATCH(AJ$303,$H$303:$K$303,0))*INDEX($J$297:$R$300,MATCH(AJ$303,$I$297:$I$300,0),MATCH(AJ$302,$J$296:$R$296,0))+IF(SUM($H316:$I316)&gt;0,INDEX($U$297:$AC$300,MATCH(AJ$303,$I$297:$I$300,0),MATCH(AJ$302,$J$296:$R$296,0)))</f>
        <v>1</v>
      </c>
      <c r="AK316" s="695" cm="1">
        <f t="array" ref="AK316">INDEX($H316:$K316,0,MATCH(AK$303,$H$303:$K$303,0))*INDEX($J$297:$R$300,MATCH(AK$303,$I$297:$I$300,0),MATCH(AK$302,$J$296:$R$296,0))+IF(SUM($H316:$I316)&gt;0,INDEX($U$297:$AC$300,MATCH(AK$303,$I$297:$I$300,0),MATCH(AK$302,$J$296:$R$296,0)))</f>
        <v>1</v>
      </c>
      <c r="AL316" s="695" cm="1">
        <f t="array" ref="AL316">INDEX($H316:$K316,0,MATCH(AL$303,$H$303:$K$303,0))*INDEX($J$297:$R$300,MATCH(AL$303,$I$297:$I$300,0),MATCH(AL$302,$J$296:$R$296,0))+IF(SUM($H316:$I316)&gt;0,INDEX($U$297:$AC$300,MATCH(AL$303,$I$297:$I$300,0),MATCH(AL$302,$J$296:$R$296,0)))</f>
        <v>2</v>
      </c>
      <c r="AM316" s="695" cm="1">
        <f t="array" ref="AM316">INDEX($H316:$K316,0,MATCH(AM$303,$H$303:$K$303,0))*INDEX($J$297:$R$300,MATCH(AM$303,$I$297:$I$300,0),MATCH(AM$302,$J$296:$R$296,0))+IF(SUM($H316:$I316)&gt;0,INDEX($U$297:$AC$300,MATCH(AM$303,$I$297:$I$300,0),MATCH(AM$302,$J$296:$R$296,0)))</f>
        <v>0.5</v>
      </c>
      <c r="AN316" s="695" cm="1">
        <f t="array" ref="AN316">INDEX($H316:$K316,0,MATCH(AN$303,$H$303:$K$303,0))*INDEX($J$297:$R$300,MATCH(AN$303,$I$297:$I$300,0),MATCH(AN$302,$J$296:$R$296,0))+IF(SUM($H316:$I316)&gt;0,INDEX($U$297:$AC$300,MATCH(AN$303,$I$297:$I$300,0),MATCH(AN$302,$J$296:$R$296,0)))</f>
        <v>1</v>
      </c>
      <c r="AO316" s="695" cm="1">
        <f t="array" ref="AO316">INDEX($H316:$K316,0,MATCH(AO$303,$H$303:$K$303,0))*INDEX($J$297:$R$300,MATCH(AO$303,$I$297:$I$300,0),MATCH(AO$302,$J$296:$R$296,0))+IF(SUM($H316:$I316)&gt;0,INDEX($U$297:$AC$300,MATCH(AO$303,$I$297:$I$300,0),MATCH(AO$302,$J$296:$R$296,0)))</f>
        <v>1</v>
      </c>
      <c r="AP316" s="695" cm="1">
        <f t="array" ref="AP316">INDEX($H316:$K316,0,MATCH(AP$303,$H$303:$K$303,0))*INDEX($J$297:$R$300,MATCH(AP$303,$I$297:$I$300,0),MATCH(AP$302,$J$296:$R$296,0))+IF(SUM($H316:$I316)&gt;0,INDEX($U$297:$AC$300,MATCH(AP$303,$I$297:$I$300,0),MATCH(AP$302,$J$296:$R$296,0)))</f>
        <v>2</v>
      </c>
      <c r="AQ316" s="695" cm="1">
        <f t="array" ref="AQ316">INDEX($H316:$K316,0,MATCH(AQ$303,$H$303:$K$303,0))*INDEX($J$297:$R$300,MATCH(AQ$303,$I$297:$I$300,0),MATCH(AQ$302,$J$296:$R$296,0))+IF(SUM($H316:$I316)&gt;0,INDEX($U$297:$AC$300,MATCH(AQ$303,$I$297:$I$300,0),MATCH(AQ$302,$J$296:$R$296,0)))</f>
        <v>0</v>
      </c>
      <c r="AR316" s="695" cm="1">
        <f t="array" ref="AR316">INDEX($H316:$K316,0,MATCH(AR$303,$H$303:$K$303,0))*INDEX($J$297:$R$300,MATCH(AR$303,$I$297:$I$300,0),MATCH(AR$302,$J$296:$R$296,0))+IF(SUM($H316:$I316)&gt;0,INDEX($U$297:$AC$300,MATCH(AR$303,$I$297:$I$300,0),MATCH(AR$302,$J$296:$R$296,0)))</f>
        <v>1</v>
      </c>
      <c r="AS316" s="695" cm="1">
        <f t="array" ref="AS316">INDEX($H316:$K316,0,MATCH(AS$303,$H$303:$K$303,0))*INDEX($J$297:$R$300,MATCH(AS$303,$I$297:$I$300,0),MATCH(AS$302,$J$296:$R$296,0))+IF(SUM($H316:$I316)&gt;0,INDEX($U$297:$AC$300,MATCH(AS$303,$I$297:$I$300,0),MATCH(AS$302,$J$296:$R$296,0)))</f>
        <v>1</v>
      </c>
      <c r="AT316" s="695" cm="1">
        <f t="array" ref="AT316">INDEX($H316:$K316,0,MATCH(AT$303,$H$303:$K$303,0))*INDEX($J$297:$R$300,MATCH(AT$303,$I$297:$I$300,0),MATCH(AT$302,$J$296:$R$296,0))+IF(SUM($H316:$I316)&gt;0,INDEX($U$297:$AC$300,MATCH(AT$303,$I$297:$I$300,0),MATCH(AT$302,$J$296:$R$296,0)))</f>
        <v>2</v>
      </c>
      <c r="AU316" s="695" cm="1">
        <f t="array" ref="AU316">INDEX($H316:$K316,0,MATCH(AU$303,$H$303:$K$303,0))*INDEX($J$297:$R$300,MATCH(AU$303,$I$297:$I$300,0),MATCH(AU$302,$J$296:$R$296,0))+IF(SUM($H316:$I316)&gt;0,INDEX($U$297:$AC$300,MATCH(AU$303,$I$297:$I$300,0),MATCH(AU$302,$J$296:$R$296,0)))</f>
        <v>1</v>
      </c>
      <c r="AV316" s="186"/>
      <c r="AW316" s="186"/>
      <c r="AX316" s="16"/>
      <c r="AY316" s="8"/>
      <c r="AZ316" s="8"/>
      <c r="BA316" s="8"/>
    </row>
    <row r="317" spans="1:53" ht="14.5" outlineLevel="1" x14ac:dyDescent="0.35">
      <c r="A317" s="6"/>
      <c r="B317" s="7"/>
      <c r="C317" s="17"/>
      <c r="D317" s="17"/>
      <c r="E317" s="17"/>
      <c r="F317" s="26"/>
      <c r="G317" s="26" t="str">
        <f t="shared" si="123"/>
        <v>YYLWNwd</v>
      </c>
      <c r="H317" s="222">
        <f t="shared" ref="H317:J317" si="138">IF($H257&gt;0,INDEX($Z$168:$AC$180,MATCH($M138,$Y$168:$Y$180,0),MATCH(H$303,$Z$167:$AC$167,0)),0)</f>
        <v>0</v>
      </c>
      <c r="I317" s="222">
        <f t="shared" si="138"/>
        <v>1</v>
      </c>
      <c r="J317" s="222">
        <f t="shared" si="138"/>
        <v>2</v>
      </c>
      <c r="K317" s="222">
        <f t="shared" si="126"/>
        <v>1</v>
      </c>
      <c r="L317" s="695" cm="1">
        <f t="array" ref="L317">INDEX($H317:$K317,0,MATCH(L$303,$H$303:$K$303,0))*INDEX($J$297:$R$300,MATCH(L$303,$I$297:$I$300,0),MATCH(L$302,$J$296:$R$296,0))+IF(SUM($H317:$I317)&gt;0,INDEX($U$297:$AC$300,MATCH(L$303,$I$297:$I$300,0),MATCH(L$302,$J$296:$R$296,0)))</f>
        <v>1</v>
      </c>
      <c r="M317" s="695" cm="1">
        <f t="array" ref="M317">INDEX($H317:$K317,0,MATCH(M$303,$H$303:$K$303,0))*INDEX($J$297:$R$300,MATCH(M$303,$I$297:$I$300,0),MATCH(M$302,$J$296:$R$296,0))+IF(SUM($H317:$I317)&gt;0,INDEX($U$297:$AC$300,MATCH(M$303,$I$297:$I$300,0),MATCH(M$302,$J$296:$R$296,0)))</f>
        <v>1</v>
      </c>
      <c r="N317" s="695" cm="1">
        <f t="array" ref="N317">INDEX($H317:$K317,0,MATCH(N$303,$H$303:$K$303,0))*INDEX($J$297:$R$300,MATCH(N$303,$I$297:$I$300,0),MATCH(N$302,$J$296:$R$296,0))+IF(SUM($H317:$I317)&gt;0,INDEX($U$297:$AC$300,MATCH(N$303,$I$297:$I$300,0),MATCH(N$302,$J$296:$R$296,0)))</f>
        <v>2</v>
      </c>
      <c r="O317" s="695" cm="1">
        <f t="array" ref="O317">INDEX($H317:$K317,0,MATCH(O$303,$H$303:$K$303,0))*INDEX($J$297:$R$300,MATCH(O$303,$I$297:$I$300,0),MATCH(O$302,$J$296:$R$296,0))+IF(SUM($H317:$I317)&gt;0,INDEX($U$297:$AC$300,MATCH(O$303,$I$297:$I$300,0),MATCH(O$302,$J$296:$R$296,0)))</f>
        <v>1.5</v>
      </c>
      <c r="P317" s="695" cm="1">
        <f t="array" ref="P317">INDEX($H317:$K317,0,MATCH(P$303,$H$303:$K$303,0))*INDEX($J$297:$R$300,MATCH(P$303,$I$297:$I$300,0),MATCH(P$302,$J$296:$R$296,0))+IF(SUM($H317:$I317)&gt;0,INDEX($U$297:$AC$300,MATCH(P$303,$I$297:$I$300,0),MATCH(P$302,$J$296:$R$296,0)))</f>
        <v>1</v>
      </c>
      <c r="Q317" s="695" cm="1">
        <f t="array" ref="Q317">INDEX($H317:$K317,0,MATCH(Q$303,$H$303:$K$303,0))*INDEX($J$297:$R$300,MATCH(Q$303,$I$297:$I$300,0),MATCH(Q$302,$J$296:$R$296,0))+IF(SUM($H317:$I317)&gt;0,INDEX($U$297:$AC$300,MATCH(Q$303,$I$297:$I$300,0),MATCH(Q$302,$J$296:$R$296,0)))</f>
        <v>1</v>
      </c>
      <c r="R317" s="695" cm="1">
        <f t="array" ref="R317">INDEX($H317:$K317,0,MATCH(R$303,$H$303:$K$303,0))*INDEX($J$297:$R$300,MATCH(R$303,$I$297:$I$300,0),MATCH(R$302,$J$296:$R$296,0))+IF(SUM($H317:$I317)&gt;0,INDEX($U$297:$AC$300,MATCH(R$303,$I$297:$I$300,0),MATCH(R$302,$J$296:$R$296,0)))</f>
        <v>2</v>
      </c>
      <c r="S317" s="695" cm="1">
        <f t="array" ref="S317">INDEX($H317:$K317,0,MATCH(S$303,$H$303:$K$303,0))*INDEX($J$297:$R$300,MATCH(S$303,$I$297:$I$300,0),MATCH(S$302,$J$296:$R$296,0))+IF(SUM($H317:$I317)&gt;0,INDEX($U$297:$AC$300,MATCH(S$303,$I$297:$I$300,0),MATCH(S$302,$J$296:$R$296,0)))</f>
        <v>1</v>
      </c>
      <c r="T317" s="695" cm="1">
        <f t="array" ref="T317">INDEX($H317:$K317,0,MATCH(T$303,$H$303:$K$303,0))*INDEX($J$297:$R$300,MATCH(T$303,$I$297:$I$300,0),MATCH(T$302,$J$296:$R$296,0))+IF(SUM($H317:$I317)&gt;0,INDEX($U$297:$AC$300,MATCH(T$303,$I$297:$I$300,0),MATCH(T$302,$J$296:$R$296,0)))</f>
        <v>1</v>
      </c>
      <c r="U317" s="695" cm="1">
        <f t="array" ref="U317">INDEX($H317:$K317,0,MATCH(U$303,$H$303:$K$303,0))*INDEX($J$297:$R$300,MATCH(U$303,$I$297:$I$300,0),MATCH(U$302,$J$296:$R$296,0))+IF(SUM($H317:$I317)&gt;0,INDEX($U$297:$AC$300,MATCH(U$303,$I$297:$I$300,0),MATCH(U$302,$J$296:$R$296,0)))</f>
        <v>1</v>
      </c>
      <c r="V317" s="695" cm="1">
        <f t="array" ref="V317">INDEX($H317:$K317,0,MATCH(V$303,$H$303:$K$303,0))*INDEX($J$297:$R$300,MATCH(V$303,$I$297:$I$300,0),MATCH(V$302,$J$296:$R$296,0))+IF(SUM($H317:$I317)&gt;0,INDEX($U$297:$AC$300,MATCH(V$303,$I$297:$I$300,0),MATCH(V$302,$J$296:$R$296,0)))</f>
        <v>2</v>
      </c>
      <c r="W317" s="695" cm="1">
        <f t="array" ref="W317">INDEX($H317:$K317,0,MATCH(W$303,$H$303:$K$303,0))*INDEX($J$297:$R$300,MATCH(W$303,$I$297:$I$300,0),MATCH(W$302,$J$296:$R$296,0))+IF(SUM($H317:$I317)&gt;0,INDEX($U$297:$AC$300,MATCH(W$303,$I$297:$I$300,0),MATCH(W$302,$J$296:$R$296,0)))</f>
        <v>1</v>
      </c>
      <c r="X317" s="695" cm="1">
        <f t="array" ref="X317">INDEX($H317:$K317,0,MATCH(X$303,$H$303:$K$303,0))*INDEX($J$297:$R$300,MATCH(X$303,$I$297:$I$300,0),MATCH(X$302,$J$296:$R$296,0))+IF(SUM($H317:$I317)&gt;0,INDEX($U$297:$AC$300,MATCH(X$303,$I$297:$I$300,0),MATCH(X$302,$J$296:$R$296,0)))</f>
        <v>1</v>
      </c>
      <c r="Y317" s="695" cm="1">
        <f t="array" ref="Y317">INDEX($H317:$K317,0,MATCH(Y$303,$H$303:$K$303,0))*INDEX($J$297:$R$300,MATCH(Y$303,$I$297:$I$300,0),MATCH(Y$302,$J$296:$R$296,0))+IF(SUM($H317:$I317)&gt;0,INDEX($U$297:$AC$300,MATCH(Y$303,$I$297:$I$300,0),MATCH(Y$302,$J$296:$R$296,0)))</f>
        <v>1</v>
      </c>
      <c r="Z317" s="695" cm="1">
        <f t="array" ref="Z317">INDEX($H317:$K317,0,MATCH(Z$303,$H$303:$K$303,0))*INDEX($J$297:$R$300,MATCH(Z$303,$I$297:$I$300,0),MATCH(Z$302,$J$296:$R$296,0))+IF(SUM($H317:$I317)&gt;0,INDEX($U$297:$AC$300,MATCH(Z$303,$I$297:$I$300,0),MATCH(Z$302,$J$296:$R$296,0)))</f>
        <v>2</v>
      </c>
      <c r="AA317" s="695" cm="1">
        <f t="array" ref="AA317">INDEX($H317:$K317,0,MATCH(AA$303,$H$303:$K$303,0))*INDEX($J$297:$R$300,MATCH(AA$303,$I$297:$I$300,0),MATCH(AA$302,$J$296:$R$296,0))+IF(SUM($H317:$I317)&gt;0,INDEX($U$297:$AC$300,MATCH(AA$303,$I$297:$I$300,0),MATCH(AA$302,$J$296:$R$296,0)))</f>
        <v>0.5</v>
      </c>
      <c r="AB317" s="695" cm="1">
        <f t="array" ref="AB317">INDEX($H317:$K317,0,MATCH(AB$303,$H$303:$K$303,0))*INDEX($J$297:$R$300,MATCH(AB$303,$I$297:$I$300,0),MATCH(AB$302,$J$296:$R$296,0))+IF(SUM($H317:$I317)&gt;0,INDEX($U$297:$AC$300,MATCH(AB$303,$I$297:$I$300,0),MATCH(AB$302,$J$296:$R$296,0)))</f>
        <v>0</v>
      </c>
      <c r="AC317" s="695" cm="1">
        <f t="array" ref="AC317">INDEX($H317:$K317,0,MATCH(AC$303,$H$303:$K$303,0))*INDEX($J$297:$R$300,MATCH(AC$303,$I$297:$I$300,0),MATCH(AC$302,$J$296:$R$296,0))+IF(SUM($H317:$I317)&gt;0,INDEX($U$297:$AC$300,MATCH(AC$303,$I$297:$I$300,0),MATCH(AC$302,$J$296:$R$296,0)))</f>
        <v>1</v>
      </c>
      <c r="AD317" s="695" cm="1">
        <f t="array" ref="AD317">INDEX($H317:$K317,0,MATCH(AD$303,$H$303:$K$303,0))*INDEX($J$297:$R$300,MATCH(AD$303,$I$297:$I$300,0),MATCH(AD$302,$J$296:$R$296,0))+IF(SUM($H317:$I317)&gt;0,INDEX($U$297:$AC$300,MATCH(AD$303,$I$297:$I$300,0),MATCH(AD$302,$J$296:$R$296,0)))</f>
        <v>2</v>
      </c>
      <c r="AE317" s="695" cm="1">
        <f t="array" ref="AE317">INDEX($H317:$K317,0,MATCH(AE$303,$H$303:$K$303,0))*INDEX($J$297:$R$300,MATCH(AE$303,$I$297:$I$300,0),MATCH(AE$302,$J$296:$R$296,0))+IF(SUM($H317:$I317)&gt;0,INDEX($U$297:$AC$300,MATCH(AE$303,$I$297:$I$300,0),MATCH(AE$302,$J$296:$R$296,0)))</f>
        <v>1</v>
      </c>
      <c r="AF317" s="695" cm="1">
        <f t="array" ref="AF317">INDEX($H317:$K317,0,MATCH(AF$303,$H$303:$K$303,0))*INDEX($J$297:$R$300,MATCH(AF$303,$I$297:$I$300,0),MATCH(AF$302,$J$296:$R$296,0))+IF(SUM($H317:$I317)&gt;0,INDEX($U$297:$AC$300,MATCH(AF$303,$I$297:$I$300,0),MATCH(AF$302,$J$296:$R$296,0)))</f>
        <v>0</v>
      </c>
      <c r="AG317" s="695" cm="1">
        <f t="array" ref="AG317">INDEX($H317:$K317,0,MATCH(AG$303,$H$303:$K$303,0))*INDEX($J$297:$R$300,MATCH(AG$303,$I$297:$I$300,0),MATCH(AG$302,$J$296:$R$296,0))+IF(SUM($H317:$I317)&gt;0,INDEX($U$297:$AC$300,MATCH(AG$303,$I$297:$I$300,0),MATCH(AG$302,$J$296:$R$296,0)))</f>
        <v>1</v>
      </c>
      <c r="AH317" s="695" cm="1">
        <f t="array" ref="AH317">INDEX($H317:$K317,0,MATCH(AH$303,$H$303:$K$303,0))*INDEX($J$297:$R$300,MATCH(AH$303,$I$297:$I$300,0),MATCH(AH$302,$J$296:$R$296,0))+IF(SUM($H317:$I317)&gt;0,INDEX($U$297:$AC$300,MATCH(AH$303,$I$297:$I$300,0),MATCH(AH$302,$J$296:$R$296,0)))</f>
        <v>2</v>
      </c>
      <c r="AI317" s="695" cm="1">
        <f t="array" ref="AI317">INDEX($H317:$K317,0,MATCH(AI$303,$H$303:$K$303,0))*INDEX($J$297:$R$300,MATCH(AI$303,$I$297:$I$300,0),MATCH(AI$302,$J$296:$R$296,0))+IF(SUM($H317:$I317)&gt;0,INDEX($U$297:$AC$300,MATCH(AI$303,$I$297:$I$300,0),MATCH(AI$302,$J$296:$R$296,0)))</f>
        <v>0.5</v>
      </c>
      <c r="AJ317" s="695" cm="1">
        <f t="array" ref="AJ317">INDEX($H317:$K317,0,MATCH(AJ$303,$H$303:$K$303,0))*INDEX($J$297:$R$300,MATCH(AJ$303,$I$297:$I$300,0),MATCH(AJ$302,$J$296:$R$296,0))+IF(SUM($H317:$I317)&gt;0,INDEX($U$297:$AC$300,MATCH(AJ$303,$I$297:$I$300,0),MATCH(AJ$302,$J$296:$R$296,0)))</f>
        <v>0</v>
      </c>
      <c r="AK317" s="695" cm="1">
        <f t="array" ref="AK317">INDEX($H317:$K317,0,MATCH(AK$303,$H$303:$K$303,0))*INDEX($J$297:$R$300,MATCH(AK$303,$I$297:$I$300,0),MATCH(AK$302,$J$296:$R$296,0))+IF(SUM($H317:$I317)&gt;0,INDEX($U$297:$AC$300,MATCH(AK$303,$I$297:$I$300,0),MATCH(AK$302,$J$296:$R$296,0)))</f>
        <v>1</v>
      </c>
      <c r="AL317" s="695" cm="1">
        <f t="array" ref="AL317">INDEX($H317:$K317,0,MATCH(AL$303,$H$303:$K$303,0))*INDEX($J$297:$R$300,MATCH(AL$303,$I$297:$I$300,0),MATCH(AL$302,$J$296:$R$296,0))+IF(SUM($H317:$I317)&gt;0,INDEX($U$297:$AC$300,MATCH(AL$303,$I$297:$I$300,0),MATCH(AL$302,$J$296:$R$296,0)))</f>
        <v>2</v>
      </c>
      <c r="AM317" s="695" cm="1">
        <f t="array" ref="AM317">INDEX($H317:$K317,0,MATCH(AM$303,$H$303:$K$303,0))*INDEX($J$297:$R$300,MATCH(AM$303,$I$297:$I$300,0),MATCH(AM$302,$J$296:$R$296,0))+IF(SUM($H317:$I317)&gt;0,INDEX($U$297:$AC$300,MATCH(AM$303,$I$297:$I$300,0),MATCH(AM$302,$J$296:$R$296,0)))</f>
        <v>0.5</v>
      </c>
      <c r="AN317" s="695" cm="1">
        <f t="array" ref="AN317">INDEX($H317:$K317,0,MATCH(AN$303,$H$303:$K$303,0))*INDEX($J$297:$R$300,MATCH(AN$303,$I$297:$I$300,0),MATCH(AN$302,$J$296:$R$296,0))+IF(SUM($H317:$I317)&gt;0,INDEX($U$297:$AC$300,MATCH(AN$303,$I$297:$I$300,0),MATCH(AN$302,$J$296:$R$296,0)))</f>
        <v>0</v>
      </c>
      <c r="AO317" s="695" cm="1">
        <f t="array" ref="AO317">INDEX($H317:$K317,0,MATCH(AO$303,$H$303:$K$303,0))*INDEX($J$297:$R$300,MATCH(AO$303,$I$297:$I$300,0),MATCH(AO$302,$J$296:$R$296,0))+IF(SUM($H317:$I317)&gt;0,INDEX($U$297:$AC$300,MATCH(AO$303,$I$297:$I$300,0),MATCH(AO$302,$J$296:$R$296,0)))</f>
        <v>1</v>
      </c>
      <c r="AP317" s="695" cm="1">
        <f t="array" ref="AP317">INDEX($H317:$K317,0,MATCH(AP$303,$H$303:$K$303,0))*INDEX($J$297:$R$300,MATCH(AP$303,$I$297:$I$300,0),MATCH(AP$302,$J$296:$R$296,0))+IF(SUM($H317:$I317)&gt;0,INDEX($U$297:$AC$300,MATCH(AP$303,$I$297:$I$300,0),MATCH(AP$302,$J$296:$R$296,0)))</f>
        <v>2</v>
      </c>
      <c r="AQ317" s="695" cm="1">
        <f t="array" ref="AQ317">INDEX($H317:$K317,0,MATCH(AQ$303,$H$303:$K$303,0))*INDEX($J$297:$R$300,MATCH(AQ$303,$I$297:$I$300,0),MATCH(AQ$302,$J$296:$R$296,0))+IF(SUM($H317:$I317)&gt;0,INDEX($U$297:$AC$300,MATCH(AQ$303,$I$297:$I$300,0),MATCH(AQ$302,$J$296:$R$296,0)))</f>
        <v>0</v>
      </c>
      <c r="AR317" s="695" cm="1">
        <f t="array" ref="AR317">INDEX($H317:$K317,0,MATCH(AR$303,$H$303:$K$303,0))*INDEX($J$297:$R$300,MATCH(AR$303,$I$297:$I$300,0),MATCH(AR$302,$J$296:$R$296,0))+IF(SUM($H317:$I317)&gt;0,INDEX($U$297:$AC$300,MATCH(AR$303,$I$297:$I$300,0),MATCH(AR$302,$J$296:$R$296,0)))</f>
        <v>0</v>
      </c>
      <c r="AS317" s="695" cm="1">
        <f t="array" ref="AS317">INDEX($H317:$K317,0,MATCH(AS$303,$H$303:$K$303,0))*INDEX($J$297:$R$300,MATCH(AS$303,$I$297:$I$300,0),MATCH(AS$302,$J$296:$R$296,0))+IF(SUM($H317:$I317)&gt;0,INDEX($U$297:$AC$300,MATCH(AS$303,$I$297:$I$300,0),MATCH(AS$302,$J$296:$R$296,0)))</f>
        <v>1</v>
      </c>
      <c r="AT317" s="695" cm="1">
        <f t="array" ref="AT317">INDEX($H317:$K317,0,MATCH(AT$303,$H$303:$K$303,0))*INDEX($J$297:$R$300,MATCH(AT$303,$I$297:$I$300,0),MATCH(AT$302,$J$296:$R$296,0))+IF(SUM($H317:$I317)&gt;0,INDEX($U$297:$AC$300,MATCH(AT$303,$I$297:$I$300,0),MATCH(AT$302,$J$296:$R$296,0)))</f>
        <v>2</v>
      </c>
      <c r="AU317" s="695" cm="1">
        <f t="array" ref="AU317">INDEX($H317:$K317,0,MATCH(AU$303,$H$303:$K$303,0))*INDEX($J$297:$R$300,MATCH(AU$303,$I$297:$I$300,0),MATCH(AU$302,$J$296:$R$296,0))+IF(SUM($H317:$I317)&gt;0,INDEX($U$297:$AC$300,MATCH(AU$303,$I$297:$I$300,0),MATCH(AU$302,$J$296:$R$296,0)))</f>
        <v>1</v>
      </c>
      <c r="AV317" s="186"/>
      <c r="AW317" s="186"/>
      <c r="AX317" s="16"/>
      <c r="AY317" s="8"/>
      <c r="AZ317" s="8"/>
      <c r="BA317" s="8"/>
    </row>
    <row r="318" spans="1:53" ht="14.5" outlineLevel="1" x14ac:dyDescent="0.35">
      <c r="A318" s="6"/>
      <c r="B318" s="7"/>
      <c r="C318" s="17"/>
      <c r="D318" s="17"/>
      <c r="E318" s="17"/>
      <c r="F318" s="26"/>
      <c r="G318" s="26" t="str">
        <f t="shared" si="123"/>
        <v>YYWLWz</v>
      </c>
      <c r="H318" s="222">
        <f t="shared" ref="H318:J318" si="139">IF($H258&gt;0,INDEX($Z$168:$AC$180,MATCH($M139,$Y$168:$Y$180,0),MATCH(H$303,$Z$167:$AC$167,0)),0)</f>
        <v>1</v>
      </c>
      <c r="I318" s="222">
        <f t="shared" si="139"/>
        <v>1</v>
      </c>
      <c r="J318" s="222">
        <f t="shared" si="139"/>
        <v>2</v>
      </c>
      <c r="K318" s="222">
        <f t="shared" si="126"/>
        <v>0</v>
      </c>
      <c r="L318" s="695" cm="1">
        <f t="array" ref="L318">INDEX($H318:$K318,0,MATCH(L$303,$H$303:$K$303,0))*INDEX($J$297:$R$300,MATCH(L$303,$I$297:$I$300,0),MATCH(L$302,$J$296:$R$296,0))+IF(SUM($H318:$I318)&gt;0,INDEX($U$297:$AC$300,MATCH(L$303,$I$297:$I$300,0),MATCH(L$302,$J$296:$R$296,0)))</f>
        <v>2</v>
      </c>
      <c r="M318" s="695" cm="1">
        <f t="array" ref="M318">INDEX($H318:$K318,0,MATCH(M$303,$H$303:$K$303,0))*INDEX($J$297:$R$300,MATCH(M$303,$I$297:$I$300,0),MATCH(M$302,$J$296:$R$296,0))+IF(SUM($H318:$I318)&gt;0,INDEX($U$297:$AC$300,MATCH(M$303,$I$297:$I$300,0),MATCH(M$302,$J$296:$R$296,0)))</f>
        <v>1</v>
      </c>
      <c r="N318" s="695" cm="1">
        <f t="array" ref="N318">INDEX($H318:$K318,0,MATCH(N$303,$H$303:$K$303,0))*INDEX($J$297:$R$300,MATCH(N$303,$I$297:$I$300,0),MATCH(N$302,$J$296:$R$296,0))+IF(SUM($H318:$I318)&gt;0,INDEX($U$297:$AC$300,MATCH(N$303,$I$297:$I$300,0),MATCH(N$302,$J$296:$R$296,0)))</f>
        <v>2</v>
      </c>
      <c r="O318" s="695" cm="1">
        <f t="array" ref="O318">INDEX($H318:$K318,0,MATCH(O$303,$H$303:$K$303,0))*INDEX($J$297:$R$300,MATCH(O$303,$I$297:$I$300,0),MATCH(O$302,$J$296:$R$296,0))+IF(SUM($H318:$I318)&gt;0,INDEX($U$297:$AC$300,MATCH(O$303,$I$297:$I$300,0),MATCH(O$302,$J$296:$R$296,0)))</f>
        <v>0</v>
      </c>
      <c r="P318" s="695" cm="1">
        <f t="array" ref="P318">INDEX($H318:$K318,0,MATCH(P$303,$H$303:$K$303,0))*INDEX($J$297:$R$300,MATCH(P$303,$I$297:$I$300,0),MATCH(P$302,$J$296:$R$296,0))+IF(SUM($H318:$I318)&gt;0,INDEX($U$297:$AC$300,MATCH(P$303,$I$297:$I$300,0),MATCH(P$302,$J$296:$R$296,0)))</f>
        <v>2</v>
      </c>
      <c r="Q318" s="695" cm="1">
        <f t="array" ref="Q318">INDEX($H318:$K318,0,MATCH(Q$303,$H$303:$K$303,0))*INDEX($J$297:$R$300,MATCH(Q$303,$I$297:$I$300,0),MATCH(Q$302,$J$296:$R$296,0))+IF(SUM($H318:$I318)&gt;0,INDEX($U$297:$AC$300,MATCH(Q$303,$I$297:$I$300,0),MATCH(Q$302,$J$296:$R$296,0)))</f>
        <v>1</v>
      </c>
      <c r="R318" s="695" cm="1">
        <f t="array" ref="R318">INDEX($H318:$K318,0,MATCH(R$303,$H$303:$K$303,0))*INDEX($J$297:$R$300,MATCH(R$303,$I$297:$I$300,0),MATCH(R$302,$J$296:$R$296,0))+IF(SUM($H318:$I318)&gt;0,INDEX($U$297:$AC$300,MATCH(R$303,$I$297:$I$300,0),MATCH(R$302,$J$296:$R$296,0)))</f>
        <v>2</v>
      </c>
      <c r="S318" s="695" cm="1">
        <f t="array" ref="S318">INDEX($H318:$K318,0,MATCH(S$303,$H$303:$K$303,0))*INDEX($J$297:$R$300,MATCH(S$303,$I$297:$I$300,0),MATCH(S$302,$J$296:$R$296,0))+IF(SUM($H318:$I318)&gt;0,INDEX($U$297:$AC$300,MATCH(S$303,$I$297:$I$300,0),MATCH(S$302,$J$296:$R$296,0)))</f>
        <v>0</v>
      </c>
      <c r="T318" s="695" cm="1">
        <f t="array" ref="T318">INDEX($H318:$K318,0,MATCH(T$303,$H$303:$K$303,0))*INDEX($J$297:$R$300,MATCH(T$303,$I$297:$I$300,0),MATCH(T$302,$J$296:$R$296,0))+IF(SUM($H318:$I318)&gt;0,INDEX($U$297:$AC$300,MATCH(T$303,$I$297:$I$300,0),MATCH(T$302,$J$296:$R$296,0)))</f>
        <v>2</v>
      </c>
      <c r="U318" s="695" cm="1">
        <f t="array" ref="U318">INDEX($H318:$K318,0,MATCH(U$303,$H$303:$K$303,0))*INDEX($J$297:$R$300,MATCH(U$303,$I$297:$I$300,0),MATCH(U$302,$J$296:$R$296,0))+IF(SUM($H318:$I318)&gt;0,INDEX($U$297:$AC$300,MATCH(U$303,$I$297:$I$300,0),MATCH(U$302,$J$296:$R$296,0)))</f>
        <v>1</v>
      </c>
      <c r="V318" s="695" cm="1">
        <f t="array" ref="V318">INDEX($H318:$K318,0,MATCH(V$303,$H$303:$K$303,0))*INDEX($J$297:$R$300,MATCH(V$303,$I$297:$I$300,0),MATCH(V$302,$J$296:$R$296,0))+IF(SUM($H318:$I318)&gt;0,INDEX($U$297:$AC$300,MATCH(V$303,$I$297:$I$300,0),MATCH(V$302,$J$296:$R$296,0)))</f>
        <v>2</v>
      </c>
      <c r="W318" s="695" cm="1">
        <f t="array" ref="W318">INDEX($H318:$K318,0,MATCH(W$303,$H$303:$K$303,0))*INDEX($J$297:$R$300,MATCH(W$303,$I$297:$I$300,0),MATCH(W$302,$J$296:$R$296,0))+IF(SUM($H318:$I318)&gt;0,INDEX($U$297:$AC$300,MATCH(W$303,$I$297:$I$300,0),MATCH(W$302,$J$296:$R$296,0)))</f>
        <v>0</v>
      </c>
      <c r="X318" s="695" cm="1">
        <f t="array" ref="X318">INDEX($H318:$K318,0,MATCH(X$303,$H$303:$K$303,0))*INDEX($J$297:$R$300,MATCH(X$303,$I$297:$I$300,0),MATCH(X$302,$J$296:$R$296,0))+IF(SUM($H318:$I318)&gt;0,INDEX($U$297:$AC$300,MATCH(X$303,$I$297:$I$300,0),MATCH(X$302,$J$296:$R$296,0)))</f>
        <v>2</v>
      </c>
      <c r="Y318" s="695" cm="1">
        <f t="array" ref="Y318">INDEX($H318:$K318,0,MATCH(Y$303,$H$303:$K$303,0))*INDEX($J$297:$R$300,MATCH(Y$303,$I$297:$I$300,0),MATCH(Y$302,$J$296:$R$296,0))+IF(SUM($H318:$I318)&gt;0,INDEX($U$297:$AC$300,MATCH(Y$303,$I$297:$I$300,0),MATCH(Y$302,$J$296:$R$296,0)))</f>
        <v>1</v>
      </c>
      <c r="Z318" s="695" cm="1">
        <f t="array" ref="Z318">INDEX($H318:$K318,0,MATCH(Z$303,$H$303:$K$303,0))*INDEX($J$297:$R$300,MATCH(Z$303,$I$297:$I$300,0),MATCH(Z$302,$J$296:$R$296,0))+IF(SUM($H318:$I318)&gt;0,INDEX($U$297:$AC$300,MATCH(Z$303,$I$297:$I$300,0),MATCH(Z$302,$J$296:$R$296,0)))</f>
        <v>2</v>
      </c>
      <c r="AA318" s="695" cm="1">
        <f t="array" ref="AA318">INDEX($H318:$K318,0,MATCH(AA$303,$H$303:$K$303,0))*INDEX($J$297:$R$300,MATCH(AA$303,$I$297:$I$300,0),MATCH(AA$302,$J$296:$R$296,0))+IF(SUM($H318:$I318)&gt;0,INDEX($U$297:$AC$300,MATCH(AA$303,$I$297:$I$300,0),MATCH(AA$302,$J$296:$R$296,0)))</f>
        <v>0</v>
      </c>
      <c r="AB318" s="695" cm="1">
        <f t="array" ref="AB318">INDEX($H318:$K318,0,MATCH(AB$303,$H$303:$K$303,0))*INDEX($J$297:$R$300,MATCH(AB$303,$I$297:$I$300,0),MATCH(AB$302,$J$296:$R$296,0))+IF(SUM($H318:$I318)&gt;0,INDEX($U$297:$AC$300,MATCH(AB$303,$I$297:$I$300,0),MATCH(AB$302,$J$296:$R$296,0)))</f>
        <v>1</v>
      </c>
      <c r="AC318" s="695" cm="1">
        <f t="array" ref="AC318">INDEX($H318:$K318,0,MATCH(AC$303,$H$303:$K$303,0))*INDEX($J$297:$R$300,MATCH(AC$303,$I$297:$I$300,0),MATCH(AC$302,$J$296:$R$296,0))+IF(SUM($H318:$I318)&gt;0,INDEX($U$297:$AC$300,MATCH(AC$303,$I$297:$I$300,0),MATCH(AC$302,$J$296:$R$296,0)))</f>
        <v>1</v>
      </c>
      <c r="AD318" s="695" cm="1">
        <f t="array" ref="AD318">INDEX($H318:$K318,0,MATCH(AD$303,$H$303:$K$303,0))*INDEX($J$297:$R$300,MATCH(AD$303,$I$297:$I$300,0),MATCH(AD$302,$J$296:$R$296,0))+IF(SUM($H318:$I318)&gt;0,INDEX($U$297:$AC$300,MATCH(AD$303,$I$297:$I$300,0),MATCH(AD$302,$J$296:$R$296,0)))</f>
        <v>2</v>
      </c>
      <c r="AE318" s="695" cm="1">
        <f t="array" ref="AE318">INDEX($H318:$K318,0,MATCH(AE$303,$H$303:$K$303,0))*INDEX($J$297:$R$300,MATCH(AE$303,$I$297:$I$300,0),MATCH(AE$302,$J$296:$R$296,0))+IF(SUM($H318:$I318)&gt;0,INDEX($U$297:$AC$300,MATCH(AE$303,$I$297:$I$300,0),MATCH(AE$302,$J$296:$R$296,0)))</f>
        <v>0</v>
      </c>
      <c r="AF318" s="695" cm="1">
        <f t="array" ref="AF318">INDEX($H318:$K318,0,MATCH(AF$303,$H$303:$K$303,0))*INDEX($J$297:$R$300,MATCH(AF$303,$I$297:$I$300,0),MATCH(AF$302,$J$296:$R$296,0))+IF(SUM($H318:$I318)&gt;0,INDEX($U$297:$AC$300,MATCH(AF$303,$I$297:$I$300,0),MATCH(AF$302,$J$296:$R$296,0)))</f>
        <v>1</v>
      </c>
      <c r="AG318" s="695" cm="1">
        <f t="array" ref="AG318">INDEX($H318:$K318,0,MATCH(AG$303,$H$303:$K$303,0))*INDEX($J$297:$R$300,MATCH(AG$303,$I$297:$I$300,0),MATCH(AG$302,$J$296:$R$296,0))+IF(SUM($H318:$I318)&gt;0,INDEX($U$297:$AC$300,MATCH(AG$303,$I$297:$I$300,0),MATCH(AG$302,$J$296:$R$296,0)))</f>
        <v>1</v>
      </c>
      <c r="AH318" s="695" cm="1">
        <f t="array" ref="AH318">INDEX($H318:$K318,0,MATCH(AH$303,$H$303:$K$303,0))*INDEX($J$297:$R$300,MATCH(AH$303,$I$297:$I$300,0),MATCH(AH$302,$J$296:$R$296,0))+IF(SUM($H318:$I318)&gt;0,INDEX($U$297:$AC$300,MATCH(AH$303,$I$297:$I$300,0),MATCH(AH$302,$J$296:$R$296,0)))</f>
        <v>2</v>
      </c>
      <c r="AI318" s="695" cm="1">
        <f t="array" ref="AI318">INDEX($H318:$K318,0,MATCH(AI$303,$H$303:$K$303,0))*INDEX($J$297:$R$300,MATCH(AI$303,$I$297:$I$300,0),MATCH(AI$302,$J$296:$R$296,0))+IF(SUM($H318:$I318)&gt;0,INDEX($U$297:$AC$300,MATCH(AI$303,$I$297:$I$300,0),MATCH(AI$302,$J$296:$R$296,0)))</f>
        <v>0</v>
      </c>
      <c r="AJ318" s="695" cm="1">
        <f t="array" ref="AJ318">INDEX($H318:$K318,0,MATCH(AJ$303,$H$303:$K$303,0))*INDEX($J$297:$R$300,MATCH(AJ$303,$I$297:$I$300,0),MATCH(AJ$302,$J$296:$R$296,0))+IF(SUM($H318:$I318)&gt;0,INDEX($U$297:$AC$300,MATCH(AJ$303,$I$297:$I$300,0),MATCH(AJ$302,$J$296:$R$296,0)))</f>
        <v>1</v>
      </c>
      <c r="AK318" s="695" cm="1">
        <f t="array" ref="AK318">INDEX($H318:$K318,0,MATCH(AK$303,$H$303:$K$303,0))*INDEX($J$297:$R$300,MATCH(AK$303,$I$297:$I$300,0),MATCH(AK$302,$J$296:$R$296,0))+IF(SUM($H318:$I318)&gt;0,INDEX($U$297:$AC$300,MATCH(AK$303,$I$297:$I$300,0),MATCH(AK$302,$J$296:$R$296,0)))</f>
        <v>1</v>
      </c>
      <c r="AL318" s="695" cm="1">
        <f t="array" ref="AL318">INDEX($H318:$K318,0,MATCH(AL$303,$H$303:$K$303,0))*INDEX($J$297:$R$300,MATCH(AL$303,$I$297:$I$300,0),MATCH(AL$302,$J$296:$R$296,0))+IF(SUM($H318:$I318)&gt;0,INDEX($U$297:$AC$300,MATCH(AL$303,$I$297:$I$300,0),MATCH(AL$302,$J$296:$R$296,0)))</f>
        <v>2</v>
      </c>
      <c r="AM318" s="695" cm="1">
        <f t="array" ref="AM318">INDEX($H318:$K318,0,MATCH(AM$303,$H$303:$K$303,0))*INDEX($J$297:$R$300,MATCH(AM$303,$I$297:$I$300,0),MATCH(AM$302,$J$296:$R$296,0))+IF(SUM($H318:$I318)&gt;0,INDEX($U$297:$AC$300,MATCH(AM$303,$I$297:$I$300,0),MATCH(AM$302,$J$296:$R$296,0)))</f>
        <v>0</v>
      </c>
      <c r="AN318" s="695" cm="1">
        <f t="array" ref="AN318">INDEX($H318:$K318,0,MATCH(AN$303,$H$303:$K$303,0))*INDEX($J$297:$R$300,MATCH(AN$303,$I$297:$I$300,0),MATCH(AN$302,$J$296:$R$296,0))+IF(SUM($H318:$I318)&gt;0,INDEX($U$297:$AC$300,MATCH(AN$303,$I$297:$I$300,0),MATCH(AN$302,$J$296:$R$296,0)))</f>
        <v>1</v>
      </c>
      <c r="AO318" s="695" cm="1">
        <f t="array" ref="AO318">INDEX($H318:$K318,0,MATCH(AO$303,$H$303:$K$303,0))*INDEX($J$297:$R$300,MATCH(AO$303,$I$297:$I$300,0),MATCH(AO$302,$J$296:$R$296,0))+IF(SUM($H318:$I318)&gt;0,INDEX($U$297:$AC$300,MATCH(AO$303,$I$297:$I$300,0),MATCH(AO$302,$J$296:$R$296,0)))</f>
        <v>1</v>
      </c>
      <c r="AP318" s="695" cm="1">
        <f t="array" ref="AP318">INDEX($H318:$K318,0,MATCH(AP$303,$H$303:$K$303,0))*INDEX($J$297:$R$300,MATCH(AP$303,$I$297:$I$300,0),MATCH(AP$302,$J$296:$R$296,0))+IF(SUM($H318:$I318)&gt;0,INDEX($U$297:$AC$300,MATCH(AP$303,$I$297:$I$300,0),MATCH(AP$302,$J$296:$R$296,0)))</f>
        <v>2</v>
      </c>
      <c r="AQ318" s="695" cm="1">
        <f t="array" ref="AQ318">INDEX($H318:$K318,0,MATCH(AQ$303,$H$303:$K$303,0))*INDEX($J$297:$R$300,MATCH(AQ$303,$I$297:$I$300,0),MATCH(AQ$302,$J$296:$R$296,0))+IF(SUM($H318:$I318)&gt;0,INDEX($U$297:$AC$300,MATCH(AQ$303,$I$297:$I$300,0),MATCH(AQ$302,$J$296:$R$296,0)))</f>
        <v>0</v>
      </c>
      <c r="AR318" s="695" cm="1">
        <f t="array" ref="AR318">INDEX($H318:$K318,0,MATCH(AR$303,$H$303:$K$303,0))*INDEX($J$297:$R$300,MATCH(AR$303,$I$297:$I$300,0),MATCH(AR$302,$J$296:$R$296,0))+IF(SUM($H318:$I318)&gt;0,INDEX($U$297:$AC$300,MATCH(AR$303,$I$297:$I$300,0),MATCH(AR$302,$J$296:$R$296,0)))</f>
        <v>1</v>
      </c>
      <c r="AS318" s="695" cm="1">
        <f t="array" ref="AS318">INDEX($H318:$K318,0,MATCH(AS$303,$H$303:$K$303,0))*INDEX($J$297:$R$300,MATCH(AS$303,$I$297:$I$300,0),MATCH(AS$302,$J$296:$R$296,0))+IF(SUM($H318:$I318)&gt;0,INDEX($U$297:$AC$300,MATCH(AS$303,$I$297:$I$300,0),MATCH(AS$302,$J$296:$R$296,0)))</f>
        <v>1</v>
      </c>
      <c r="AT318" s="695" cm="1">
        <f t="array" ref="AT318">INDEX($H318:$K318,0,MATCH(AT$303,$H$303:$K$303,0))*INDEX($J$297:$R$300,MATCH(AT$303,$I$297:$I$300,0),MATCH(AT$302,$J$296:$R$296,0))+IF(SUM($H318:$I318)&gt;0,INDEX($U$297:$AC$300,MATCH(AT$303,$I$297:$I$300,0),MATCH(AT$302,$J$296:$R$296,0)))</f>
        <v>2</v>
      </c>
      <c r="AU318" s="695" cm="1">
        <f t="array" ref="AU318">INDEX($H318:$K318,0,MATCH(AU$303,$H$303:$K$303,0))*INDEX($J$297:$R$300,MATCH(AU$303,$I$297:$I$300,0),MATCH(AU$302,$J$296:$R$296,0))+IF(SUM($H318:$I318)&gt;0,INDEX($U$297:$AC$300,MATCH(AU$303,$I$297:$I$300,0),MATCH(AU$302,$J$296:$R$296,0)))</f>
        <v>0</v>
      </c>
      <c r="AV318" s="186"/>
      <c r="AW318" s="186"/>
      <c r="AX318" s="16"/>
      <c r="AY318" s="8"/>
      <c r="AZ318" s="8"/>
      <c r="BA318" s="8"/>
    </row>
    <row r="319" spans="1:53" ht="14.5" outlineLevel="1" x14ac:dyDescent="0.35">
      <c r="A319" s="6"/>
      <c r="B319" s="7"/>
      <c r="C319" s="17"/>
      <c r="D319" s="17"/>
      <c r="E319" s="17"/>
      <c r="F319" s="26"/>
      <c r="G319" s="26" t="str">
        <f t="shared" si="123"/>
        <v>YYWLWzd</v>
      </c>
      <c r="H319" s="222">
        <f t="shared" ref="H319:J319" si="140">IF($H259&gt;0,INDEX($Z$168:$AC$180,MATCH($M140,$Y$168:$Y$180,0),MATCH(H$303,$Z$167:$AC$167,0)),0)</f>
        <v>0</v>
      </c>
      <c r="I319" s="222">
        <f t="shared" si="140"/>
        <v>1</v>
      </c>
      <c r="J319" s="222">
        <f t="shared" si="140"/>
        <v>2</v>
      </c>
      <c r="K319" s="222">
        <f t="shared" si="126"/>
        <v>0</v>
      </c>
      <c r="L319" s="695" cm="1">
        <f t="array" ref="L319">INDEX($H319:$K319,0,MATCH(L$303,$H$303:$K$303,0))*INDEX($J$297:$R$300,MATCH(L$303,$I$297:$I$300,0),MATCH(L$302,$J$296:$R$296,0))+IF(SUM($H319:$I319)&gt;0,INDEX($U$297:$AC$300,MATCH(L$303,$I$297:$I$300,0),MATCH(L$302,$J$296:$R$296,0)))</f>
        <v>1</v>
      </c>
      <c r="M319" s="695" cm="1">
        <f t="array" ref="M319">INDEX($H319:$K319,0,MATCH(M$303,$H$303:$K$303,0))*INDEX($J$297:$R$300,MATCH(M$303,$I$297:$I$300,0),MATCH(M$302,$J$296:$R$296,0))+IF(SUM($H319:$I319)&gt;0,INDEX($U$297:$AC$300,MATCH(M$303,$I$297:$I$300,0),MATCH(M$302,$J$296:$R$296,0)))</f>
        <v>1</v>
      </c>
      <c r="N319" s="695" cm="1">
        <f t="array" ref="N319">INDEX($H319:$K319,0,MATCH(N$303,$H$303:$K$303,0))*INDEX($J$297:$R$300,MATCH(N$303,$I$297:$I$300,0),MATCH(N$302,$J$296:$R$296,0))+IF(SUM($H319:$I319)&gt;0,INDEX($U$297:$AC$300,MATCH(N$303,$I$297:$I$300,0),MATCH(N$302,$J$296:$R$296,0)))</f>
        <v>2</v>
      </c>
      <c r="O319" s="695" cm="1">
        <f t="array" ref="O319">INDEX($H319:$K319,0,MATCH(O$303,$H$303:$K$303,0))*INDEX($J$297:$R$300,MATCH(O$303,$I$297:$I$300,0),MATCH(O$302,$J$296:$R$296,0))+IF(SUM($H319:$I319)&gt;0,INDEX($U$297:$AC$300,MATCH(O$303,$I$297:$I$300,0),MATCH(O$302,$J$296:$R$296,0)))</f>
        <v>0</v>
      </c>
      <c r="P319" s="695" cm="1">
        <f t="array" ref="P319">INDEX($H319:$K319,0,MATCH(P$303,$H$303:$K$303,0))*INDEX($J$297:$R$300,MATCH(P$303,$I$297:$I$300,0),MATCH(P$302,$J$296:$R$296,0))+IF(SUM($H319:$I319)&gt;0,INDEX($U$297:$AC$300,MATCH(P$303,$I$297:$I$300,0),MATCH(P$302,$J$296:$R$296,0)))</f>
        <v>1</v>
      </c>
      <c r="Q319" s="695" cm="1">
        <f t="array" ref="Q319">INDEX($H319:$K319,0,MATCH(Q$303,$H$303:$K$303,0))*INDEX($J$297:$R$300,MATCH(Q$303,$I$297:$I$300,0),MATCH(Q$302,$J$296:$R$296,0))+IF(SUM($H319:$I319)&gt;0,INDEX($U$297:$AC$300,MATCH(Q$303,$I$297:$I$300,0),MATCH(Q$302,$J$296:$R$296,0)))</f>
        <v>1</v>
      </c>
      <c r="R319" s="695" cm="1">
        <f t="array" ref="R319">INDEX($H319:$K319,0,MATCH(R$303,$H$303:$K$303,0))*INDEX($J$297:$R$300,MATCH(R$303,$I$297:$I$300,0),MATCH(R$302,$J$296:$R$296,0))+IF(SUM($H319:$I319)&gt;0,INDEX($U$297:$AC$300,MATCH(R$303,$I$297:$I$300,0),MATCH(R$302,$J$296:$R$296,0)))</f>
        <v>2</v>
      </c>
      <c r="S319" s="695" cm="1">
        <f t="array" ref="S319">INDEX($H319:$K319,0,MATCH(S$303,$H$303:$K$303,0))*INDEX($J$297:$R$300,MATCH(S$303,$I$297:$I$300,0),MATCH(S$302,$J$296:$R$296,0))+IF(SUM($H319:$I319)&gt;0,INDEX($U$297:$AC$300,MATCH(S$303,$I$297:$I$300,0),MATCH(S$302,$J$296:$R$296,0)))</f>
        <v>0</v>
      </c>
      <c r="T319" s="695" cm="1">
        <f t="array" ref="T319">INDEX($H319:$K319,0,MATCH(T$303,$H$303:$K$303,0))*INDEX($J$297:$R$300,MATCH(T$303,$I$297:$I$300,0),MATCH(T$302,$J$296:$R$296,0))+IF(SUM($H319:$I319)&gt;0,INDEX($U$297:$AC$300,MATCH(T$303,$I$297:$I$300,0),MATCH(T$302,$J$296:$R$296,0)))</f>
        <v>1</v>
      </c>
      <c r="U319" s="695" cm="1">
        <f t="array" ref="U319">INDEX($H319:$K319,0,MATCH(U$303,$H$303:$K$303,0))*INDEX($J$297:$R$300,MATCH(U$303,$I$297:$I$300,0),MATCH(U$302,$J$296:$R$296,0))+IF(SUM($H319:$I319)&gt;0,INDEX($U$297:$AC$300,MATCH(U$303,$I$297:$I$300,0),MATCH(U$302,$J$296:$R$296,0)))</f>
        <v>1</v>
      </c>
      <c r="V319" s="695" cm="1">
        <f t="array" ref="V319">INDEX($H319:$K319,0,MATCH(V$303,$H$303:$K$303,0))*INDEX($J$297:$R$300,MATCH(V$303,$I$297:$I$300,0),MATCH(V$302,$J$296:$R$296,0))+IF(SUM($H319:$I319)&gt;0,INDEX($U$297:$AC$300,MATCH(V$303,$I$297:$I$300,0),MATCH(V$302,$J$296:$R$296,0)))</f>
        <v>2</v>
      </c>
      <c r="W319" s="695" cm="1">
        <f t="array" ref="W319">INDEX($H319:$K319,0,MATCH(W$303,$H$303:$K$303,0))*INDEX($J$297:$R$300,MATCH(W$303,$I$297:$I$300,0),MATCH(W$302,$J$296:$R$296,0))+IF(SUM($H319:$I319)&gt;0,INDEX($U$297:$AC$300,MATCH(W$303,$I$297:$I$300,0),MATCH(W$302,$J$296:$R$296,0)))</f>
        <v>0</v>
      </c>
      <c r="X319" s="695" cm="1">
        <f t="array" ref="X319">INDEX($H319:$K319,0,MATCH(X$303,$H$303:$K$303,0))*INDEX($J$297:$R$300,MATCH(X$303,$I$297:$I$300,0),MATCH(X$302,$J$296:$R$296,0))+IF(SUM($H319:$I319)&gt;0,INDEX($U$297:$AC$300,MATCH(X$303,$I$297:$I$300,0),MATCH(X$302,$J$296:$R$296,0)))</f>
        <v>1</v>
      </c>
      <c r="Y319" s="695" cm="1">
        <f t="array" ref="Y319">INDEX($H319:$K319,0,MATCH(Y$303,$H$303:$K$303,0))*INDEX($J$297:$R$300,MATCH(Y$303,$I$297:$I$300,0),MATCH(Y$302,$J$296:$R$296,0))+IF(SUM($H319:$I319)&gt;0,INDEX($U$297:$AC$300,MATCH(Y$303,$I$297:$I$300,0),MATCH(Y$302,$J$296:$R$296,0)))</f>
        <v>1</v>
      </c>
      <c r="Z319" s="695" cm="1">
        <f t="array" ref="Z319">INDEX($H319:$K319,0,MATCH(Z$303,$H$303:$K$303,0))*INDEX($J$297:$R$300,MATCH(Z$303,$I$297:$I$300,0),MATCH(Z$302,$J$296:$R$296,0))+IF(SUM($H319:$I319)&gt;0,INDEX($U$297:$AC$300,MATCH(Z$303,$I$297:$I$300,0),MATCH(Z$302,$J$296:$R$296,0)))</f>
        <v>2</v>
      </c>
      <c r="AA319" s="695" cm="1">
        <f t="array" ref="AA319">INDEX($H319:$K319,0,MATCH(AA$303,$H$303:$K$303,0))*INDEX($J$297:$R$300,MATCH(AA$303,$I$297:$I$300,0),MATCH(AA$302,$J$296:$R$296,0))+IF(SUM($H319:$I319)&gt;0,INDEX($U$297:$AC$300,MATCH(AA$303,$I$297:$I$300,0),MATCH(AA$302,$J$296:$R$296,0)))</f>
        <v>0</v>
      </c>
      <c r="AB319" s="695" cm="1">
        <f t="array" ref="AB319">INDEX($H319:$K319,0,MATCH(AB$303,$H$303:$K$303,0))*INDEX($J$297:$R$300,MATCH(AB$303,$I$297:$I$300,0),MATCH(AB$302,$J$296:$R$296,0))+IF(SUM($H319:$I319)&gt;0,INDEX($U$297:$AC$300,MATCH(AB$303,$I$297:$I$300,0),MATCH(AB$302,$J$296:$R$296,0)))</f>
        <v>0</v>
      </c>
      <c r="AC319" s="695" cm="1">
        <f t="array" ref="AC319">INDEX($H319:$K319,0,MATCH(AC$303,$H$303:$K$303,0))*INDEX($J$297:$R$300,MATCH(AC$303,$I$297:$I$300,0),MATCH(AC$302,$J$296:$R$296,0))+IF(SUM($H319:$I319)&gt;0,INDEX($U$297:$AC$300,MATCH(AC$303,$I$297:$I$300,0),MATCH(AC$302,$J$296:$R$296,0)))</f>
        <v>1</v>
      </c>
      <c r="AD319" s="695" cm="1">
        <f t="array" ref="AD319">INDEX($H319:$K319,0,MATCH(AD$303,$H$303:$K$303,0))*INDEX($J$297:$R$300,MATCH(AD$303,$I$297:$I$300,0),MATCH(AD$302,$J$296:$R$296,0))+IF(SUM($H319:$I319)&gt;0,INDEX($U$297:$AC$300,MATCH(AD$303,$I$297:$I$300,0),MATCH(AD$302,$J$296:$R$296,0)))</f>
        <v>2</v>
      </c>
      <c r="AE319" s="695" cm="1">
        <f t="array" ref="AE319">INDEX($H319:$K319,0,MATCH(AE$303,$H$303:$K$303,0))*INDEX($J$297:$R$300,MATCH(AE$303,$I$297:$I$300,0),MATCH(AE$302,$J$296:$R$296,0))+IF(SUM($H319:$I319)&gt;0,INDEX($U$297:$AC$300,MATCH(AE$303,$I$297:$I$300,0),MATCH(AE$302,$J$296:$R$296,0)))</f>
        <v>0</v>
      </c>
      <c r="AF319" s="695" cm="1">
        <f t="array" ref="AF319">INDEX($H319:$K319,0,MATCH(AF$303,$H$303:$K$303,0))*INDEX($J$297:$R$300,MATCH(AF$303,$I$297:$I$300,0),MATCH(AF$302,$J$296:$R$296,0))+IF(SUM($H319:$I319)&gt;0,INDEX($U$297:$AC$300,MATCH(AF$303,$I$297:$I$300,0),MATCH(AF$302,$J$296:$R$296,0)))</f>
        <v>0</v>
      </c>
      <c r="AG319" s="695" cm="1">
        <f t="array" ref="AG319">INDEX($H319:$K319,0,MATCH(AG$303,$H$303:$K$303,0))*INDEX($J$297:$R$300,MATCH(AG$303,$I$297:$I$300,0),MATCH(AG$302,$J$296:$R$296,0))+IF(SUM($H319:$I319)&gt;0,INDEX($U$297:$AC$300,MATCH(AG$303,$I$297:$I$300,0),MATCH(AG$302,$J$296:$R$296,0)))</f>
        <v>1</v>
      </c>
      <c r="AH319" s="695" cm="1">
        <f t="array" ref="AH319">INDEX($H319:$K319,0,MATCH(AH$303,$H$303:$K$303,0))*INDEX($J$297:$R$300,MATCH(AH$303,$I$297:$I$300,0),MATCH(AH$302,$J$296:$R$296,0))+IF(SUM($H319:$I319)&gt;0,INDEX($U$297:$AC$300,MATCH(AH$303,$I$297:$I$300,0),MATCH(AH$302,$J$296:$R$296,0)))</f>
        <v>2</v>
      </c>
      <c r="AI319" s="695" cm="1">
        <f t="array" ref="AI319">INDEX($H319:$K319,0,MATCH(AI$303,$H$303:$K$303,0))*INDEX($J$297:$R$300,MATCH(AI$303,$I$297:$I$300,0),MATCH(AI$302,$J$296:$R$296,0))+IF(SUM($H319:$I319)&gt;0,INDEX($U$297:$AC$300,MATCH(AI$303,$I$297:$I$300,0),MATCH(AI$302,$J$296:$R$296,0)))</f>
        <v>0</v>
      </c>
      <c r="AJ319" s="695" cm="1">
        <f t="array" ref="AJ319">INDEX($H319:$K319,0,MATCH(AJ$303,$H$303:$K$303,0))*INDEX($J$297:$R$300,MATCH(AJ$303,$I$297:$I$300,0),MATCH(AJ$302,$J$296:$R$296,0))+IF(SUM($H319:$I319)&gt;0,INDEX($U$297:$AC$300,MATCH(AJ$303,$I$297:$I$300,0),MATCH(AJ$302,$J$296:$R$296,0)))</f>
        <v>0</v>
      </c>
      <c r="AK319" s="695" cm="1">
        <f t="array" ref="AK319">INDEX($H319:$K319,0,MATCH(AK$303,$H$303:$K$303,0))*INDEX($J$297:$R$300,MATCH(AK$303,$I$297:$I$300,0),MATCH(AK$302,$J$296:$R$296,0))+IF(SUM($H319:$I319)&gt;0,INDEX($U$297:$AC$300,MATCH(AK$303,$I$297:$I$300,0),MATCH(AK$302,$J$296:$R$296,0)))</f>
        <v>1</v>
      </c>
      <c r="AL319" s="695" cm="1">
        <f t="array" ref="AL319">INDEX($H319:$K319,0,MATCH(AL$303,$H$303:$K$303,0))*INDEX($J$297:$R$300,MATCH(AL$303,$I$297:$I$300,0),MATCH(AL$302,$J$296:$R$296,0))+IF(SUM($H319:$I319)&gt;0,INDEX($U$297:$AC$300,MATCH(AL$303,$I$297:$I$300,0),MATCH(AL$302,$J$296:$R$296,0)))</f>
        <v>2</v>
      </c>
      <c r="AM319" s="695" cm="1">
        <f t="array" ref="AM319">INDEX($H319:$K319,0,MATCH(AM$303,$H$303:$K$303,0))*INDEX($J$297:$R$300,MATCH(AM$303,$I$297:$I$300,0),MATCH(AM$302,$J$296:$R$296,0))+IF(SUM($H319:$I319)&gt;0,INDEX($U$297:$AC$300,MATCH(AM$303,$I$297:$I$300,0),MATCH(AM$302,$J$296:$R$296,0)))</f>
        <v>0</v>
      </c>
      <c r="AN319" s="695" cm="1">
        <f t="array" ref="AN319">INDEX($H319:$K319,0,MATCH(AN$303,$H$303:$K$303,0))*INDEX($J$297:$R$300,MATCH(AN$303,$I$297:$I$300,0),MATCH(AN$302,$J$296:$R$296,0))+IF(SUM($H319:$I319)&gt;0,INDEX($U$297:$AC$300,MATCH(AN$303,$I$297:$I$300,0),MATCH(AN$302,$J$296:$R$296,0)))</f>
        <v>0</v>
      </c>
      <c r="AO319" s="695" cm="1">
        <f t="array" ref="AO319">INDEX($H319:$K319,0,MATCH(AO$303,$H$303:$K$303,0))*INDEX($J$297:$R$300,MATCH(AO$303,$I$297:$I$300,0),MATCH(AO$302,$J$296:$R$296,0))+IF(SUM($H319:$I319)&gt;0,INDEX($U$297:$AC$300,MATCH(AO$303,$I$297:$I$300,0),MATCH(AO$302,$J$296:$R$296,0)))</f>
        <v>1</v>
      </c>
      <c r="AP319" s="695" cm="1">
        <f t="array" ref="AP319">INDEX($H319:$K319,0,MATCH(AP$303,$H$303:$K$303,0))*INDEX($J$297:$R$300,MATCH(AP$303,$I$297:$I$300,0),MATCH(AP$302,$J$296:$R$296,0))+IF(SUM($H319:$I319)&gt;0,INDEX($U$297:$AC$300,MATCH(AP$303,$I$297:$I$300,0),MATCH(AP$302,$J$296:$R$296,0)))</f>
        <v>2</v>
      </c>
      <c r="AQ319" s="695" cm="1">
        <f t="array" ref="AQ319">INDEX($H319:$K319,0,MATCH(AQ$303,$H$303:$K$303,0))*INDEX($J$297:$R$300,MATCH(AQ$303,$I$297:$I$300,0),MATCH(AQ$302,$J$296:$R$296,0))+IF(SUM($H319:$I319)&gt;0,INDEX($U$297:$AC$300,MATCH(AQ$303,$I$297:$I$300,0),MATCH(AQ$302,$J$296:$R$296,0)))</f>
        <v>0</v>
      </c>
      <c r="AR319" s="695" cm="1">
        <f t="array" ref="AR319">INDEX($H319:$K319,0,MATCH(AR$303,$H$303:$K$303,0))*INDEX($J$297:$R$300,MATCH(AR$303,$I$297:$I$300,0),MATCH(AR$302,$J$296:$R$296,0))+IF(SUM($H319:$I319)&gt;0,INDEX($U$297:$AC$300,MATCH(AR$303,$I$297:$I$300,0),MATCH(AR$302,$J$296:$R$296,0)))</f>
        <v>0</v>
      </c>
      <c r="AS319" s="695" cm="1">
        <f t="array" ref="AS319">INDEX($H319:$K319,0,MATCH(AS$303,$H$303:$K$303,0))*INDEX($J$297:$R$300,MATCH(AS$303,$I$297:$I$300,0),MATCH(AS$302,$J$296:$R$296,0))+IF(SUM($H319:$I319)&gt;0,INDEX($U$297:$AC$300,MATCH(AS$303,$I$297:$I$300,0),MATCH(AS$302,$J$296:$R$296,0)))</f>
        <v>1</v>
      </c>
      <c r="AT319" s="695" cm="1">
        <f t="array" ref="AT319">INDEX($H319:$K319,0,MATCH(AT$303,$H$303:$K$303,0))*INDEX($J$297:$R$300,MATCH(AT$303,$I$297:$I$300,0),MATCH(AT$302,$J$296:$R$296,0))+IF(SUM($H319:$I319)&gt;0,INDEX($U$297:$AC$300,MATCH(AT$303,$I$297:$I$300,0),MATCH(AT$302,$J$296:$R$296,0)))</f>
        <v>2</v>
      </c>
      <c r="AU319" s="695" cm="1">
        <f t="array" ref="AU319">INDEX($H319:$K319,0,MATCH(AU$303,$H$303:$K$303,0))*INDEX($J$297:$R$300,MATCH(AU$303,$I$297:$I$300,0),MATCH(AU$302,$J$296:$R$296,0))+IF(SUM($H319:$I319)&gt;0,INDEX($U$297:$AC$300,MATCH(AU$303,$I$297:$I$300,0),MATCH(AU$302,$J$296:$R$296,0)))</f>
        <v>0</v>
      </c>
      <c r="AV319" s="186"/>
      <c r="AW319" s="186"/>
      <c r="AX319" s="16"/>
      <c r="AY319" s="8"/>
      <c r="AZ319" s="8"/>
      <c r="BA319" s="8"/>
    </row>
    <row r="320" spans="1:53" ht="14.5" outlineLevel="1" x14ac:dyDescent="0.35">
      <c r="A320" s="6"/>
      <c r="B320" s="7"/>
      <c r="C320" s="17"/>
      <c r="D320" s="17"/>
      <c r="E320" s="17"/>
      <c r="F320" s="26"/>
      <c r="G320" s="26" t="str">
        <f t="shared" si="123"/>
        <v>YYNWLw</v>
      </c>
      <c r="H320" s="222">
        <f t="shared" ref="H320:J320" si="141">IF($H260&gt;0,INDEX($Z$168:$AC$180,MATCH($M141,$Y$168:$Y$180,0),MATCH(H$303,$Z$167:$AC$167,0)),0)</f>
        <v>1</v>
      </c>
      <c r="I320" s="222">
        <f t="shared" si="141"/>
        <v>1</v>
      </c>
      <c r="J320" s="222">
        <f t="shared" si="141"/>
        <v>2</v>
      </c>
      <c r="K320" s="222">
        <f t="shared" si="126"/>
        <v>1</v>
      </c>
      <c r="L320" s="695" cm="1">
        <f t="array" ref="L320">INDEX($H320:$K320,0,MATCH(L$303,$H$303:$K$303,0))*INDEX($J$297:$R$300,MATCH(L$303,$I$297:$I$300,0),MATCH(L$302,$J$296:$R$296,0))+IF(SUM($H320:$I320)&gt;0,INDEX($U$297:$AC$300,MATCH(L$303,$I$297:$I$300,0),MATCH(L$302,$J$296:$R$296,0)))</f>
        <v>2</v>
      </c>
      <c r="M320" s="695" cm="1">
        <f t="array" ref="M320">INDEX($H320:$K320,0,MATCH(M$303,$H$303:$K$303,0))*INDEX($J$297:$R$300,MATCH(M$303,$I$297:$I$300,0),MATCH(M$302,$J$296:$R$296,0))+IF(SUM($H320:$I320)&gt;0,INDEX($U$297:$AC$300,MATCH(M$303,$I$297:$I$300,0),MATCH(M$302,$J$296:$R$296,0)))</f>
        <v>1</v>
      </c>
      <c r="N320" s="695" cm="1">
        <f t="array" ref="N320">INDEX($H320:$K320,0,MATCH(N$303,$H$303:$K$303,0))*INDEX($J$297:$R$300,MATCH(N$303,$I$297:$I$300,0),MATCH(N$302,$J$296:$R$296,0))+IF(SUM($H320:$I320)&gt;0,INDEX($U$297:$AC$300,MATCH(N$303,$I$297:$I$300,0),MATCH(N$302,$J$296:$R$296,0)))</f>
        <v>2</v>
      </c>
      <c r="O320" s="695" cm="1">
        <f t="array" ref="O320">INDEX($H320:$K320,0,MATCH(O$303,$H$303:$K$303,0))*INDEX($J$297:$R$300,MATCH(O$303,$I$297:$I$300,0),MATCH(O$302,$J$296:$R$296,0))+IF(SUM($H320:$I320)&gt;0,INDEX($U$297:$AC$300,MATCH(O$303,$I$297:$I$300,0),MATCH(O$302,$J$296:$R$296,0)))</f>
        <v>1.5</v>
      </c>
      <c r="P320" s="695" cm="1">
        <f t="array" ref="P320">INDEX($H320:$K320,0,MATCH(P$303,$H$303:$K$303,0))*INDEX($J$297:$R$300,MATCH(P$303,$I$297:$I$300,0),MATCH(P$302,$J$296:$R$296,0))+IF(SUM($H320:$I320)&gt;0,INDEX($U$297:$AC$300,MATCH(P$303,$I$297:$I$300,0),MATCH(P$302,$J$296:$R$296,0)))</f>
        <v>2</v>
      </c>
      <c r="Q320" s="695" cm="1">
        <f t="array" ref="Q320">INDEX($H320:$K320,0,MATCH(Q$303,$H$303:$K$303,0))*INDEX($J$297:$R$300,MATCH(Q$303,$I$297:$I$300,0),MATCH(Q$302,$J$296:$R$296,0))+IF(SUM($H320:$I320)&gt;0,INDEX($U$297:$AC$300,MATCH(Q$303,$I$297:$I$300,0),MATCH(Q$302,$J$296:$R$296,0)))</f>
        <v>1</v>
      </c>
      <c r="R320" s="695" cm="1">
        <f t="array" ref="R320">INDEX($H320:$K320,0,MATCH(R$303,$H$303:$K$303,0))*INDEX($J$297:$R$300,MATCH(R$303,$I$297:$I$300,0),MATCH(R$302,$J$296:$R$296,0))+IF(SUM($H320:$I320)&gt;0,INDEX($U$297:$AC$300,MATCH(R$303,$I$297:$I$300,0),MATCH(R$302,$J$296:$R$296,0)))</f>
        <v>2</v>
      </c>
      <c r="S320" s="695" cm="1">
        <f t="array" ref="S320">INDEX($H320:$K320,0,MATCH(S$303,$H$303:$K$303,0))*INDEX($J$297:$R$300,MATCH(S$303,$I$297:$I$300,0),MATCH(S$302,$J$296:$R$296,0))+IF(SUM($H320:$I320)&gt;0,INDEX($U$297:$AC$300,MATCH(S$303,$I$297:$I$300,0),MATCH(S$302,$J$296:$R$296,0)))</f>
        <v>1</v>
      </c>
      <c r="T320" s="695" cm="1">
        <f t="array" ref="T320">INDEX($H320:$K320,0,MATCH(T$303,$H$303:$K$303,0))*INDEX($J$297:$R$300,MATCH(T$303,$I$297:$I$300,0),MATCH(T$302,$J$296:$R$296,0))+IF(SUM($H320:$I320)&gt;0,INDEX($U$297:$AC$300,MATCH(T$303,$I$297:$I$300,0),MATCH(T$302,$J$296:$R$296,0)))</f>
        <v>2</v>
      </c>
      <c r="U320" s="695" cm="1">
        <f t="array" ref="U320">INDEX($H320:$K320,0,MATCH(U$303,$H$303:$K$303,0))*INDEX($J$297:$R$300,MATCH(U$303,$I$297:$I$300,0),MATCH(U$302,$J$296:$R$296,0))+IF(SUM($H320:$I320)&gt;0,INDEX($U$297:$AC$300,MATCH(U$303,$I$297:$I$300,0),MATCH(U$302,$J$296:$R$296,0)))</f>
        <v>1</v>
      </c>
      <c r="V320" s="695" cm="1">
        <f t="array" ref="V320">INDEX($H320:$K320,0,MATCH(V$303,$H$303:$K$303,0))*INDEX($J$297:$R$300,MATCH(V$303,$I$297:$I$300,0),MATCH(V$302,$J$296:$R$296,0))+IF(SUM($H320:$I320)&gt;0,INDEX($U$297:$AC$300,MATCH(V$303,$I$297:$I$300,0),MATCH(V$302,$J$296:$R$296,0)))</f>
        <v>2</v>
      </c>
      <c r="W320" s="695" cm="1">
        <f t="array" ref="W320">INDEX($H320:$K320,0,MATCH(W$303,$H$303:$K$303,0))*INDEX($J$297:$R$300,MATCH(W$303,$I$297:$I$300,0),MATCH(W$302,$J$296:$R$296,0))+IF(SUM($H320:$I320)&gt;0,INDEX($U$297:$AC$300,MATCH(W$303,$I$297:$I$300,0),MATCH(W$302,$J$296:$R$296,0)))</f>
        <v>1</v>
      </c>
      <c r="X320" s="695" cm="1">
        <f t="array" ref="X320">INDEX($H320:$K320,0,MATCH(X$303,$H$303:$K$303,0))*INDEX($J$297:$R$300,MATCH(X$303,$I$297:$I$300,0),MATCH(X$302,$J$296:$R$296,0))+IF(SUM($H320:$I320)&gt;0,INDEX($U$297:$AC$300,MATCH(X$303,$I$297:$I$300,0),MATCH(X$302,$J$296:$R$296,0)))</f>
        <v>2</v>
      </c>
      <c r="Y320" s="695" cm="1">
        <f t="array" ref="Y320">INDEX($H320:$K320,0,MATCH(Y$303,$H$303:$K$303,0))*INDEX($J$297:$R$300,MATCH(Y$303,$I$297:$I$300,0),MATCH(Y$302,$J$296:$R$296,0))+IF(SUM($H320:$I320)&gt;0,INDEX($U$297:$AC$300,MATCH(Y$303,$I$297:$I$300,0),MATCH(Y$302,$J$296:$R$296,0)))</f>
        <v>1</v>
      </c>
      <c r="Z320" s="695" cm="1">
        <f t="array" ref="Z320">INDEX($H320:$K320,0,MATCH(Z$303,$H$303:$K$303,0))*INDEX($J$297:$R$300,MATCH(Z$303,$I$297:$I$300,0),MATCH(Z$302,$J$296:$R$296,0))+IF(SUM($H320:$I320)&gt;0,INDEX($U$297:$AC$300,MATCH(Z$303,$I$297:$I$300,0),MATCH(Z$302,$J$296:$R$296,0)))</f>
        <v>2</v>
      </c>
      <c r="AA320" s="695" cm="1">
        <f t="array" ref="AA320">INDEX($H320:$K320,0,MATCH(AA$303,$H$303:$K$303,0))*INDEX($J$297:$R$300,MATCH(AA$303,$I$297:$I$300,0),MATCH(AA$302,$J$296:$R$296,0))+IF(SUM($H320:$I320)&gt;0,INDEX($U$297:$AC$300,MATCH(AA$303,$I$297:$I$300,0),MATCH(AA$302,$J$296:$R$296,0)))</f>
        <v>0.5</v>
      </c>
      <c r="AB320" s="695" cm="1">
        <f t="array" ref="AB320">INDEX($H320:$K320,0,MATCH(AB$303,$H$303:$K$303,0))*INDEX($J$297:$R$300,MATCH(AB$303,$I$297:$I$300,0),MATCH(AB$302,$J$296:$R$296,0))+IF(SUM($H320:$I320)&gt;0,INDEX($U$297:$AC$300,MATCH(AB$303,$I$297:$I$300,0),MATCH(AB$302,$J$296:$R$296,0)))</f>
        <v>1</v>
      </c>
      <c r="AC320" s="695" cm="1">
        <f t="array" ref="AC320">INDEX($H320:$K320,0,MATCH(AC$303,$H$303:$K$303,0))*INDEX($J$297:$R$300,MATCH(AC$303,$I$297:$I$300,0),MATCH(AC$302,$J$296:$R$296,0))+IF(SUM($H320:$I320)&gt;0,INDEX($U$297:$AC$300,MATCH(AC$303,$I$297:$I$300,0),MATCH(AC$302,$J$296:$R$296,0)))</f>
        <v>1</v>
      </c>
      <c r="AD320" s="695" cm="1">
        <f t="array" ref="AD320">INDEX($H320:$K320,0,MATCH(AD$303,$H$303:$K$303,0))*INDEX($J$297:$R$300,MATCH(AD$303,$I$297:$I$300,0),MATCH(AD$302,$J$296:$R$296,0))+IF(SUM($H320:$I320)&gt;0,INDEX($U$297:$AC$300,MATCH(AD$303,$I$297:$I$300,0),MATCH(AD$302,$J$296:$R$296,0)))</f>
        <v>2</v>
      </c>
      <c r="AE320" s="695" cm="1">
        <f t="array" ref="AE320">INDEX($H320:$K320,0,MATCH(AE$303,$H$303:$K$303,0))*INDEX($J$297:$R$300,MATCH(AE$303,$I$297:$I$300,0),MATCH(AE$302,$J$296:$R$296,0))+IF(SUM($H320:$I320)&gt;0,INDEX($U$297:$AC$300,MATCH(AE$303,$I$297:$I$300,0),MATCH(AE$302,$J$296:$R$296,0)))</f>
        <v>1</v>
      </c>
      <c r="AF320" s="695" cm="1">
        <f t="array" ref="AF320">INDEX($H320:$K320,0,MATCH(AF$303,$H$303:$K$303,0))*INDEX($J$297:$R$300,MATCH(AF$303,$I$297:$I$300,0),MATCH(AF$302,$J$296:$R$296,0))+IF(SUM($H320:$I320)&gt;0,INDEX($U$297:$AC$300,MATCH(AF$303,$I$297:$I$300,0),MATCH(AF$302,$J$296:$R$296,0)))</f>
        <v>1</v>
      </c>
      <c r="AG320" s="695" cm="1">
        <f t="array" ref="AG320">INDEX($H320:$K320,0,MATCH(AG$303,$H$303:$K$303,0))*INDEX($J$297:$R$300,MATCH(AG$303,$I$297:$I$300,0),MATCH(AG$302,$J$296:$R$296,0))+IF(SUM($H320:$I320)&gt;0,INDEX($U$297:$AC$300,MATCH(AG$303,$I$297:$I$300,0),MATCH(AG$302,$J$296:$R$296,0)))</f>
        <v>1</v>
      </c>
      <c r="AH320" s="695" cm="1">
        <f t="array" ref="AH320">INDEX($H320:$K320,0,MATCH(AH$303,$H$303:$K$303,0))*INDEX($J$297:$R$300,MATCH(AH$303,$I$297:$I$300,0),MATCH(AH$302,$J$296:$R$296,0))+IF(SUM($H320:$I320)&gt;0,INDEX($U$297:$AC$300,MATCH(AH$303,$I$297:$I$300,0),MATCH(AH$302,$J$296:$R$296,0)))</f>
        <v>2</v>
      </c>
      <c r="AI320" s="695" cm="1">
        <f t="array" ref="AI320">INDEX($H320:$K320,0,MATCH(AI$303,$H$303:$K$303,0))*INDEX($J$297:$R$300,MATCH(AI$303,$I$297:$I$300,0),MATCH(AI$302,$J$296:$R$296,0))+IF(SUM($H320:$I320)&gt;0,INDEX($U$297:$AC$300,MATCH(AI$303,$I$297:$I$300,0),MATCH(AI$302,$J$296:$R$296,0)))</f>
        <v>0.5</v>
      </c>
      <c r="AJ320" s="695" cm="1">
        <f t="array" ref="AJ320">INDEX($H320:$K320,0,MATCH(AJ$303,$H$303:$K$303,0))*INDEX($J$297:$R$300,MATCH(AJ$303,$I$297:$I$300,0),MATCH(AJ$302,$J$296:$R$296,0))+IF(SUM($H320:$I320)&gt;0,INDEX($U$297:$AC$300,MATCH(AJ$303,$I$297:$I$300,0),MATCH(AJ$302,$J$296:$R$296,0)))</f>
        <v>1</v>
      </c>
      <c r="AK320" s="695" cm="1">
        <f t="array" ref="AK320">INDEX($H320:$K320,0,MATCH(AK$303,$H$303:$K$303,0))*INDEX($J$297:$R$300,MATCH(AK$303,$I$297:$I$300,0),MATCH(AK$302,$J$296:$R$296,0))+IF(SUM($H320:$I320)&gt;0,INDEX($U$297:$AC$300,MATCH(AK$303,$I$297:$I$300,0),MATCH(AK$302,$J$296:$R$296,0)))</f>
        <v>1</v>
      </c>
      <c r="AL320" s="695" cm="1">
        <f t="array" ref="AL320">INDEX($H320:$K320,0,MATCH(AL$303,$H$303:$K$303,0))*INDEX($J$297:$R$300,MATCH(AL$303,$I$297:$I$300,0),MATCH(AL$302,$J$296:$R$296,0))+IF(SUM($H320:$I320)&gt;0,INDEX($U$297:$AC$300,MATCH(AL$303,$I$297:$I$300,0),MATCH(AL$302,$J$296:$R$296,0)))</f>
        <v>2</v>
      </c>
      <c r="AM320" s="695" cm="1">
        <f t="array" ref="AM320">INDEX($H320:$K320,0,MATCH(AM$303,$H$303:$K$303,0))*INDEX($J$297:$R$300,MATCH(AM$303,$I$297:$I$300,0),MATCH(AM$302,$J$296:$R$296,0))+IF(SUM($H320:$I320)&gt;0,INDEX($U$297:$AC$300,MATCH(AM$303,$I$297:$I$300,0),MATCH(AM$302,$J$296:$R$296,0)))</f>
        <v>0.5</v>
      </c>
      <c r="AN320" s="695" cm="1">
        <f t="array" ref="AN320">INDEX($H320:$K320,0,MATCH(AN$303,$H$303:$K$303,0))*INDEX($J$297:$R$300,MATCH(AN$303,$I$297:$I$300,0),MATCH(AN$302,$J$296:$R$296,0))+IF(SUM($H320:$I320)&gt;0,INDEX($U$297:$AC$300,MATCH(AN$303,$I$297:$I$300,0),MATCH(AN$302,$J$296:$R$296,0)))</f>
        <v>1</v>
      </c>
      <c r="AO320" s="695" cm="1">
        <f t="array" ref="AO320">INDEX($H320:$K320,0,MATCH(AO$303,$H$303:$K$303,0))*INDEX($J$297:$R$300,MATCH(AO$303,$I$297:$I$300,0),MATCH(AO$302,$J$296:$R$296,0))+IF(SUM($H320:$I320)&gt;0,INDEX($U$297:$AC$300,MATCH(AO$303,$I$297:$I$300,0),MATCH(AO$302,$J$296:$R$296,0)))</f>
        <v>1</v>
      </c>
      <c r="AP320" s="695" cm="1">
        <f t="array" ref="AP320">INDEX($H320:$K320,0,MATCH(AP$303,$H$303:$K$303,0))*INDEX($J$297:$R$300,MATCH(AP$303,$I$297:$I$300,0),MATCH(AP$302,$J$296:$R$296,0))+IF(SUM($H320:$I320)&gt;0,INDEX($U$297:$AC$300,MATCH(AP$303,$I$297:$I$300,0),MATCH(AP$302,$J$296:$R$296,0)))</f>
        <v>2</v>
      </c>
      <c r="AQ320" s="695" cm="1">
        <f t="array" ref="AQ320">INDEX($H320:$K320,0,MATCH(AQ$303,$H$303:$K$303,0))*INDEX($J$297:$R$300,MATCH(AQ$303,$I$297:$I$300,0),MATCH(AQ$302,$J$296:$R$296,0))+IF(SUM($H320:$I320)&gt;0,INDEX($U$297:$AC$300,MATCH(AQ$303,$I$297:$I$300,0),MATCH(AQ$302,$J$296:$R$296,0)))</f>
        <v>0</v>
      </c>
      <c r="AR320" s="695" cm="1">
        <f t="array" ref="AR320">INDEX($H320:$K320,0,MATCH(AR$303,$H$303:$K$303,0))*INDEX($J$297:$R$300,MATCH(AR$303,$I$297:$I$300,0),MATCH(AR$302,$J$296:$R$296,0))+IF(SUM($H320:$I320)&gt;0,INDEX($U$297:$AC$300,MATCH(AR$303,$I$297:$I$300,0),MATCH(AR$302,$J$296:$R$296,0)))</f>
        <v>1</v>
      </c>
      <c r="AS320" s="695" cm="1">
        <f t="array" ref="AS320">INDEX($H320:$K320,0,MATCH(AS$303,$H$303:$K$303,0))*INDEX($J$297:$R$300,MATCH(AS$303,$I$297:$I$300,0),MATCH(AS$302,$J$296:$R$296,0))+IF(SUM($H320:$I320)&gt;0,INDEX($U$297:$AC$300,MATCH(AS$303,$I$297:$I$300,0),MATCH(AS$302,$J$296:$R$296,0)))</f>
        <v>1</v>
      </c>
      <c r="AT320" s="695" cm="1">
        <f t="array" ref="AT320">INDEX($H320:$K320,0,MATCH(AT$303,$H$303:$K$303,0))*INDEX($J$297:$R$300,MATCH(AT$303,$I$297:$I$300,0),MATCH(AT$302,$J$296:$R$296,0))+IF(SUM($H320:$I320)&gt;0,INDEX($U$297:$AC$300,MATCH(AT$303,$I$297:$I$300,0),MATCH(AT$302,$J$296:$R$296,0)))</f>
        <v>2</v>
      </c>
      <c r="AU320" s="695" cm="1">
        <f t="array" ref="AU320">INDEX($H320:$K320,0,MATCH(AU$303,$H$303:$K$303,0))*INDEX($J$297:$R$300,MATCH(AU$303,$I$297:$I$300,0),MATCH(AU$302,$J$296:$R$296,0))+IF(SUM($H320:$I320)&gt;0,INDEX($U$297:$AC$300,MATCH(AU$303,$I$297:$I$300,0),MATCH(AU$302,$J$296:$R$296,0)))</f>
        <v>1</v>
      </c>
      <c r="AV320" s="186"/>
      <c r="AW320" s="186"/>
      <c r="AX320" s="16"/>
      <c r="AY320" s="8"/>
      <c r="AZ320" s="8"/>
      <c r="BA320" s="8"/>
    </row>
    <row r="321" spans="1:53" ht="14.5" outlineLevel="1" x14ac:dyDescent="0.35">
      <c r="A321" s="6"/>
      <c r="B321" s="7"/>
      <c r="C321" s="17"/>
      <c r="D321" s="17"/>
      <c r="E321" s="17"/>
      <c r="F321" s="26"/>
      <c r="G321" s="26" t="str">
        <f t="shared" si="123"/>
        <v>YYNWLwd</v>
      </c>
      <c r="H321" s="222">
        <f t="shared" ref="H321:J321" si="142">IF($H261&gt;0,INDEX($Z$168:$AC$180,MATCH($M142,$Y$168:$Y$180,0),MATCH(H$303,$Z$167:$AC$167,0)),0)</f>
        <v>0</v>
      </c>
      <c r="I321" s="222">
        <f t="shared" si="142"/>
        <v>1</v>
      </c>
      <c r="J321" s="222">
        <f t="shared" si="142"/>
        <v>2</v>
      </c>
      <c r="K321" s="222">
        <f t="shared" si="126"/>
        <v>1</v>
      </c>
      <c r="L321" s="695" cm="1">
        <f t="array" ref="L321">INDEX($H321:$K321,0,MATCH(L$303,$H$303:$K$303,0))*INDEX($J$297:$R$300,MATCH(L$303,$I$297:$I$300,0),MATCH(L$302,$J$296:$R$296,0))+IF(SUM($H321:$I321)&gt;0,INDEX($U$297:$AC$300,MATCH(L$303,$I$297:$I$300,0),MATCH(L$302,$J$296:$R$296,0)))</f>
        <v>1</v>
      </c>
      <c r="M321" s="695" cm="1">
        <f t="array" ref="M321">INDEX($H321:$K321,0,MATCH(M$303,$H$303:$K$303,0))*INDEX($J$297:$R$300,MATCH(M$303,$I$297:$I$300,0),MATCH(M$302,$J$296:$R$296,0))+IF(SUM($H321:$I321)&gt;0,INDEX($U$297:$AC$300,MATCH(M$303,$I$297:$I$300,0),MATCH(M$302,$J$296:$R$296,0)))</f>
        <v>1</v>
      </c>
      <c r="N321" s="695" cm="1">
        <f t="array" ref="N321">INDEX($H321:$K321,0,MATCH(N$303,$H$303:$K$303,0))*INDEX($J$297:$R$300,MATCH(N$303,$I$297:$I$300,0),MATCH(N$302,$J$296:$R$296,0))+IF(SUM($H321:$I321)&gt;0,INDEX($U$297:$AC$300,MATCH(N$303,$I$297:$I$300,0),MATCH(N$302,$J$296:$R$296,0)))</f>
        <v>2</v>
      </c>
      <c r="O321" s="695" cm="1">
        <f t="array" ref="O321">INDEX($H321:$K321,0,MATCH(O$303,$H$303:$K$303,0))*INDEX($J$297:$R$300,MATCH(O$303,$I$297:$I$300,0),MATCH(O$302,$J$296:$R$296,0))+IF(SUM($H321:$I321)&gt;0,INDEX($U$297:$AC$300,MATCH(O$303,$I$297:$I$300,0),MATCH(O$302,$J$296:$R$296,0)))</f>
        <v>1.5</v>
      </c>
      <c r="P321" s="695" cm="1">
        <f t="array" ref="P321">INDEX($H321:$K321,0,MATCH(P$303,$H$303:$K$303,0))*INDEX($J$297:$R$300,MATCH(P$303,$I$297:$I$300,0),MATCH(P$302,$J$296:$R$296,0))+IF(SUM($H321:$I321)&gt;0,INDEX($U$297:$AC$300,MATCH(P$303,$I$297:$I$300,0),MATCH(P$302,$J$296:$R$296,0)))</f>
        <v>1</v>
      </c>
      <c r="Q321" s="695" cm="1">
        <f t="array" ref="Q321">INDEX($H321:$K321,0,MATCH(Q$303,$H$303:$K$303,0))*INDEX($J$297:$R$300,MATCH(Q$303,$I$297:$I$300,0),MATCH(Q$302,$J$296:$R$296,0))+IF(SUM($H321:$I321)&gt;0,INDEX($U$297:$AC$300,MATCH(Q$303,$I$297:$I$300,0),MATCH(Q$302,$J$296:$R$296,0)))</f>
        <v>1</v>
      </c>
      <c r="R321" s="695" cm="1">
        <f t="array" ref="R321">INDEX($H321:$K321,0,MATCH(R$303,$H$303:$K$303,0))*INDEX($J$297:$R$300,MATCH(R$303,$I$297:$I$300,0),MATCH(R$302,$J$296:$R$296,0))+IF(SUM($H321:$I321)&gt;0,INDEX($U$297:$AC$300,MATCH(R$303,$I$297:$I$300,0),MATCH(R$302,$J$296:$R$296,0)))</f>
        <v>2</v>
      </c>
      <c r="S321" s="695" cm="1">
        <f t="array" ref="S321">INDEX($H321:$K321,0,MATCH(S$303,$H$303:$K$303,0))*INDEX($J$297:$R$300,MATCH(S$303,$I$297:$I$300,0),MATCH(S$302,$J$296:$R$296,0))+IF(SUM($H321:$I321)&gt;0,INDEX($U$297:$AC$300,MATCH(S$303,$I$297:$I$300,0),MATCH(S$302,$J$296:$R$296,0)))</f>
        <v>1</v>
      </c>
      <c r="T321" s="695" cm="1">
        <f t="array" ref="T321">INDEX($H321:$K321,0,MATCH(T$303,$H$303:$K$303,0))*INDEX($J$297:$R$300,MATCH(T$303,$I$297:$I$300,0),MATCH(T$302,$J$296:$R$296,0))+IF(SUM($H321:$I321)&gt;0,INDEX($U$297:$AC$300,MATCH(T$303,$I$297:$I$300,0),MATCH(T$302,$J$296:$R$296,0)))</f>
        <v>1</v>
      </c>
      <c r="U321" s="695" cm="1">
        <f t="array" ref="U321">INDEX($H321:$K321,0,MATCH(U$303,$H$303:$K$303,0))*INDEX($J$297:$R$300,MATCH(U$303,$I$297:$I$300,0),MATCH(U$302,$J$296:$R$296,0))+IF(SUM($H321:$I321)&gt;0,INDEX($U$297:$AC$300,MATCH(U$303,$I$297:$I$300,0),MATCH(U$302,$J$296:$R$296,0)))</f>
        <v>1</v>
      </c>
      <c r="V321" s="695" cm="1">
        <f t="array" ref="V321">INDEX($H321:$K321,0,MATCH(V$303,$H$303:$K$303,0))*INDEX($J$297:$R$300,MATCH(V$303,$I$297:$I$300,0),MATCH(V$302,$J$296:$R$296,0))+IF(SUM($H321:$I321)&gt;0,INDEX($U$297:$AC$300,MATCH(V$303,$I$297:$I$300,0),MATCH(V$302,$J$296:$R$296,0)))</f>
        <v>2</v>
      </c>
      <c r="W321" s="695" cm="1">
        <f t="array" ref="W321">INDEX($H321:$K321,0,MATCH(W$303,$H$303:$K$303,0))*INDEX($J$297:$R$300,MATCH(W$303,$I$297:$I$300,0),MATCH(W$302,$J$296:$R$296,0))+IF(SUM($H321:$I321)&gt;0,INDEX($U$297:$AC$300,MATCH(W$303,$I$297:$I$300,0),MATCH(W$302,$J$296:$R$296,0)))</f>
        <v>1</v>
      </c>
      <c r="X321" s="695" cm="1">
        <f t="array" ref="X321">INDEX($H321:$K321,0,MATCH(X$303,$H$303:$K$303,0))*INDEX($J$297:$R$300,MATCH(X$303,$I$297:$I$300,0),MATCH(X$302,$J$296:$R$296,0))+IF(SUM($H321:$I321)&gt;0,INDEX($U$297:$AC$300,MATCH(X$303,$I$297:$I$300,0),MATCH(X$302,$J$296:$R$296,0)))</f>
        <v>1</v>
      </c>
      <c r="Y321" s="695" cm="1">
        <f t="array" ref="Y321">INDEX($H321:$K321,0,MATCH(Y$303,$H$303:$K$303,0))*INDEX($J$297:$R$300,MATCH(Y$303,$I$297:$I$300,0),MATCH(Y$302,$J$296:$R$296,0))+IF(SUM($H321:$I321)&gt;0,INDEX($U$297:$AC$300,MATCH(Y$303,$I$297:$I$300,0),MATCH(Y$302,$J$296:$R$296,0)))</f>
        <v>1</v>
      </c>
      <c r="Z321" s="695" cm="1">
        <f t="array" ref="Z321">INDEX($H321:$K321,0,MATCH(Z$303,$H$303:$K$303,0))*INDEX($J$297:$R$300,MATCH(Z$303,$I$297:$I$300,0),MATCH(Z$302,$J$296:$R$296,0))+IF(SUM($H321:$I321)&gt;0,INDEX($U$297:$AC$300,MATCH(Z$303,$I$297:$I$300,0),MATCH(Z$302,$J$296:$R$296,0)))</f>
        <v>2</v>
      </c>
      <c r="AA321" s="695" cm="1">
        <f t="array" ref="AA321">INDEX($H321:$K321,0,MATCH(AA$303,$H$303:$K$303,0))*INDEX($J$297:$R$300,MATCH(AA$303,$I$297:$I$300,0),MATCH(AA$302,$J$296:$R$296,0))+IF(SUM($H321:$I321)&gt;0,INDEX($U$297:$AC$300,MATCH(AA$303,$I$297:$I$300,0),MATCH(AA$302,$J$296:$R$296,0)))</f>
        <v>0.5</v>
      </c>
      <c r="AB321" s="695" cm="1">
        <f t="array" ref="AB321">INDEX($H321:$K321,0,MATCH(AB$303,$H$303:$K$303,0))*INDEX($J$297:$R$300,MATCH(AB$303,$I$297:$I$300,0),MATCH(AB$302,$J$296:$R$296,0))+IF(SUM($H321:$I321)&gt;0,INDEX($U$297:$AC$300,MATCH(AB$303,$I$297:$I$300,0),MATCH(AB$302,$J$296:$R$296,0)))</f>
        <v>0</v>
      </c>
      <c r="AC321" s="695" cm="1">
        <f t="array" ref="AC321">INDEX($H321:$K321,0,MATCH(AC$303,$H$303:$K$303,0))*INDEX($J$297:$R$300,MATCH(AC$303,$I$297:$I$300,0),MATCH(AC$302,$J$296:$R$296,0))+IF(SUM($H321:$I321)&gt;0,INDEX($U$297:$AC$300,MATCH(AC$303,$I$297:$I$300,0),MATCH(AC$302,$J$296:$R$296,0)))</f>
        <v>1</v>
      </c>
      <c r="AD321" s="695" cm="1">
        <f t="array" ref="AD321">INDEX($H321:$K321,0,MATCH(AD$303,$H$303:$K$303,0))*INDEX($J$297:$R$300,MATCH(AD$303,$I$297:$I$300,0),MATCH(AD$302,$J$296:$R$296,0))+IF(SUM($H321:$I321)&gt;0,INDEX($U$297:$AC$300,MATCH(AD$303,$I$297:$I$300,0),MATCH(AD$302,$J$296:$R$296,0)))</f>
        <v>2</v>
      </c>
      <c r="AE321" s="695" cm="1">
        <f t="array" ref="AE321">INDEX($H321:$K321,0,MATCH(AE$303,$H$303:$K$303,0))*INDEX($J$297:$R$300,MATCH(AE$303,$I$297:$I$300,0),MATCH(AE$302,$J$296:$R$296,0))+IF(SUM($H321:$I321)&gt;0,INDEX($U$297:$AC$300,MATCH(AE$303,$I$297:$I$300,0),MATCH(AE$302,$J$296:$R$296,0)))</f>
        <v>1</v>
      </c>
      <c r="AF321" s="695" cm="1">
        <f t="array" ref="AF321">INDEX($H321:$K321,0,MATCH(AF$303,$H$303:$K$303,0))*INDEX($J$297:$R$300,MATCH(AF$303,$I$297:$I$300,0),MATCH(AF$302,$J$296:$R$296,0))+IF(SUM($H321:$I321)&gt;0,INDEX($U$297:$AC$300,MATCH(AF$303,$I$297:$I$300,0),MATCH(AF$302,$J$296:$R$296,0)))</f>
        <v>0</v>
      </c>
      <c r="AG321" s="695" cm="1">
        <f t="array" ref="AG321">INDEX($H321:$K321,0,MATCH(AG$303,$H$303:$K$303,0))*INDEX($J$297:$R$300,MATCH(AG$303,$I$297:$I$300,0),MATCH(AG$302,$J$296:$R$296,0))+IF(SUM($H321:$I321)&gt;0,INDEX($U$297:$AC$300,MATCH(AG$303,$I$297:$I$300,0),MATCH(AG$302,$J$296:$R$296,0)))</f>
        <v>1</v>
      </c>
      <c r="AH321" s="695" cm="1">
        <f t="array" ref="AH321">INDEX($H321:$K321,0,MATCH(AH$303,$H$303:$K$303,0))*INDEX($J$297:$R$300,MATCH(AH$303,$I$297:$I$300,0),MATCH(AH$302,$J$296:$R$296,0))+IF(SUM($H321:$I321)&gt;0,INDEX($U$297:$AC$300,MATCH(AH$303,$I$297:$I$300,0),MATCH(AH$302,$J$296:$R$296,0)))</f>
        <v>2</v>
      </c>
      <c r="AI321" s="695" cm="1">
        <f t="array" ref="AI321">INDEX($H321:$K321,0,MATCH(AI$303,$H$303:$K$303,0))*INDEX($J$297:$R$300,MATCH(AI$303,$I$297:$I$300,0),MATCH(AI$302,$J$296:$R$296,0))+IF(SUM($H321:$I321)&gt;0,INDEX($U$297:$AC$300,MATCH(AI$303,$I$297:$I$300,0),MATCH(AI$302,$J$296:$R$296,0)))</f>
        <v>0.5</v>
      </c>
      <c r="AJ321" s="695" cm="1">
        <f t="array" ref="AJ321">INDEX($H321:$K321,0,MATCH(AJ$303,$H$303:$K$303,0))*INDEX($J$297:$R$300,MATCH(AJ$303,$I$297:$I$300,0),MATCH(AJ$302,$J$296:$R$296,0))+IF(SUM($H321:$I321)&gt;0,INDEX($U$297:$AC$300,MATCH(AJ$303,$I$297:$I$300,0),MATCH(AJ$302,$J$296:$R$296,0)))</f>
        <v>0</v>
      </c>
      <c r="AK321" s="695" cm="1">
        <f t="array" ref="AK321">INDEX($H321:$K321,0,MATCH(AK$303,$H$303:$K$303,0))*INDEX($J$297:$R$300,MATCH(AK$303,$I$297:$I$300,0),MATCH(AK$302,$J$296:$R$296,0))+IF(SUM($H321:$I321)&gt;0,INDEX($U$297:$AC$300,MATCH(AK$303,$I$297:$I$300,0),MATCH(AK$302,$J$296:$R$296,0)))</f>
        <v>1</v>
      </c>
      <c r="AL321" s="695" cm="1">
        <f t="array" ref="AL321">INDEX($H321:$K321,0,MATCH(AL$303,$H$303:$K$303,0))*INDEX($J$297:$R$300,MATCH(AL$303,$I$297:$I$300,0),MATCH(AL$302,$J$296:$R$296,0))+IF(SUM($H321:$I321)&gt;0,INDEX($U$297:$AC$300,MATCH(AL$303,$I$297:$I$300,0),MATCH(AL$302,$J$296:$R$296,0)))</f>
        <v>2</v>
      </c>
      <c r="AM321" s="695" cm="1">
        <f t="array" ref="AM321">INDEX($H321:$K321,0,MATCH(AM$303,$H$303:$K$303,0))*INDEX($J$297:$R$300,MATCH(AM$303,$I$297:$I$300,0),MATCH(AM$302,$J$296:$R$296,0))+IF(SUM($H321:$I321)&gt;0,INDEX($U$297:$AC$300,MATCH(AM$303,$I$297:$I$300,0),MATCH(AM$302,$J$296:$R$296,0)))</f>
        <v>0.5</v>
      </c>
      <c r="AN321" s="695" cm="1">
        <f t="array" ref="AN321">INDEX($H321:$K321,0,MATCH(AN$303,$H$303:$K$303,0))*INDEX($J$297:$R$300,MATCH(AN$303,$I$297:$I$300,0),MATCH(AN$302,$J$296:$R$296,0))+IF(SUM($H321:$I321)&gt;0,INDEX($U$297:$AC$300,MATCH(AN$303,$I$297:$I$300,0),MATCH(AN$302,$J$296:$R$296,0)))</f>
        <v>0</v>
      </c>
      <c r="AO321" s="695" cm="1">
        <f t="array" ref="AO321">INDEX($H321:$K321,0,MATCH(AO$303,$H$303:$K$303,0))*INDEX($J$297:$R$300,MATCH(AO$303,$I$297:$I$300,0),MATCH(AO$302,$J$296:$R$296,0))+IF(SUM($H321:$I321)&gt;0,INDEX($U$297:$AC$300,MATCH(AO$303,$I$297:$I$300,0),MATCH(AO$302,$J$296:$R$296,0)))</f>
        <v>1</v>
      </c>
      <c r="AP321" s="695" cm="1">
        <f t="array" ref="AP321">INDEX($H321:$K321,0,MATCH(AP$303,$H$303:$K$303,0))*INDEX($J$297:$R$300,MATCH(AP$303,$I$297:$I$300,0),MATCH(AP$302,$J$296:$R$296,0))+IF(SUM($H321:$I321)&gt;0,INDEX($U$297:$AC$300,MATCH(AP$303,$I$297:$I$300,0),MATCH(AP$302,$J$296:$R$296,0)))</f>
        <v>2</v>
      </c>
      <c r="AQ321" s="695" cm="1">
        <f t="array" ref="AQ321">INDEX($H321:$K321,0,MATCH(AQ$303,$H$303:$K$303,0))*INDEX($J$297:$R$300,MATCH(AQ$303,$I$297:$I$300,0),MATCH(AQ$302,$J$296:$R$296,0))+IF(SUM($H321:$I321)&gt;0,INDEX($U$297:$AC$300,MATCH(AQ$303,$I$297:$I$300,0),MATCH(AQ$302,$J$296:$R$296,0)))</f>
        <v>0</v>
      </c>
      <c r="AR321" s="695" cm="1">
        <f t="array" ref="AR321">INDEX($H321:$K321,0,MATCH(AR$303,$H$303:$K$303,0))*INDEX($J$297:$R$300,MATCH(AR$303,$I$297:$I$300,0),MATCH(AR$302,$J$296:$R$296,0))+IF(SUM($H321:$I321)&gt;0,INDEX($U$297:$AC$300,MATCH(AR$303,$I$297:$I$300,0),MATCH(AR$302,$J$296:$R$296,0)))</f>
        <v>0</v>
      </c>
      <c r="AS321" s="695" cm="1">
        <f t="array" ref="AS321">INDEX($H321:$K321,0,MATCH(AS$303,$H$303:$K$303,0))*INDEX($J$297:$R$300,MATCH(AS$303,$I$297:$I$300,0),MATCH(AS$302,$J$296:$R$296,0))+IF(SUM($H321:$I321)&gt;0,INDEX($U$297:$AC$300,MATCH(AS$303,$I$297:$I$300,0),MATCH(AS$302,$J$296:$R$296,0)))</f>
        <v>1</v>
      </c>
      <c r="AT321" s="695" cm="1">
        <f t="array" ref="AT321">INDEX($H321:$K321,0,MATCH(AT$303,$H$303:$K$303,0))*INDEX($J$297:$R$300,MATCH(AT$303,$I$297:$I$300,0),MATCH(AT$302,$J$296:$R$296,0))+IF(SUM($H321:$I321)&gt;0,INDEX($U$297:$AC$300,MATCH(AT$303,$I$297:$I$300,0),MATCH(AT$302,$J$296:$R$296,0)))</f>
        <v>2</v>
      </c>
      <c r="AU321" s="695" cm="1">
        <f t="array" ref="AU321">INDEX($H321:$K321,0,MATCH(AU$303,$H$303:$K$303,0))*INDEX($J$297:$R$300,MATCH(AU$303,$I$297:$I$300,0),MATCH(AU$302,$J$296:$R$296,0))+IF(SUM($H321:$I321)&gt;0,INDEX($U$297:$AC$300,MATCH(AU$303,$I$297:$I$300,0),MATCH(AU$302,$J$296:$R$296,0)))</f>
        <v>1</v>
      </c>
      <c r="AV321" s="186"/>
      <c r="AW321" s="186"/>
      <c r="AX321" s="16"/>
      <c r="AY321" s="8"/>
      <c r="AZ321" s="8"/>
      <c r="BA321" s="8"/>
    </row>
    <row r="322" spans="1:53" ht="14.5" outlineLevel="1" x14ac:dyDescent="0.35">
      <c r="A322" s="6"/>
      <c r="B322" s="7"/>
      <c r="C322" s="17"/>
      <c r="D322" s="17"/>
      <c r="E322" s="17"/>
      <c r="F322" s="26"/>
      <c r="G322" s="26" t="str">
        <f t="shared" si="123"/>
        <v>AYAA2A1w</v>
      </c>
      <c r="H322" s="222">
        <f t="shared" ref="H322:J322" si="143">IF($H262&gt;0,INDEX($Z$168:$AC$180,MATCH($M143,$Y$168:$Y$180,0),MATCH(H$303,$Z$167:$AC$167,0)),0)</f>
        <v>1</v>
      </c>
      <c r="I322" s="222">
        <f t="shared" si="143"/>
        <v>1</v>
      </c>
      <c r="J322" s="222">
        <f t="shared" si="143"/>
        <v>2</v>
      </c>
      <c r="K322" s="222">
        <f t="shared" si="126"/>
        <v>0</v>
      </c>
      <c r="L322" s="695" cm="1">
        <f t="array" ref="L322">INDEX($H322:$K322,0,MATCH(L$303,$H$303:$K$303,0))*INDEX($J$297:$R$300,MATCH(L$303,$I$297:$I$300,0),MATCH(L$302,$J$296:$R$296,0))+IF(SUM($H322:$I322)&gt;0,INDEX($U$297:$AC$300,MATCH(L$303,$I$297:$I$300,0),MATCH(L$302,$J$296:$R$296,0)))</f>
        <v>2</v>
      </c>
      <c r="M322" s="695" cm="1">
        <f t="array" ref="M322">INDEX($H322:$K322,0,MATCH(M$303,$H$303:$K$303,0))*INDEX($J$297:$R$300,MATCH(M$303,$I$297:$I$300,0),MATCH(M$302,$J$296:$R$296,0))+IF(SUM($H322:$I322)&gt;0,INDEX($U$297:$AC$300,MATCH(M$303,$I$297:$I$300,0),MATCH(M$302,$J$296:$R$296,0)))</f>
        <v>1</v>
      </c>
      <c r="N322" s="695" cm="1">
        <f t="array" ref="N322">INDEX($H322:$K322,0,MATCH(N$303,$H$303:$K$303,0))*INDEX($J$297:$R$300,MATCH(N$303,$I$297:$I$300,0),MATCH(N$302,$J$296:$R$296,0))+IF(SUM($H322:$I322)&gt;0,INDEX($U$297:$AC$300,MATCH(N$303,$I$297:$I$300,0),MATCH(N$302,$J$296:$R$296,0)))</f>
        <v>2</v>
      </c>
      <c r="O322" s="695" cm="1">
        <f t="array" ref="O322">INDEX($H322:$K322,0,MATCH(O$303,$H$303:$K$303,0))*INDEX($J$297:$R$300,MATCH(O$303,$I$297:$I$300,0),MATCH(O$302,$J$296:$R$296,0))+IF(SUM($H322:$I322)&gt;0,INDEX($U$297:$AC$300,MATCH(O$303,$I$297:$I$300,0),MATCH(O$302,$J$296:$R$296,0)))</f>
        <v>0</v>
      </c>
      <c r="P322" s="695" cm="1">
        <f t="array" ref="P322">INDEX($H322:$K322,0,MATCH(P$303,$H$303:$K$303,0))*INDEX($J$297:$R$300,MATCH(P$303,$I$297:$I$300,0),MATCH(P$302,$J$296:$R$296,0))+IF(SUM($H322:$I322)&gt;0,INDEX($U$297:$AC$300,MATCH(P$303,$I$297:$I$300,0),MATCH(P$302,$J$296:$R$296,0)))</f>
        <v>2</v>
      </c>
      <c r="Q322" s="695" cm="1">
        <f t="array" ref="Q322">INDEX($H322:$K322,0,MATCH(Q$303,$H$303:$K$303,0))*INDEX($J$297:$R$300,MATCH(Q$303,$I$297:$I$300,0),MATCH(Q$302,$J$296:$R$296,0))+IF(SUM($H322:$I322)&gt;0,INDEX($U$297:$AC$300,MATCH(Q$303,$I$297:$I$300,0),MATCH(Q$302,$J$296:$R$296,0)))</f>
        <v>1</v>
      </c>
      <c r="R322" s="695" cm="1">
        <f t="array" ref="R322">INDEX($H322:$K322,0,MATCH(R$303,$H$303:$K$303,0))*INDEX($J$297:$R$300,MATCH(R$303,$I$297:$I$300,0),MATCH(R$302,$J$296:$R$296,0))+IF(SUM($H322:$I322)&gt;0,INDEX($U$297:$AC$300,MATCH(R$303,$I$297:$I$300,0),MATCH(R$302,$J$296:$R$296,0)))</f>
        <v>2</v>
      </c>
      <c r="S322" s="695" cm="1">
        <f t="array" ref="S322">INDEX($H322:$K322,0,MATCH(S$303,$H$303:$K$303,0))*INDEX($J$297:$R$300,MATCH(S$303,$I$297:$I$300,0),MATCH(S$302,$J$296:$R$296,0))+IF(SUM($H322:$I322)&gt;0,INDEX($U$297:$AC$300,MATCH(S$303,$I$297:$I$300,0),MATCH(S$302,$J$296:$R$296,0)))</f>
        <v>0</v>
      </c>
      <c r="T322" s="695" cm="1">
        <f t="array" ref="T322">INDEX($H322:$K322,0,MATCH(T$303,$H$303:$K$303,0))*INDEX($J$297:$R$300,MATCH(T$303,$I$297:$I$300,0),MATCH(T$302,$J$296:$R$296,0))+IF(SUM($H322:$I322)&gt;0,INDEX($U$297:$AC$300,MATCH(T$303,$I$297:$I$300,0),MATCH(T$302,$J$296:$R$296,0)))</f>
        <v>2</v>
      </c>
      <c r="U322" s="695" cm="1">
        <f t="array" ref="U322">INDEX($H322:$K322,0,MATCH(U$303,$H$303:$K$303,0))*INDEX($J$297:$R$300,MATCH(U$303,$I$297:$I$300,0),MATCH(U$302,$J$296:$R$296,0))+IF(SUM($H322:$I322)&gt;0,INDEX($U$297:$AC$300,MATCH(U$303,$I$297:$I$300,0),MATCH(U$302,$J$296:$R$296,0)))</f>
        <v>1</v>
      </c>
      <c r="V322" s="695" cm="1">
        <f t="array" ref="V322">INDEX($H322:$K322,0,MATCH(V$303,$H$303:$K$303,0))*INDEX($J$297:$R$300,MATCH(V$303,$I$297:$I$300,0),MATCH(V$302,$J$296:$R$296,0))+IF(SUM($H322:$I322)&gt;0,INDEX($U$297:$AC$300,MATCH(V$303,$I$297:$I$300,0),MATCH(V$302,$J$296:$R$296,0)))</f>
        <v>2</v>
      </c>
      <c r="W322" s="695" cm="1">
        <f t="array" ref="W322">INDEX($H322:$K322,0,MATCH(W$303,$H$303:$K$303,0))*INDEX($J$297:$R$300,MATCH(W$303,$I$297:$I$300,0),MATCH(W$302,$J$296:$R$296,0))+IF(SUM($H322:$I322)&gt;0,INDEX($U$297:$AC$300,MATCH(W$303,$I$297:$I$300,0),MATCH(W$302,$J$296:$R$296,0)))</f>
        <v>0</v>
      </c>
      <c r="X322" s="695" cm="1">
        <f t="array" ref="X322">INDEX($H322:$K322,0,MATCH(X$303,$H$303:$K$303,0))*INDEX($J$297:$R$300,MATCH(X$303,$I$297:$I$300,0),MATCH(X$302,$J$296:$R$296,0))+IF(SUM($H322:$I322)&gt;0,INDEX($U$297:$AC$300,MATCH(X$303,$I$297:$I$300,0),MATCH(X$302,$J$296:$R$296,0)))</f>
        <v>2</v>
      </c>
      <c r="Y322" s="695" cm="1">
        <f t="array" ref="Y322">INDEX($H322:$K322,0,MATCH(Y$303,$H$303:$K$303,0))*INDEX($J$297:$R$300,MATCH(Y$303,$I$297:$I$300,0),MATCH(Y$302,$J$296:$R$296,0))+IF(SUM($H322:$I322)&gt;0,INDEX($U$297:$AC$300,MATCH(Y$303,$I$297:$I$300,0),MATCH(Y$302,$J$296:$R$296,0)))</f>
        <v>1</v>
      </c>
      <c r="Z322" s="695" cm="1">
        <f t="array" ref="Z322">INDEX($H322:$K322,0,MATCH(Z$303,$H$303:$K$303,0))*INDEX($J$297:$R$300,MATCH(Z$303,$I$297:$I$300,0),MATCH(Z$302,$J$296:$R$296,0))+IF(SUM($H322:$I322)&gt;0,INDEX($U$297:$AC$300,MATCH(Z$303,$I$297:$I$300,0),MATCH(Z$302,$J$296:$R$296,0)))</f>
        <v>2</v>
      </c>
      <c r="AA322" s="695" cm="1">
        <f t="array" ref="AA322">INDEX($H322:$K322,0,MATCH(AA$303,$H$303:$K$303,0))*INDEX($J$297:$R$300,MATCH(AA$303,$I$297:$I$300,0),MATCH(AA$302,$J$296:$R$296,0))+IF(SUM($H322:$I322)&gt;0,INDEX($U$297:$AC$300,MATCH(AA$303,$I$297:$I$300,0),MATCH(AA$302,$J$296:$R$296,0)))</f>
        <v>0</v>
      </c>
      <c r="AB322" s="695" cm="1">
        <f t="array" ref="AB322">INDEX($H322:$K322,0,MATCH(AB$303,$H$303:$K$303,0))*INDEX($J$297:$R$300,MATCH(AB$303,$I$297:$I$300,0),MATCH(AB$302,$J$296:$R$296,0))+IF(SUM($H322:$I322)&gt;0,INDEX($U$297:$AC$300,MATCH(AB$303,$I$297:$I$300,0),MATCH(AB$302,$J$296:$R$296,0)))</f>
        <v>1</v>
      </c>
      <c r="AC322" s="695" cm="1">
        <f t="array" ref="AC322">INDEX($H322:$K322,0,MATCH(AC$303,$H$303:$K$303,0))*INDEX($J$297:$R$300,MATCH(AC$303,$I$297:$I$300,0),MATCH(AC$302,$J$296:$R$296,0))+IF(SUM($H322:$I322)&gt;0,INDEX($U$297:$AC$300,MATCH(AC$303,$I$297:$I$300,0),MATCH(AC$302,$J$296:$R$296,0)))</f>
        <v>1</v>
      </c>
      <c r="AD322" s="695" cm="1">
        <f t="array" ref="AD322">INDEX($H322:$K322,0,MATCH(AD$303,$H$303:$K$303,0))*INDEX($J$297:$R$300,MATCH(AD$303,$I$297:$I$300,0),MATCH(AD$302,$J$296:$R$296,0))+IF(SUM($H322:$I322)&gt;0,INDEX($U$297:$AC$300,MATCH(AD$303,$I$297:$I$300,0),MATCH(AD$302,$J$296:$R$296,0)))</f>
        <v>2</v>
      </c>
      <c r="AE322" s="695" cm="1">
        <f t="array" ref="AE322">INDEX($H322:$K322,0,MATCH(AE$303,$H$303:$K$303,0))*INDEX($J$297:$R$300,MATCH(AE$303,$I$297:$I$300,0),MATCH(AE$302,$J$296:$R$296,0))+IF(SUM($H322:$I322)&gt;0,INDEX($U$297:$AC$300,MATCH(AE$303,$I$297:$I$300,0),MATCH(AE$302,$J$296:$R$296,0)))</f>
        <v>0</v>
      </c>
      <c r="AF322" s="695" cm="1">
        <f t="array" ref="AF322">INDEX($H322:$K322,0,MATCH(AF$303,$H$303:$K$303,0))*INDEX($J$297:$R$300,MATCH(AF$303,$I$297:$I$300,0),MATCH(AF$302,$J$296:$R$296,0))+IF(SUM($H322:$I322)&gt;0,INDEX($U$297:$AC$300,MATCH(AF$303,$I$297:$I$300,0),MATCH(AF$302,$J$296:$R$296,0)))</f>
        <v>1</v>
      </c>
      <c r="AG322" s="695" cm="1">
        <f t="array" ref="AG322">INDEX($H322:$K322,0,MATCH(AG$303,$H$303:$K$303,0))*INDEX($J$297:$R$300,MATCH(AG$303,$I$297:$I$300,0),MATCH(AG$302,$J$296:$R$296,0))+IF(SUM($H322:$I322)&gt;0,INDEX($U$297:$AC$300,MATCH(AG$303,$I$297:$I$300,0),MATCH(AG$302,$J$296:$R$296,0)))</f>
        <v>1</v>
      </c>
      <c r="AH322" s="695" cm="1">
        <f t="array" ref="AH322">INDEX($H322:$K322,0,MATCH(AH$303,$H$303:$K$303,0))*INDEX($J$297:$R$300,MATCH(AH$303,$I$297:$I$300,0),MATCH(AH$302,$J$296:$R$296,0))+IF(SUM($H322:$I322)&gt;0,INDEX($U$297:$AC$300,MATCH(AH$303,$I$297:$I$300,0),MATCH(AH$302,$J$296:$R$296,0)))</f>
        <v>2</v>
      </c>
      <c r="AI322" s="695" cm="1">
        <f t="array" ref="AI322">INDEX($H322:$K322,0,MATCH(AI$303,$H$303:$K$303,0))*INDEX($J$297:$R$300,MATCH(AI$303,$I$297:$I$300,0),MATCH(AI$302,$J$296:$R$296,0))+IF(SUM($H322:$I322)&gt;0,INDEX($U$297:$AC$300,MATCH(AI$303,$I$297:$I$300,0),MATCH(AI$302,$J$296:$R$296,0)))</f>
        <v>0</v>
      </c>
      <c r="AJ322" s="695" cm="1">
        <f t="array" ref="AJ322">INDEX($H322:$K322,0,MATCH(AJ$303,$H$303:$K$303,0))*INDEX($J$297:$R$300,MATCH(AJ$303,$I$297:$I$300,0),MATCH(AJ$302,$J$296:$R$296,0))+IF(SUM($H322:$I322)&gt;0,INDEX($U$297:$AC$300,MATCH(AJ$303,$I$297:$I$300,0),MATCH(AJ$302,$J$296:$R$296,0)))</f>
        <v>1</v>
      </c>
      <c r="AK322" s="695" cm="1">
        <f t="array" ref="AK322">INDEX($H322:$K322,0,MATCH(AK$303,$H$303:$K$303,0))*INDEX($J$297:$R$300,MATCH(AK$303,$I$297:$I$300,0),MATCH(AK$302,$J$296:$R$296,0))+IF(SUM($H322:$I322)&gt;0,INDEX($U$297:$AC$300,MATCH(AK$303,$I$297:$I$300,0),MATCH(AK$302,$J$296:$R$296,0)))</f>
        <v>1</v>
      </c>
      <c r="AL322" s="695" cm="1">
        <f t="array" ref="AL322">INDEX($H322:$K322,0,MATCH(AL$303,$H$303:$K$303,0))*INDEX($J$297:$R$300,MATCH(AL$303,$I$297:$I$300,0),MATCH(AL$302,$J$296:$R$296,0))+IF(SUM($H322:$I322)&gt;0,INDEX($U$297:$AC$300,MATCH(AL$303,$I$297:$I$300,0),MATCH(AL$302,$J$296:$R$296,0)))</f>
        <v>2</v>
      </c>
      <c r="AM322" s="695" cm="1">
        <f t="array" ref="AM322">INDEX($H322:$K322,0,MATCH(AM$303,$H$303:$K$303,0))*INDEX($J$297:$R$300,MATCH(AM$303,$I$297:$I$300,0),MATCH(AM$302,$J$296:$R$296,0))+IF(SUM($H322:$I322)&gt;0,INDEX($U$297:$AC$300,MATCH(AM$303,$I$297:$I$300,0),MATCH(AM$302,$J$296:$R$296,0)))</f>
        <v>0</v>
      </c>
      <c r="AN322" s="695" cm="1">
        <f t="array" ref="AN322">INDEX($H322:$K322,0,MATCH(AN$303,$H$303:$K$303,0))*INDEX($J$297:$R$300,MATCH(AN$303,$I$297:$I$300,0),MATCH(AN$302,$J$296:$R$296,0))+IF(SUM($H322:$I322)&gt;0,INDEX($U$297:$AC$300,MATCH(AN$303,$I$297:$I$300,0),MATCH(AN$302,$J$296:$R$296,0)))</f>
        <v>1</v>
      </c>
      <c r="AO322" s="695" cm="1">
        <f t="array" ref="AO322">INDEX($H322:$K322,0,MATCH(AO$303,$H$303:$K$303,0))*INDEX($J$297:$R$300,MATCH(AO$303,$I$297:$I$300,0),MATCH(AO$302,$J$296:$R$296,0))+IF(SUM($H322:$I322)&gt;0,INDEX($U$297:$AC$300,MATCH(AO$303,$I$297:$I$300,0),MATCH(AO$302,$J$296:$R$296,0)))</f>
        <v>1</v>
      </c>
      <c r="AP322" s="695" cm="1">
        <f t="array" ref="AP322">INDEX($H322:$K322,0,MATCH(AP$303,$H$303:$K$303,0))*INDEX($J$297:$R$300,MATCH(AP$303,$I$297:$I$300,0),MATCH(AP$302,$J$296:$R$296,0))+IF(SUM($H322:$I322)&gt;0,INDEX($U$297:$AC$300,MATCH(AP$303,$I$297:$I$300,0),MATCH(AP$302,$J$296:$R$296,0)))</f>
        <v>2</v>
      </c>
      <c r="AQ322" s="695" cm="1">
        <f t="array" ref="AQ322">INDEX($H322:$K322,0,MATCH(AQ$303,$H$303:$K$303,0))*INDEX($J$297:$R$300,MATCH(AQ$303,$I$297:$I$300,0),MATCH(AQ$302,$J$296:$R$296,0))+IF(SUM($H322:$I322)&gt;0,INDEX($U$297:$AC$300,MATCH(AQ$303,$I$297:$I$300,0),MATCH(AQ$302,$J$296:$R$296,0)))</f>
        <v>0</v>
      </c>
      <c r="AR322" s="695" cm="1">
        <f t="array" ref="AR322">INDEX($H322:$K322,0,MATCH(AR$303,$H$303:$K$303,0))*INDEX($J$297:$R$300,MATCH(AR$303,$I$297:$I$300,0),MATCH(AR$302,$J$296:$R$296,0))+IF(SUM($H322:$I322)&gt;0,INDEX($U$297:$AC$300,MATCH(AR$303,$I$297:$I$300,0),MATCH(AR$302,$J$296:$R$296,0)))</f>
        <v>1</v>
      </c>
      <c r="AS322" s="695" cm="1">
        <f t="array" ref="AS322">INDEX($H322:$K322,0,MATCH(AS$303,$H$303:$K$303,0))*INDEX($J$297:$R$300,MATCH(AS$303,$I$297:$I$300,0),MATCH(AS$302,$J$296:$R$296,0))+IF(SUM($H322:$I322)&gt;0,INDEX($U$297:$AC$300,MATCH(AS$303,$I$297:$I$300,0),MATCH(AS$302,$J$296:$R$296,0)))</f>
        <v>1</v>
      </c>
      <c r="AT322" s="695" cm="1">
        <f t="array" ref="AT322">INDEX($H322:$K322,0,MATCH(AT$303,$H$303:$K$303,0))*INDEX($J$297:$R$300,MATCH(AT$303,$I$297:$I$300,0),MATCH(AT$302,$J$296:$R$296,0))+IF(SUM($H322:$I322)&gt;0,INDEX($U$297:$AC$300,MATCH(AT$303,$I$297:$I$300,0),MATCH(AT$302,$J$296:$R$296,0)))</f>
        <v>2</v>
      </c>
      <c r="AU322" s="695" cm="1">
        <f t="array" ref="AU322">INDEX($H322:$K322,0,MATCH(AU$303,$H$303:$K$303,0))*INDEX($J$297:$R$300,MATCH(AU$303,$I$297:$I$300,0),MATCH(AU$302,$J$296:$R$296,0))+IF(SUM($H322:$I322)&gt;0,INDEX($U$297:$AC$300,MATCH(AU$303,$I$297:$I$300,0),MATCH(AU$302,$J$296:$R$296,0)))</f>
        <v>0</v>
      </c>
      <c r="AV322" s="186"/>
      <c r="AW322" s="186"/>
      <c r="AX322" s="16"/>
      <c r="AY322" s="8"/>
      <c r="AZ322" s="8"/>
      <c r="BA322" s="8"/>
    </row>
    <row r="323" spans="1:53" ht="14.5" outlineLevel="1" x14ac:dyDescent="0.35">
      <c r="A323" s="6"/>
      <c r="B323" s="7"/>
      <c r="C323" s="17"/>
      <c r="D323" s="17"/>
      <c r="E323" s="17"/>
      <c r="F323" s="26"/>
      <c r="G323" s="26" t="str">
        <f t="shared" si="123"/>
        <v>AYAA2A1wd</v>
      </c>
      <c r="H323" s="222">
        <f t="shared" ref="H323:J324" si="144">IF($H263&gt;0,INDEX($Z$168:$AC$180,MATCH($M144,$Y$168:$Y$180,0),MATCH(H$303,$Z$167:$AC$167,0)),0)</f>
        <v>0</v>
      </c>
      <c r="I323" s="222">
        <f t="shared" si="144"/>
        <v>1</v>
      </c>
      <c r="J323" s="222">
        <f t="shared" si="144"/>
        <v>2</v>
      </c>
      <c r="K323" s="222">
        <f t="shared" si="126"/>
        <v>0</v>
      </c>
      <c r="L323" s="695" cm="1">
        <f t="array" ref="L323">INDEX($H323:$K323,0,MATCH(L$303,$H$303:$K$303,0))*INDEX($J$297:$R$300,MATCH(L$303,$I$297:$I$300,0),MATCH(L$302,$J$296:$R$296,0))+IF(SUM($H323:$I323)&gt;0,INDEX($U$297:$AC$300,MATCH(L$303,$I$297:$I$300,0),MATCH(L$302,$J$296:$R$296,0)))</f>
        <v>1</v>
      </c>
      <c r="M323" s="695" cm="1">
        <f t="array" ref="M323">INDEX($H323:$K323,0,MATCH(M$303,$H$303:$K$303,0))*INDEX($J$297:$R$300,MATCH(M$303,$I$297:$I$300,0),MATCH(M$302,$J$296:$R$296,0))+IF(SUM($H323:$I323)&gt;0,INDEX($U$297:$AC$300,MATCH(M$303,$I$297:$I$300,0),MATCH(M$302,$J$296:$R$296,0)))</f>
        <v>1</v>
      </c>
      <c r="N323" s="695" cm="1">
        <f t="array" ref="N323">INDEX($H323:$K323,0,MATCH(N$303,$H$303:$K$303,0))*INDEX($J$297:$R$300,MATCH(N$303,$I$297:$I$300,0),MATCH(N$302,$J$296:$R$296,0))+IF(SUM($H323:$I323)&gt;0,INDEX($U$297:$AC$300,MATCH(N$303,$I$297:$I$300,0),MATCH(N$302,$J$296:$R$296,0)))</f>
        <v>2</v>
      </c>
      <c r="O323" s="695" cm="1">
        <f t="array" ref="O323">INDEX($H323:$K323,0,MATCH(O$303,$H$303:$K$303,0))*INDEX($J$297:$R$300,MATCH(O$303,$I$297:$I$300,0),MATCH(O$302,$J$296:$R$296,0))+IF(SUM($H323:$I323)&gt;0,INDEX($U$297:$AC$300,MATCH(O$303,$I$297:$I$300,0),MATCH(O$302,$J$296:$R$296,0)))</f>
        <v>0</v>
      </c>
      <c r="P323" s="695" cm="1">
        <f t="array" ref="P323">INDEX($H323:$K323,0,MATCH(P$303,$H$303:$K$303,0))*INDEX($J$297:$R$300,MATCH(P$303,$I$297:$I$300,0),MATCH(P$302,$J$296:$R$296,0))+IF(SUM($H323:$I323)&gt;0,INDEX($U$297:$AC$300,MATCH(P$303,$I$297:$I$300,0),MATCH(P$302,$J$296:$R$296,0)))</f>
        <v>1</v>
      </c>
      <c r="Q323" s="695" cm="1">
        <f t="array" ref="Q323">INDEX($H323:$K323,0,MATCH(Q$303,$H$303:$K$303,0))*INDEX($J$297:$R$300,MATCH(Q$303,$I$297:$I$300,0),MATCH(Q$302,$J$296:$R$296,0))+IF(SUM($H323:$I323)&gt;0,INDEX($U$297:$AC$300,MATCH(Q$303,$I$297:$I$300,0),MATCH(Q$302,$J$296:$R$296,0)))</f>
        <v>1</v>
      </c>
      <c r="R323" s="695" cm="1">
        <f t="array" ref="R323">INDEX($H323:$K323,0,MATCH(R$303,$H$303:$K$303,0))*INDEX($J$297:$R$300,MATCH(R$303,$I$297:$I$300,0),MATCH(R$302,$J$296:$R$296,0))+IF(SUM($H323:$I323)&gt;0,INDEX($U$297:$AC$300,MATCH(R$303,$I$297:$I$300,0),MATCH(R$302,$J$296:$R$296,0)))</f>
        <v>2</v>
      </c>
      <c r="S323" s="695" cm="1">
        <f t="array" ref="S323">INDEX($H323:$K323,0,MATCH(S$303,$H$303:$K$303,0))*INDEX($J$297:$R$300,MATCH(S$303,$I$297:$I$300,0),MATCH(S$302,$J$296:$R$296,0))+IF(SUM($H323:$I323)&gt;0,INDEX($U$297:$AC$300,MATCH(S$303,$I$297:$I$300,0),MATCH(S$302,$J$296:$R$296,0)))</f>
        <v>0</v>
      </c>
      <c r="T323" s="695" cm="1">
        <f t="array" ref="T323">INDEX($H323:$K323,0,MATCH(T$303,$H$303:$K$303,0))*INDEX($J$297:$R$300,MATCH(T$303,$I$297:$I$300,0),MATCH(T$302,$J$296:$R$296,0))+IF(SUM($H323:$I323)&gt;0,INDEX($U$297:$AC$300,MATCH(T$303,$I$297:$I$300,0),MATCH(T$302,$J$296:$R$296,0)))</f>
        <v>1</v>
      </c>
      <c r="U323" s="695" cm="1">
        <f t="array" ref="U323">INDEX($H323:$K323,0,MATCH(U$303,$H$303:$K$303,0))*INDEX($J$297:$R$300,MATCH(U$303,$I$297:$I$300,0),MATCH(U$302,$J$296:$R$296,0))+IF(SUM($H323:$I323)&gt;0,INDEX($U$297:$AC$300,MATCH(U$303,$I$297:$I$300,0),MATCH(U$302,$J$296:$R$296,0)))</f>
        <v>1</v>
      </c>
      <c r="V323" s="695" cm="1">
        <f t="array" ref="V323">INDEX($H323:$K323,0,MATCH(V$303,$H$303:$K$303,0))*INDEX($J$297:$R$300,MATCH(V$303,$I$297:$I$300,0),MATCH(V$302,$J$296:$R$296,0))+IF(SUM($H323:$I323)&gt;0,INDEX($U$297:$AC$300,MATCH(V$303,$I$297:$I$300,0),MATCH(V$302,$J$296:$R$296,0)))</f>
        <v>2</v>
      </c>
      <c r="W323" s="695" cm="1">
        <f t="array" ref="W323">INDEX($H323:$K323,0,MATCH(W$303,$H$303:$K$303,0))*INDEX($J$297:$R$300,MATCH(W$303,$I$297:$I$300,0),MATCH(W$302,$J$296:$R$296,0))+IF(SUM($H323:$I323)&gt;0,INDEX($U$297:$AC$300,MATCH(W$303,$I$297:$I$300,0),MATCH(W$302,$J$296:$R$296,0)))</f>
        <v>0</v>
      </c>
      <c r="X323" s="695" cm="1">
        <f t="array" ref="X323">INDEX($H323:$K323,0,MATCH(X$303,$H$303:$K$303,0))*INDEX($J$297:$R$300,MATCH(X$303,$I$297:$I$300,0),MATCH(X$302,$J$296:$R$296,0))+IF(SUM($H323:$I323)&gt;0,INDEX($U$297:$AC$300,MATCH(X$303,$I$297:$I$300,0),MATCH(X$302,$J$296:$R$296,0)))</f>
        <v>1</v>
      </c>
      <c r="Y323" s="695" cm="1">
        <f t="array" ref="Y323">INDEX($H323:$K323,0,MATCH(Y$303,$H$303:$K$303,0))*INDEX($J$297:$R$300,MATCH(Y$303,$I$297:$I$300,0),MATCH(Y$302,$J$296:$R$296,0))+IF(SUM($H323:$I323)&gt;0,INDEX($U$297:$AC$300,MATCH(Y$303,$I$297:$I$300,0),MATCH(Y$302,$J$296:$R$296,0)))</f>
        <v>1</v>
      </c>
      <c r="Z323" s="695" cm="1">
        <f t="array" ref="Z323">INDEX($H323:$K323,0,MATCH(Z$303,$H$303:$K$303,0))*INDEX($J$297:$R$300,MATCH(Z$303,$I$297:$I$300,0),MATCH(Z$302,$J$296:$R$296,0))+IF(SUM($H323:$I323)&gt;0,INDEX($U$297:$AC$300,MATCH(Z$303,$I$297:$I$300,0),MATCH(Z$302,$J$296:$R$296,0)))</f>
        <v>2</v>
      </c>
      <c r="AA323" s="695" cm="1">
        <f t="array" ref="AA323">INDEX($H323:$K323,0,MATCH(AA$303,$H$303:$K$303,0))*INDEX($J$297:$R$300,MATCH(AA$303,$I$297:$I$300,0),MATCH(AA$302,$J$296:$R$296,0))+IF(SUM($H323:$I323)&gt;0,INDEX($U$297:$AC$300,MATCH(AA$303,$I$297:$I$300,0),MATCH(AA$302,$J$296:$R$296,0)))</f>
        <v>0</v>
      </c>
      <c r="AB323" s="695" cm="1">
        <f t="array" ref="AB323">INDEX($H323:$K323,0,MATCH(AB$303,$H$303:$K$303,0))*INDEX($J$297:$R$300,MATCH(AB$303,$I$297:$I$300,0),MATCH(AB$302,$J$296:$R$296,0))+IF(SUM($H323:$I323)&gt;0,INDEX($U$297:$AC$300,MATCH(AB$303,$I$297:$I$300,0),MATCH(AB$302,$J$296:$R$296,0)))</f>
        <v>0</v>
      </c>
      <c r="AC323" s="695" cm="1">
        <f t="array" ref="AC323">INDEX($H323:$K323,0,MATCH(AC$303,$H$303:$K$303,0))*INDEX($J$297:$R$300,MATCH(AC$303,$I$297:$I$300,0),MATCH(AC$302,$J$296:$R$296,0))+IF(SUM($H323:$I323)&gt;0,INDEX($U$297:$AC$300,MATCH(AC$303,$I$297:$I$300,0),MATCH(AC$302,$J$296:$R$296,0)))</f>
        <v>1</v>
      </c>
      <c r="AD323" s="695" cm="1">
        <f t="array" ref="AD323">INDEX($H323:$K323,0,MATCH(AD$303,$H$303:$K$303,0))*INDEX($J$297:$R$300,MATCH(AD$303,$I$297:$I$300,0),MATCH(AD$302,$J$296:$R$296,0))+IF(SUM($H323:$I323)&gt;0,INDEX($U$297:$AC$300,MATCH(AD$303,$I$297:$I$300,0),MATCH(AD$302,$J$296:$R$296,0)))</f>
        <v>2</v>
      </c>
      <c r="AE323" s="695" cm="1">
        <f t="array" ref="AE323">INDEX($H323:$K323,0,MATCH(AE$303,$H$303:$K$303,0))*INDEX($J$297:$R$300,MATCH(AE$303,$I$297:$I$300,0),MATCH(AE$302,$J$296:$R$296,0))+IF(SUM($H323:$I323)&gt;0,INDEX($U$297:$AC$300,MATCH(AE$303,$I$297:$I$300,0),MATCH(AE$302,$J$296:$R$296,0)))</f>
        <v>0</v>
      </c>
      <c r="AF323" s="695" cm="1">
        <f t="array" ref="AF323">INDEX($H323:$K323,0,MATCH(AF$303,$H$303:$K$303,0))*INDEX($J$297:$R$300,MATCH(AF$303,$I$297:$I$300,0),MATCH(AF$302,$J$296:$R$296,0))+IF(SUM($H323:$I323)&gt;0,INDEX($U$297:$AC$300,MATCH(AF$303,$I$297:$I$300,0),MATCH(AF$302,$J$296:$R$296,0)))</f>
        <v>0</v>
      </c>
      <c r="AG323" s="695" cm="1">
        <f t="array" ref="AG323">INDEX($H323:$K323,0,MATCH(AG$303,$H$303:$K$303,0))*INDEX($J$297:$R$300,MATCH(AG$303,$I$297:$I$300,0),MATCH(AG$302,$J$296:$R$296,0))+IF(SUM($H323:$I323)&gt;0,INDEX($U$297:$AC$300,MATCH(AG$303,$I$297:$I$300,0),MATCH(AG$302,$J$296:$R$296,0)))</f>
        <v>1</v>
      </c>
      <c r="AH323" s="695" cm="1">
        <f t="array" ref="AH323">INDEX($H323:$K323,0,MATCH(AH$303,$H$303:$K$303,0))*INDEX($J$297:$R$300,MATCH(AH$303,$I$297:$I$300,0),MATCH(AH$302,$J$296:$R$296,0))+IF(SUM($H323:$I323)&gt;0,INDEX($U$297:$AC$300,MATCH(AH$303,$I$297:$I$300,0),MATCH(AH$302,$J$296:$R$296,0)))</f>
        <v>2</v>
      </c>
      <c r="AI323" s="695" cm="1">
        <f t="array" ref="AI323">INDEX($H323:$K323,0,MATCH(AI$303,$H$303:$K$303,0))*INDEX($J$297:$R$300,MATCH(AI$303,$I$297:$I$300,0),MATCH(AI$302,$J$296:$R$296,0))+IF(SUM($H323:$I323)&gt;0,INDEX($U$297:$AC$300,MATCH(AI$303,$I$297:$I$300,0),MATCH(AI$302,$J$296:$R$296,0)))</f>
        <v>0</v>
      </c>
      <c r="AJ323" s="695" cm="1">
        <f t="array" ref="AJ323">INDEX($H323:$K323,0,MATCH(AJ$303,$H$303:$K$303,0))*INDEX($J$297:$R$300,MATCH(AJ$303,$I$297:$I$300,0),MATCH(AJ$302,$J$296:$R$296,0))+IF(SUM($H323:$I323)&gt;0,INDEX($U$297:$AC$300,MATCH(AJ$303,$I$297:$I$300,0),MATCH(AJ$302,$J$296:$R$296,0)))</f>
        <v>0</v>
      </c>
      <c r="AK323" s="695" cm="1">
        <f t="array" ref="AK323">INDEX($H323:$K323,0,MATCH(AK$303,$H$303:$K$303,0))*INDEX($J$297:$R$300,MATCH(AK$303,$I$297:$I$300,0),MATCH(AK$302,$J$296:$R$296,0))+IF(SUM($H323:$I323)&gt;0,INDEX($U$297:$AC$300,MATCH(AK$303,$I$297:$I$300,0),MATCH(AK$302,$J$296:$R$296,0)))</f>
        <v>1</v>
      </c>
      <c r="AL323" s="695" cm="1">
        <f t="array" ref="AL323">INDEX($H323:$K323,0,MATCH(AL$303,$H$303:$K$303,0))*INDEX($J$297:$R$300,MATCH(AL$303,$I$297:$I$300,0),MATCH(AL$302,$J$296:$R$296,0))+IF(SUM($H323:$I323)&gt;0,INDEX($U$297:$AC$300,MATCH(AL$303,$I$297:$I$300,0),MATCH(AL$302,$J$296:$R$296,0)))</f>
        <v>2</v>
      </c>
      <c r="AM323" s="695" cm="1">
        <f t="array" ref="AM323">INDEX($H323:$K323,0,MATCH(AM$303,$H$303:$K$303,0))*INDEX($J$297:$R$300,MATCH(AM$303,$I$297:$I$300,0),MATCH(AM$302,$J$296:$R$296,0))+IF(SUM($H323:$I323)&gt;0,INDEX($U$297:$AC$300,MATCH(AM$303,$I$297:$I$300,0),MATCH(AM$302,$J$296:$R$296,0)))</f>
        <v>0</v>
      </c>
      <c r="AN323" s="695" cm="1">
        <f t="array" ref="AN323">INDEX($H323:$K323,0,MATCH(AN$303,$H$303:$K$303,0))*INDEX($J$297:$R$300,MATCH(AN$303,$I$297:$I$300,0),MATCH(AN$302,$J$296:$R$296,0))+IF(SUM($H323:$I323)&gt;0,INDEX($U$297:$AC$300,MATCH(AN$303,$I$297:$I$300,0),MATCH(AN$302,$J$296:$R$296,0)))</f>
        <v>0</v>
      </c>
      <c r="AO323" s="695" cm="1">
        <f t="array" ref="AO323">INDEX($H323:$K323,0,MATCH(AO$303,$H$303:$K$303,0))*INDEX($J$297:$R$300,MATCH(AO$303,$I$297:$I$300,0),MATCH(AO$302,$J$296:$R$296,0))+IF(SUM($H323:$I323)&gt;0,INDEX($U$297:$AC$300,MATCH(AO$303,$I$297:$I$300,0),MATCH(AO$302,$J$296:$R$296,0)))</f>
        <v>1</v>
      </c>
      <c r="AP323" s="695" cm="1">
        <f t="array" ref="AP323">INDEX($H323:$K323,0,MATCH(AP$303,$H$303:$K$303,0))*INDEX($J$297:$R$300,MATCH(AP$303,$I$297:$I$300,0),MATCH(AP$302,$J$296:$R$296,0))+IF(SUM($H323:$I323)&gt;0,INDEX($U$297:$AC$300,MATCH(AP$303,$I$297:$I$300,0),MATCH(AP$302,$J$296:$R$296,0)))</f>
        <v>2</v>
      </c>
      <c r="AQ323" s="695" cm="1">
        <f t="array" ref="AQ323">INDEX($H323:$K323,0,MATCH(AQ$303,$H$303:$K$303,0))*INDEX($J$297:$R$300,MATCH(AQ$303,$I$297:$I$300,0),MATCH(AQ$302,$J$296:$R$296,0))+IF(SUM($H323:$I323)&gt;0,INDEX($U$297:$AC$300,MATCH(AQ$303,$I$297:$I$300,0),MATCH(AQ$302,$J$296:$R$296,0)))</f>
        <v>0</v>
      </c>
      <c r="AR323" s="695" cm="1">
        <f t="array" ref="AR323">INDEX($H323:$K323,0,MATCH(AR$303,$H$303:$K$303,0))*INDEX($J$297:$R$300,MATCH(AR$303,$I$297:$I$300,0),MATCH(AR$302,$J$296:$R$296,0))+IF(SUM($H323:$I323)&gt;0,INDEX($U$297:$AC$300,MATCH(AR$303,$I$297:$I$300,0),MATCH(AR$302,$J$296:$R$296,0)))</f>
        <v>0</v>
      </c>
      <c r="AS323" s="695" cm="1">
        <f t="array" ref="AS323">INDEX($H323:$K323,0,MATCH(AS$303,$H$303:$K$303,0))*INDEX($J$297:$R$300,MATCH(AS$303,$I$297:$I$300,0),MATCH(AS$302,$J$296:$R$296,0))+IF(SUM($H323:$I323)&gt;0,INDEX($U$297:$AC$300,MATCH(AS$303,$I$297:$I$300,0),MATCH(AS$302,$J$296:$R$296,0)))</f>
        <v>1</v>
      </c>
      <c r="AT323" s="695" cm="1">
        <f t="array" ref="AT323">INDEX($H323:$K323,0,MATCH(AT$303,$H$303:$K$303,0))*INDEX($J$297:$R$300,MATCH(AT$303,$I$297:$I$300,0),MATCH(AT$302,$J$296:$R$296,0))+IF(SUM($H323:$I323)&gt;0,INDEX($U$297:$AC$300,MATCH(AT$303,$I$297:$I$300,0),MATCH(AT$302,$J$296:$R$296,0)))</f>
        <v>2</v>
      </c>
      <c r="AU323" s="695" cm="1">
        <f t="array" ref="AU323">INDEX($H323:$K323,0,MATCH(AU$303,$H$303:$K$303,0))*INDEX($J$297:$R$300,MATCH(AU$303,$I$297:$I$300,0),MATCH(AU$302,$J$296:$R$296,0))+IF(SUM($H323:$I323)&gt;0,INDEX($U$297:$AC$300,MATCH(AU$303,$I$297:$I$300,0),MATCH(AU$302,$J$296:$R$296,0)))</f>
        <v>0</v>
      </c>
      <c r="AV323" s="186"/>
      <c r="AW323" s="186"/>
      <c r="AX323" s="16"/>
      <c r="AY323" s="8"/>
      <c r="AZ323" s="8"/>
      <c r="BA323" s="8"/>
    </row>
    <row r="324" spans="1:53" ht="14.5" outlineLevel="1" x14ac:dyDescent="0.35">
      <c r="A324" s="6"/>
      <c r="B324" s="7"/>
      <c r="C324" s="17"/>
      <c r="D324" s="17"/>
      <c r="E324" s="17"/>
      <c r="F324" s="26"/>
      <c r="G324" s="26" t="str">
        <f t="shared" si="123"/>
        <v>AAWA2A1a</v>
      </c>
      <c r="H324" s="222">
        <f t="shared" ref="H324:I324" si="145">IF($H264&gt;0,INDEX($Z$168:$AC$180,MATCH($M145,$Y$168:$Y$180,0),MATCH(H$303,$Z$167:$AC$167,0)),0)</f>
        <v>0</v>
      </c>
      <c r="I324" s="222">
        <f t="shared" si="145"/>
        <v>0</v>
      </c>
      <c r="J324" s="222">
        <f t="shared" si="144"/>
        <v>1</v>
      </c>
      <c r="K324" s="222">
        <f t="shared" si="126"/>
        <v>0</v>
      </c>
      <c r="L324" s="695" cm="1">
        <f t="array" ref="L324">INDEX($H324:$K324,0,MATCH(L$303,$H$303:$K$303,0))*INDEX($J$297:$R$300,MATCH(L$303,$I$297:$I$300,0),MATCH(L$302,$J$296:$R$296,0))+IF(SUM($H324:$I324)&gt;0,INDEX($U$297:$AC$300,MATCH(L$303,$I$297:$I$300,0),MATCH(L$302,$J$296:$R$296,0)))</f>
        <v>0</v>
      </c>
      <c r="M324" s="695" cm="1">
        <f t="array" ref="M324">INDEX($H324:$K324,0,MATCH(M$303,$H$303:$K$303,0))*INDEX($J$297:$R$300,MATCH(M$303,$I$297:$I$300,0),MATCH(M$302,$J$296:$R$296,0))+IF(SUM($H324:$I324)&gt;0,INDEX($U$297:$AC$300,MATCH(M$303,$I$297:$I$300,0),MATCH(M$302,$J$296:$R$296,0)))</f>
        <v>0</v>
      </c>
      <c r="N324" s="695" cm="1">
        <f t="array" ref="N324">INDEX($H324:$K324,0,MATCH(N$303,$H$303:$K$303,0))*INDEX($J$297:$R$300,MATCH(N$303,$I$297:$I$300,0),MATCH(N$302,$J$296:$R$296,0))+IF(SUM($H324:$I324)&gt;0,INDEX($U$297:$AC$300,MATCH(N$303,$I$297:$I$300,0),MATCH(N$302,$J$296:$R$296,0)))</f>
        <v>1</v>
      </c>
      <c r="O324" s="695" cm="1">
        <f t="array" ref="O324">INDEX($H324:$K324,0,MATCH(O$303,$H$303:$K$303,0))*INDEX($J$297:$R$300,MATCH(O$303,$I$297:$I$300,0),MATCH(O$302,$J$296:$R$296,0))+IF(SUM($H324:$I324)&gt;0,INDEX($U$297:$AC$300,MATCH(O$303,$I$297:$I$300,0),MATCH(O$302,$J$296:$R$296,0)))</f>
        <v>0</v>
      </c>
      <c r="P324" s="695" cm="1">
        <f t="array" ref="P324">INDEX($H324:$K324,0,MATCH(P$303,$H$303:$K$303,0))*INDEX($J$297:$R$300,MATCH(P$303,$I$297:$I$300,0),MATCH(P$302,$J$296:$R$296,0))+IF(SUM($H324:$I324)&gt;0,INDEX($U$297:$AC$300,MATCH(P$303,$I$297:$I$300,0),MATCH(P$302,$J$296:$R$296,0)))</f>
        <v>0</v>
      </c>
      <c r="Q324" s="695" cm="1">
        <f t="array" ref="Q324">INDEX($H324:$K324,0,MATCH(Q$303,$H$303:$K$303,0))*INDEX($J$297:$R$300,MATCH(Q$303,$I$297:$I$300,0),MATCH(Q$302,$J$296:$R$296,0))+IF(SUM($H324:$I324)&gt;0,INDEX($U$297:$AC$300,MATCH(Q$303,$I$297:$I$300,0),MATCH(Q$302,$J$296:$R$296,0)))</f>
        <v>0</v>
      </c>
      <c r="R324" s="695" cm="1">
        <f t="array" ref="R324">INDEX($H324:$K324,0,MATCH(R$303,$H$303:$K$303,0))*INDEX($J$297:$R$300,MATCH(R$303,$I$297:$I$300,0),MATCH(R$302,$J$296:$R$296,0))+IF(SUM($H324:$I324)&gt;0,INDEX($U$297:$AC$300,MATCH(R$303,$I$297:$I$300,0),MATCH(R$302,$J$296:$R$296,0)))</f>
        <v>1</v>
      </c>
      <c r="S324" s="695" cm="1">
        <f t="array" ref="S324">INDEX($H324:$K324,0,MATCH(S$303,$H$303:$K$303,0))*INDEX($J$297:$R$300,MATCH(S$303,$I$297:$I$300,0),MATCH(S$302,$J$296:$R$296,0))+IF(SUM($H324:$I324)&gt;0,INDEX($U$297:$AC$300,MATCH(S$303,$I$297:$I$300,0),MATCH(S$302,$J$296:$R$296,0)))</f>
        <v>0</v>
      </c>
      <c r="T324" s="695" cm="1">
        <f t="array" ref="T324">INDEX($H324:$K324,0,MATCH(T$303,$H$303:$K$303,0))*INDEX($J$297:$R$300,MATCH(T$303,$I$297:$I$300,0),MATCH(T$302,$J$296:$R$296,0))+IF(SUM($H324:$I324)&gt;0,INDEX($U$297:$AC$300,MATCH(T$303,$I$297:$I$300,0),MATCH(T$302,$J$296:$R$296,0)))</f>
        <v>0</v>
      </c>
      <c r="U324" s="695" cm="1">
        <f t="array" ref="U324">INDEX($H324:$K324,0,MATCH(U$303,$H$303:$K$303,0))*INDEX($J$297:$R$300,MATCH(U$303,$I$297:$I$300,0),MATCH(U$302,$J$296:$R$296,0))+IF(SUM($H324:$I324)&gt;0,INDEX($U$297:$AC$300,MATCH(U$303,$I$297:$I$300,0),MATCH(U$302,$J$296:$R$296,0)))</f>
        <v>0</v>
      </c>
      <c r="V324" s="695" cm="1">
        <f t="array" ref="V324">INDEX($H324:$K324,0,MATCH(V$303,$H$303:$K$303,0))*INDEX($J$297:$R$300,MATCH(V$303,$I$297:$I$300,0),MATCH(V$302,$J$296:$R$296,0))+IF(SUM($H324:$I324)&gt;0,INDEX($U$297:$AC$300,MATCH(V$303,$I$297:$I$300,0),MATCH(V$302,$J$296:$R$296,0)))</f>
        <v>1</v>
      </c>
      <c r="W324" s="695" cm="1">
        <f t="array" ref="W324">INDEX($H324:$K324,0,MATCH(W$303,$H$303:$K$303,0))*INDEX($J$297:$R$300,MATCH(W$303,$I$297:$I$300,0),MATCH(W$302,$J$296:$R$296,0))+IF(SUM($H324:$I324)&gt;0,INDEX($U$297:$AC$300,MATCH(W$303,$I$297:$I$300,0),MATCH(W$302,$J$296:$R$296,0)))</f>
        <v>0</v>
      </c>
      <c r="X324" s="695" cm="1">
        <f t="array" ref="X324">INDEX($H324:$K324,0,MATCH(X$303,$H$303:$K$303,0))*INDEX($J$297:$R$300,MATCH(X$303,$I$297:$I$300,0),MATCH(X$302,$J$296:$R$296,0))+IF(SUM($H324:$I324)&gt;0,INDEX($U$297:$AC$300,MATCH(X$303,$I$297:$I$300,0),MATCH(X$302,$J$296:$R$296,0)))</f>
        <v>0</v>
      </c>
      <c r="Y324" s="695" cm="1">
        <f t="array" ref="Y324">INDEX($H324:$K324,0,MATCH(Y$303,$H$303:$K$303,0))*INDEX($J$297:$R$300,MATCH(Y$303,$I$297:$I$300,0),MATCH(Y$302,$J$296:$R$296,0))+IF(SUM($H324:$I324)&gt;0,INDEX($U$297:$AC$300,MATCH(Y$303,$I$297:$I$300,0),MATCH(Y$302,$J$296:$R$296,0)))</f>
        <v>0</v>
      </c>
      <c r="Z324" s="695" cm="1">
        <f t="array" ref="Z324">INDEX($H324:$K324,0,MATCH(Z$303,$H$303:$K$303,0))*INDEX($J$297:$R$300,MATCH(Z$303,$I$297:$I$300,0),MATCH(Z$302,$J$296:$R$296,0))+IF(SUM($H324:$I324)&gt;0,INDEX($U$297:$AC$300,MATCH(Z$303,$I$297:$I$300,0),MATCH(Z$302,$J$296:$R$296,0)))</f>
        <v>1</v>
      </c>
      <c r="AA324" s="695" cm="1">
        <f t="array" ref="AA324">INDEX($H324:$K324,0,MATCH(AA$303,$H$303:$K$303,0))*INDEX($J$297:$R$300,MATCH(AA$303,$I$297:$I$300,0),MATCH(AA$302,$J$296:$R$296,0))+IF(SUM($H324:$I324)&gt;0,INDEX($U$297:$AC$300,MATCH(AA$303,$I$297:$I$300,0),MATCH(AA$302,$J$296:$R$296,0)))</f>
        <v>0</v>
      </c>
      <c r="AB324" s="695" cm="1">
        <f t="array" ref="AB324">INDEX($H324:$K324,0,MATCH(AB$303,$H$303:$K$303,0))*INDEX($J$297:$R$300,MATCH(AB$303,$I$297:$I$300,0),MATCH(AB$302,$J$296:$R$296,0))+IF(SUM($H324:$I324)&gt;0,INDEX($U$297:$AC$300,MATCH(AB$303,$I$297:$I$300,0),MATCH(AB$302,$J$296:$R$296,0)))</f>
        <v>0</v>
      </c>
      <c r="AC324" s="695" cm="1">
        <f t="array" ref="AC324">INDEX($H324:$K324,0,MATCH(AC$303,$H$303:$K$303,0))*INDEX($J$297:$R$300,MATCH(AC$303,$I$297:$I$300,0),MATCH(AC$302,$J$296:$R$296,0))+IF(SUM($H324:$I324)&gt;0,INDEX($U$297:$AC$300,MATCH(AC$303,$I$297:$I$300,0),MATCH(AC$302,$J$296:$R$296,0)))</f>
        <v>0</v>
      </c>
      <c r="AD324" s="695" cm="1">
        <f t="array" ref="AD324">INDEX($H324:$K324,0,MATCH(AD$303,$H$303:$K$303,0))*INDEX($J$297:$R$300,MATCH(AD$303,$I$297:$I$300,0),MATCH(AD$302,$J$296:$R$296,0))+IF(SUM($H324:$I324)&gt;0,INDEX($U$297:$AC$300,MATCH(AD$303,$I$297:$I$300,0),MATCH(AD$302,$J$296:$R$296,0)))</f>
        <v>1</v>
      </c>
      <c r="AE324" s="695" cm="1">
        <f t="array" ref="AE324">INDEX($H324:$K324,0,MATCH(AE$303,$H$303:$K$303,0))*INDEX($J$297:$R$300,MATCH(AE$303,$I$297:$I$300,0),MATCH(AE$302,$J$296:$R$296,0))+IF(SUM($H324:$I324)&gt;0,INDEX($U$297:$AC$300,MATCH(AE$303,$I$297:$I$300,0),MATCH(AE$302,$J$296:$R$296,0)))</f>
        <v>0</v>
      </c>
      <c r="AF324" s="695" cm="1">
        <f t="array" ref="AF324">INDEX($H324:$K324,0,MATCH(AF$303,$H$303:$K$303,0))*INDEX($J$297:$R$300,MATCH(AF$303,$I$297:$I$300,0),MATCH(AF$302,$J$296:$R$296,0))+IF(SUM($H324:$I324)&gt;0,INDEX($U$297:$AC$300,MATCH(AF$303,$I$297:$I$300,0),MATCH(AF$302,$J$296:$R$296,0)))</f>
        <v>0</v>
      </c>
      <c r="AG324" s="695" cm="1">
        <f t="array" ref="AG324">INDEX($H324:$K324,0,MATCH(AG$303,$H$303:$K$303,0))*INDEX($J$297:$R$300,MATCH(AG$303,$I$297:$I$300,0),MATCH(AG$302,$J$296:$R$296,0))+IF(SUM($H324:$I324)&gt;0,INDEX($U$297:$AC$300,MATCH(AG$303,$I$297:$I$300,0),MATCH(AG$302,$J$296:$R$296,0)))</f>
        <v>0</v>
      </c>
      <c r="AH324" s="695" cm="1">
        <f t="array" ref="AH324">INDEX($H324:$K324,0,MATCH(AH$303,$H$303:$K$303,0))*INDEX($J$297:$R$300,MATCH(AH$303,$I$297:$I$300,0),MATCH(AH$302,$J$296:$R$296,0))+IF(SUM($H324:$I324)&gt;0,INDEX($U$297:$AC$300,MATCH(AH$303,$I$297:$I$300,0),MATCH(AH$302,$J$296:$R$296,0)))</f>
        <v>1</v>
      </c>
      <c r="AI324" s="695" cm="1">
        <f t="array" ref="AI324">INDEX($H324:$K324,0,MATCH(AI$303,$H$303:$K$303,0))*INDEX($J$297:$R$300,MATCH(AI$303,$I$297:$I$300,0),MATCH(AI$302,$J$296:$R$296,0))+IF(SUM($H324:$I324)&gt;0,INDEX($U$297:$AC$300,MATCH(AI$303,$I$297:$I$300,0),MATCH(AI$302,$J$296:$R$296,0)))</f>
        <v>0</v>
      </c>
      <c r="AJ324" s="695" cm="1">
        <f t="array" ref="AJ324">INDEX($H324:$K324,0,MATCH(AJ$303,$H$303:$K$303,0))*INDEX($J$297:$R$300,MATCH(AJ$303,$I$297:$I$300,0),MATCH(AJ$302,$J$296:$R$296,0))+IF(SUM($H324:$I324)&gt;0,INDEX($U$297:$AC$300,MATCH(AJ$303,$I$297:$I$300,0),MATCH(AJ$302,$J$296:$R$296,0)))</f>
        <v>0</v>
      </c>
      <c r="AK324" s="695" cm="1">
        <f t="array" ref="AK324">INDEX($H324:$K324,0,MATCH(AK$303,$H$303:$K$303,0))*INDEX($J$297:$R$300,MATCH(AK$303,$I$297:$I$300,0),MATCH(AK$302,$J$296:$R$296,0))+IF(SUM($H324:$I324)&gt;0,INDEX($U$297:$AC$300,MATCH(AK$303,$I$297:$I$300,0),MATCH(AK$302,$J$296:$R$296,0)))</f>
        <v>0</v>
      </c>
      <c r="AL324" s="695" cm="1">
        <f t="array" ref="AL324">INDEX($H324:$K324,0,MATCH(AL$303,$H$303:$K$303,0))*INDEX($J$297:$R$300,MATCH(AL$303,$I$297:$I$300,0),MATCH(AL$302,$J$296:$R$296,0))+IF(SUM($H324:$I324)&gt;0,INDEX($U$297:$AC$300,MATCH(AL$303,$I$297:$I$300,0),MATCH(AL$302,$J$296:$R$296,0)))</f>
        <v>1</v>
      </c>
      <c r="AM324" s="695" cm="1">
        <f t="array" ref="AM324">INDEX($H324:$K324,0,MATCH(AM$303,$H$303:$K$303,0))*INDEX($J$297:$R$300,MATCH(AM$303,$I$297:$I$300,0),MATCH(AM$302,$J$296:$R$296,0))+IF(SUM($H324:$I324)&gt;0,INDEX($U$297:$AC$300,MATCH(AM$303,$I$297:$I$300,0),MATCH(AM$302,$J$296:$R$296,0)))</f>
        <v>0</v>
      </c>
      <c r="AN324" s="695" cm="1">
        <f t="array" ref="AN324">INDEX($H324:$K324,0,MATCH(AN$303,$H$303:$K$303,0))*INDEX($J$297:$R$300,MATCH(AN$303,$I$297:$I$300,0),MATCH(AN$302,$J$296:$R$296,0))+IF(SUM($H324:$I324)&gt;0,INDEX($U$297:$AC$300,MATCH(AN$303,$I$297:$I$300,0),MATCH(AN$302,$J$296:$R$296,0)))</f>
        <v>0</v>
      </c>
      <c r="AO324" s="695" cm="1">
        <f t="array" ref="AO324">INDEX($H324:$K324,0,MATCH(AO$303,$H$303:$K$303,0))*INDEX($J$297:$R$300,MATCH(AO$303,$I$297:$I$300,0),MATCH(AO$302,$J$296:$R$296,0))+IF(SUM($H324:$I324)&gt;0,INDEX($U$297:$AC$300,MATCH(AO$303,$I$297:$I$300,0),MATCH(AO$302,$J$296:$R$296,0)))</f>
        <v>0</v>
      </c>
      <c r="AP324" s="695" cm="1">
        <f t="array" ref="AP324">INDEX($H324:$K324,0,MATCH(AP$303,$H$303:$K$303,0))*INDEX($J$297:$R$300,MATCH(AP$303,$I$297:$I$300,0),MATCH(AP$302,$J$296:$R$296,0))+IF(SUM($H324:$I324)&gt;0,INDEX($U$297:$AC$300,MATCH(AP$303,$I$297:$I$300,0),MATCH(AP$302,$J$296:$R$296,0)))</f>
        <v>1</v>
      </c>
      <c r="AQ324" s="695" cm="1">
        <f t="array" ref="AQ324">INDEX($H324:$K324,0,MATCH(AQ$303,$H$303:$K$303,0))*INDEX($J$297:$R$300,MATCH(AQ$303,$I$297:$I$300,0),MATCH(AQ$302,$J$296:$R$296,0))+IF(SUM($H324:$I324)&gt;0,INDEX($U$297:$AC$300,MATCH(AQ$303,$I$297:$I$300,0),MATCH(AQ$302,$J$296:$R$296,0)))</f>
        <v>0</v>
      </c>
      <c r="AR324" s="695" cm="1">
        <f t="array" ref="AR324">INDEX($H324:$K324,0,MATCH(AR$303,$H$303:$K$303,0))*INDEX($J$297:$R$300,MATCH(AR$303,$I$297:$I$300,0),MATCH(AR$302,$J$296:$R$296,0))+IF(SUM($H324:$I324)&gt;0,INDEX($U$297:$AC$300,MATCH(AR$303,$I$297:$I$300,0),MATCH(AR$302,$J$296:$R$296,0)))</f>
        <v>0</v>
      </c>
      <c r="AS324" s="695" cm="1">
        <f t="array" ref="AS324">INDEX($H324:$K324,0,MATCH(AS$303,$H$303:$K$303,0))*INDEX($J$297:$R$300,MATCH(AS$303,$I$297:$I$300,0),MATCH(AS$302,$J$296:$R$296,0))+IF(SUM($H324:$I324)&gt;0,INDEX($U$297:$AC$300,MATCH(AS$303,$I$297:$I$300,0),MATCH(AS$302,$J$296:$R$296,0)))</f>
        <v>0</v>
      </c>
      <c r="AT324" s="695" cm="1">
        <f t="array" ref="AT324">INDEX($H324:$K324,0,MATCH(AT$303,$H$303:$K$303,0))*INDEX($J$297:$R$300,MATCH(AT$303,$I$297:$I$300,0),MATCH(AT$302,$J$296:$R$296,0))+IF(SUM($H324:$I324)&gt;0,INDEX($U$297:$AC$300,MATCH(AT$303,$I$297:$I$300,0),MATCH(AT$302,$J$296:$R$296,0)))</f>
        <v>1</v>
      </c>
      <c r="AU324" s="695" cm="1">
        <f t="array" ref="AU324">INDEX($H324:$K324,0,MATCH(AU$303,$H$303:$K$303,0))*INDEX($J$297:$R$300,MATCH(AU$303,$I$297:$I$300,0),MATCH(AU$302,$J$296:$R$296,0))+IF(SUM($H324:$I324)&gt;0,INDEX($U$297:$AC$300,MATCH(AU$303,$I$297:$I$300,0),MATCH(AU$302,$J$296:$R$296,0)))</f>
        <v>0</v>
      </c>
      <c r="AV324" s="186"/>
      <c r="AW324" s="186"/>
      <c r="AX324" s="16"/>
      <c r="AY324" s="8"/>
      <c r="AZ324" s="8"/>
      <c r="BA324" s="8"/>
    </row>
    <row r="325" spans="1:53" ht="14.5" outlineLevel="1" x14ac:dyDescent="0.35">
      <c r="A325" s="6"/>
      <c r="B325" s="7"/>
      <c r="C325" s="17"/>
      <c r="D325" s="17"/>
      <c r="E325" s="17"/>
      <c r="F325" s="26"/>
      <c r="G325" s="26" t="str">
        <f t="shared" si="123"/>
        <v>AAAWA1a</v>
      </c>
      <c r="H325" s="222">
        <f t="shared" ref="H325:J325" si="146">IF($H265&gt;0,INDEX($Z$168:$AC$180,MATCH($M146,$Y$168:$Y$180,0),MATCH(H$303,$Z$167:$AC$167,0)),0)</f>
        <v>0</v>
      </c>
      <c r="I325" s="222">
        <f t="shared" si="146"/>
        <v>0</v>
      </c>
      <c r="J325" s="222">
        <f t="shared" si="146"/>
        <v>0</v>
      </c>
      <c r="K325" s="222">
        <f t="shared" si="126"/>
        <v>0</v>
      </c>
      <c r="L325" s="695" cm="1">
        <f t="array" ref="L325">INDEX($H325:$K325,0,MATCH(L$303,$H$303:$K$303,0))*INDEX($J$297:$R$300,MATCH(L$303,$I$297:$I$300,0),MATCH(L$302,$J$296:$R$296,0))+IF(SUM($H325:$I325)&gt;0,INDEX($U$297:$AC$300,MATCH(L$303,$I$297:$I$300,0),MATCH(L$302,$J$296:$R$296,0)))</f>
        <v>0</v>
      </c>
      <c r="M325" s="695" cm="1">
        <f t="array" ref="M325">INDEX($H325:$K325,0,MATCH(M$303,$H$303:$K$303,0))*INDEX($J$297:$R$300,MATCH(M$303,$I$297:$I$300,0),MATCH(M$302,$J$296:$R$296,0))+IF(SUM($H325:$I325)&gt;0,INDEX($U$297:$AC$300,MATCH(M$303,$I$297:$I$300,0),MATCH(M$302,$J$296:$R$296,0)))</f>
        <v>0</v>
      </c>
      <c r="N325" s="695" cm="1">
        <f t="array" ref="N325">INDEX($H325:$K325,0,MATCH(N$303,$H$303:$K$303,0))*INDEX($J$297:$R$300,MATCH(N$303,$I$297:$I$300,0),MATCH(N$302,$J$296:$R$296,0))+IF(SUM($H325:$I325)&gt;0,INDEX($U$297:$AC$300,MATCH(N$303,$I$297:$I$300,0),MATCH(N$302,$J$296:$R$296,0)))</f>
        <v>0</v>
      </c>
      <c r="O325" s="695" cm="1">
        <f t="array" ref="O325">INDEX($H325:$K325,0,MATCH(O$303,$H$303:$K$303,0))*INDEX($J$297:$R$300,MATCH(O$303,$I$297:$I$300,0),MATCH(O$302,$J$296:$R$296,0))+IF(SUM($H325:$I325)&gt;0,INDEX($U$297:$AC$300,MATCH(O$303,$I$297:$I$300,0),MATCH(O$302,$J$296:$R$296,0)))</f>
        <v>0</v>
      </c>
      <c r="P325" s="695" cm="1">
        <f t="array" ref="P325">INDEX($H325:$K325,0,MATCH(P$303,$H$303:$K$303,0))*INDEX($J$297:$R$300,MATCH(P$303,$I$297:$I$300,0),MATCH(P$302,$J$296:$R$296,0))+IF(SUM($H325:$I325)&gt;0,INDEX($U$297:$AC$300,MATCH(P$303,$I$297:$I$300,0),MATCH(P$302,$J$296:$R$296,0)))</f>
        <v>0</v>
      </c>
      <c r="Q325" s="695" cm="1">
        <f t="array" ref="Q325">INDEX($H325:$K325,0,MATCH(Q$303,$H$303:$K$303,0))*INDEX($J$297:$R$300,MATCH(Q$303,$I$297:$I$300,0),MATCH(Q$302,$J$296:$R$296,0))+IF(SUM($H325:$I325)&gt;0,INDEX($U$297:$AC$300,MATCH(Q$303,$I$297:$I$300,0),MATCH(Q$302,$J$296:$R$296,0)))</f>
        <v>0</v>
      </c>
      <c r="R325" s="695" cm="1">
        <f t="array" ref="R325">INDEX($H325:$K325,0,MATCH(R$303,$H$303:$K$303,0))*INDEX($J$297:$R$300,MATCH(R$303,$I$297:$I$300,0),MATCH(R$302,$J$296:$R$296,0))+IF(SUM($H325:$I325)&gt;0,INDEX($U$297:$AC$300,MATCH(R$303,$I$297:$I$300,0),MATCH(R$302,$J$296:$R$296,0)))</f>
        <v>0</v>
      </c>
      <c r="S325" s="695" cm="1">
        <f t="array" ref="S325">INDEX($H325:$K325,0,MATCH(S$303,$H$303:$K$303,0))*INDEX($J$297:$R$300,MATCH(S$303,$I$297:$I$300,0),MATCH(S$302,$J$296:$R$296,0))+IF(SUM($H325:$I325)&gt;0,INDEX($U$297:$AC$300,MATCH(S$303,$I$297:$I$300,0),MATCH(S$302,$J$296:$R$296,0)))</f>
        <v>0</v>
      </c>
      <c r="T325" s="695" cm="1">
        <f t="array" ref="T325">INDEX($H325:$K325,0,MATCH(T$303,$H$303:$K$303,0))*INDEX($J$297:$R$300,MATCH(T$303,$I$297:$I$300,0),MATCH(T$302,$J$296:$R$296,0))+IF(SUM($H325:$I325)&gt;0,INDEX($U$297:$AC$300,MATCH(T$303,$I$297:$I$300,0),MATCH(T$302,$J$296:$R$296,0)))</f>
        <v>0</v>
      </c>
      <c r="U325" s="695" cm="1">
        <f t="array" ref="U325">INDEX($H325:$K325,0,MATCH(U$303,$H$303:$K$303,0))*INDEX($J$297:$R$300,MATCH(U$303,$I$297:$I$300,0),MATCH(U$302,$J$296:$R$296,0))+IF(SUM($H325:$I325)&gt;0,INDEX($U$297:$AC$300,MATCH(U$303,$I$297:$I$300,0),MATCH(U$302,$J$296:$R$296,0)))</f>
        <v>0</v>
      </c>
      <c r="V325" s="695" cm="1">
        <f t="array" ref="V325">INDEX($H325:$K325,0,MATCH(V$303,$H$303:$K$303,0))*INDEX($J$297:$R$300,MATCH(V$303,$I$297:$I$300,0),MATCH(V$302,$J$296:$R$296,0))+IF(SUM($H325:$I325)&gt;0,INDEX($U$297:$AC$300,MATCH(V$303,$I$297:$I$300,0),MATCH(V$302,$J$296:$R$296,0)))</f>
        <v>0</v>
      </c>
      <c r="W325" s="695" cm="1">
        <f t="array" ref="W325">INDEX($H325:$K325,0,MATCH(W$303,$H$303:$K$303,0))*INDEX($J$297:$R$300,MATCH(W$303,$I$297:$I$300,0),MATCH(W$302,$J$296:$R$296,0))+IF(SUM($H325:$I325)&gt;0,INDEX($U$297:$AC$300,MATCH(W$303,$I$297:$I$300,0),MATCH(W$302,$J$296:$R$296,0)))</f>
        <v>0</v>
      </c>
      <c r="X325" s="695" cm="1">
        <f t="array" ref="X325">INDEX($H325:$K325,0,MATCH(X$303,$H$303:$K$303,0))*INDEX($J$297:$R$300,MATCH(X$303,$I$297:$I$300,0),MATCH(X$302,$J$296:$R$296,0))+IF(SUM($H325:$I325)&gt;0,INDEX($U$297:$AC$300,MATCH(X$303,$I$297:$I$300,0),MATCH(X$302,$J$296:$R$296,0)))</f>
        <v>0</v>
      </c>
      <c r="Y325" s="695" cm="1">
        <f t="array" ref="Y325">INDEX($H325:$K325,0,MATCH(Y$303,$H$303:$K$303,0))*INDEX($J$297:$R$300,MATCH(Y$303,$I$297:$I$300,0),MATCH(Y$302,$J$296:$R$296,0))+IF(SUM($H325:$I325)&gt;0,INDEX($U$297:$AC$300,MATCH(Y$303,$I$297:$I$300,0),MATCH(Y$302,$J$296:$R$296,0)))</f>
        <v>0</v>
      </c>
      <c r="Z325" s="695" cm="1">
        <f t="array" ref="Z325">INDEX($H325:$K325,0,MATCH(Z$303,$H$303:$K$303,0))*INDEX($J$297:$R$300,MATCH(Z$303,$I$297:$I$300,0),MATCH(Z$302,$J$296:$R$296,0))+IF(SUM($H325:$I325)&gt;0,INDEX($U$297:$AC$300,MATCH(Z$303,$I$297:$I$300,0),MATCH(Z$302,$J$296:$R$296,0)))</f>
        <v>0</v>
      </c>
      <c r="AA325" s="695" cm="1">
        <f t="array" ref="AA325">INDEX($H325:$K325,0,MATCH(AA$303,$H$303:$K$303,0))*INDEX($J$297:$R$300,MATCH(AA$303,$I$297:$I$300,0),MATCH(AA$302,$J$296:$R$296,0))+IF(SUM($H325:$I325)&gt;0,INDEX($U$297:$AC$300,MATCH(AA$303,$I$297:$I$300,0),MATCH(AA$302,$J$296:$R$296,0)))</f>
        <v>0</v>
      </c>
      <c r="AB325" s="695" cm="1">
        <f t="array" ref="AB325">INDEX($H325:$K325,0,MATCH(AB$303,$H$303:$K$303,0))*INDEX($J$297:$R$300,MATCH(AB$303,$I$297:$I$300,0),MATCH(AB$302,$J$296:$R$296,0))+IF(SUM($H325:$I325)&gt;0,INDEX($U$297:$AC$300,MATCH(AB$303,$I$297:$I$300,0),MATCH(AB$302,$J$296:$R$296,0)))</f>
        <v>0</v>
      </c>
      <c r="AC325" s="695" cm="1">
        <f t="array" ref="AC325">INDEX($H325:$K325,0,MATCH(AC$303,$H$303:$K$303,0))*INDEX($J$297:$R$300,MATCH(AC$303,$I$297:$I$300,0),MATCH(AC$302,$J$296:$R$296,0))+IF(SUM($H325:$I325)&gt;0,INDEX($U$297:$AC$300,MATCH(AC$303,$I$297:$I$300,0),MATCH(AC$302,$J$296:$R$296,0)))</f>
        <v>0</v>
      </c>
      <c r="AD325" s="695" cm="1">
        <f t="array" ref="AD325">INDEX($H325:$K325,0,MATCH(AD$303,$H$303:$K$303,0))*INDEX($J$297:$R$300,MATCH(AD$303,$I$297:$I$300,0),MATCH(AD$302,$J$296:$R$296,0))+IF(SUM($H325:$I325)&gt;0,INDEX($U$297:$AC$300,MATCH(AD$303,$I$297:$I$300,0),MATCH(AD$302,$J$296:$R$296,0)))</f>
        <v>0</v>
      </c>
      <c r="AE325" s="695" cm="1">
        <f t="array" ref="AE325">INDEX($H325:$K325,0,MATCH(AE$303,$H$303:$K$303,0))*INDEX($J$297:$R$300,MATCH(AE$303,$I$297:$I$300,0),MATCH(AE$302,$J$296:$R$296,0))+IF(SUM($H325:$I325)&gt;0,INDEX($U$297:$AC$300,MATCH(AE$303,$I$297:$I$300,0),MATCH(AE$302,$J$296:$R$296,0)))</f>
        <v>0</v>
      </c>
      <c r="AF325" s="695" cm="1">
        <f t="array" ref="AF325">INDEX($H325:$K325,0,MATCH(AF$303,$H$303:$K$303,0))*INDEX($J$297:$R$300,MATCH(AF$303,$I$297:$I$300,0),MATCH(AF$302,$J$296:$R$296,0))+IF(SUM($H325:$I325)&gt;0,INDEX($U$297:$AC$300,MATCH(AF$303,$I$297:$I$300,0),MATCH(AF$302,$J$296:$R$296,0)))</f>
        <v>0</v>
      </c>
      <c r="AG325" s="695" cm="1">
        <f t="array" ref="AG325">INDEX($H325:$K325,0,MATCH(AG$303,$H$303:$K$303,0))*INDEX($J$297:$R$300,MATCH(AG$303,$I$297:$I$300,0),MATCH(AG$302,$J$296:$R$296,0))+IF(SUM($H325:$I325)&gt;0,INDEX($U$297:$AC$300,MATCH(AG$303,$I$297:$I$300,0),MATCH(AG$302,$J$296:$R$296,0)))</f>
        <v>0</v>
      </c>
      <c r="AH325" s="695" cm="1">
        <f t="array" ref="AH325">INDEX($H325:$K325,0,MATCH(AH$303,$H$303:$K$303,0))*INDEX($J$297:$R$300,MATCH(AH$303,$I$297:$I$300,0),MATCH(AH$302,$J$296:$R$296,0))+IF(SUM($H325:$I325)&gt;0,INDEX($U$297:$AC$300,MATCH(AH$303,$I$297:$I$300,0),MATCH(AH$302,$J$296:$R$296,0)))</f>
        <v>0</v>
      </c>
      <c r="AI325" s="695" cm="1">
        <f t="array" ref="AI325">INDEX($H325:$K325,0,MATCH(AI$303,$H$303:$K$303,0))*INDEX($J$297:$R$300,MATCH(AI$303,$I$297:$I$300,0),MATCH(AI$302,$J$296:$R$296,0))+IF(SUM($H325:$I325)&gt;0,INDEX($U$297:$AC$300,MATCH(AI$303,$I$297:$I$300,0),MATCH(AI$302,$J$296:$R$296,0)))</f>
        <v>0</v>
      </c>
      <c r="AJ325" s="695" cm="1">
        <f t="array" ref="AJ325">INDEX($H325:$K325,0,MATCH(AJ$303,$H$303:$K$303,0))*INDEX($J$297:$R$300,MATCH(AJ$303,$I$297:$I$300,0),MATCH(AJ$302,$J$296:$R$296,0))+IF(SUM($H325:$I325)&gt;0,INDEX($U$297:$AC$300,MATCH(AJ$303,$I$297:$I$300,0),MATCH(AJ$302,$J$296:$R$296,0)))</f>
        <v>0</v>
      </c>
      <c r="AK325" s="695" cm="1">
        <f t="array" ref="AK325">INDEX($H325:$K325,0,MATCH(AK$303,$H$303:$K$303,0))*INDEX($J$297:$R$300,MATCH(AK$303,$I$297:$I$300,0),MATCH(AK$302,$J$296:$R$296,0))+IF(SUM($H325:$I325)&gt;0,INDEX($U$297:$AC$300,MATCH(AK$303,$I$297:$I$300,0),MATCH(AK$302,$J$296:$R$296,0)))</f>
        <v>0</v>
      </c>
      <c r="AL325" s="695" cm="1">
        <f t="array" ref="AL325">INDEX($H325:$K325,0,MATCH(AL$303,$H$303:$K$303,0))*INDEX($J$297:$R$300,MATCH(AL$303,$I$297:$I$300,0),MATCH(AL$302,$J$296:$R$296,0))+IF(SUM($H325:$I325)&gt;0,INDEX($U$297:$AC$300,MATCH(AL$303,$I$297:$I$300,0),MATCH(AL$302,$J$296:$R$296,0)))</f>
        <v>0</v>
      </c>
      <c r="AM325" s="695" cm="1">
        <f t="array" ref="AM325">INDEX($H325:$K325,0,MATCH(AM$303,$H$303:$K$303,0))*INDEX($J$297:$R$300,MATCH(AM$303,$I$297:$I$300,0),MATCH(AM$302,$J$296:$R$296,0))+IF(SUM($H325:$I325)&gt;0,INDEX($U$297:$AC$300,MATCH(AM$303,$I$297:$I$300,0),MATCH(AM$302,$J$296:$R$296,0)))</f>
        <v>0</v>
      </c>
      <c r="AN325" s="695" cm="1">
        <f t="array" ref="AN325">INDEX($H325:$K325,0,MATCH(AN$303,$H$303:$K$303,0))*INDEX($J$297:$R$300,MATCH(AN$303,$I$297:$I$300,0),MATCH(AN$302,$J$296:$R$296,0))+IF(SUM($H325:$I325)&gt;0,INDEX($U$297:$AC$300,MATCH(AN$303,$I$297:$I$300,0),MATCH(AN$302,$J$296:$R$296,0)))</f>
        <v>0</v>
      </c>
      <c r="AO325" s="695" cm="1">
        <f t="array" ref="AO325">INDEX($H325:$K325,0,MATCH(AO$303,$H$303:$K$303,0))*INDEX($J$297:$R$300,MATCH(AO$303,$I$297:$I$300,0),MATCH(AO$302,$J$296:$R$296,0))+IF(SUM($H325:$I325)&gt;0,INDEX($U$297:$AC$300,MATCH(AO$303,$I$297:$I$300,0),MATCH(AO$302,$J$296:$R$296,0)))</f>
        <v>0</v>
      </c>
      <c r="AP325" s="695" cm="1">
        <f t="array" ref="AP325">INDEX($H325:$K325,0,MATCH(AP$303,$H$303:$K$303,0))*INDEX($J$297:$R$300,MATCH(AP$303,$I$297:$I$300,0),MATCH(AP$302,$J$296:$R$296,0))+IF(SUM($H325:$I325)&gt;0,INDEX($U$297:$AC$300,MATCH(AP$303,$I$297:$I$300,0),MATCH(AP$302,$J$296:$R$296,0)))</f>
        <v>0</v>
      </c>
      <c r="AQ325" s="695" cm="1">
        <f t="array" ref="AQ325">INDEX($H325:$K325,0,MATCH(AQ$303,$H$303:$K$303,0))*INDEX($J$297:$R$300,MATCH(AQ$303,$I$297:$I$300,0),MATCH(AQ$302,$J$296:$R$296,0))+IF(SUM($H325:$I325)&gt;0,INDEX($U$297:$AC$300,MATCH(AQ$303,$I$297:$I$300,0),MATCH(AQ$302,$J$296:$R$296,0)))</f>
        <v>0</v>
      </c>
      <c r="AR325" s="695" cm="1">
        <f t="array" ref="AR325">INDEX($H325:$K325,0,MATCH(AR$303,$H$303:$K$303,0))*INDEX($J$297:$R$300,MATCH(AR$303,$I$297:$I$300,0),MATCH(AR$302,$J$296:$R$296,0))+IF(SUM($H325:$I325)&gt;0,INDEX($U$297:$AC$300,MATCH(AR$303,$I$297:$I$300,0),MATCH(AR$302,$J$296:$R$296,0)))</f>
        <v>0</v>
      </c>
      <c r="AS325" s="695" cm="1">
        <f t="array" ref="AS325">INDEX($H325:$K325,0,MATCH(AS$303,$H$303:$K$303,0))*INDEX($J$297:$R$300,MATCH(AS$303,$I$297:$I$300,0),MATCH(AS$302,$J$296:$R$296,0))+IF(SUM($H325:$I325)&gt;0,INDEX($U$297:$AC$300,MATCH(AS$303,$I$297:$I$300,0),MATCH(AS$302,$J$296:$R$296,0)))</f>
        <v>0</v>
      </c>
      <c r="AT325" s="695" cm="1">
        <f t="array" ref="AT325">INDEX($H325:$K325,0,MATCH(AT$303,$H$303:$K$303,0))*INDEX($J$297:$R$300,MATCH(AT$303,$I$297:$I$300,0),MATCH(AT$302,$J$296:$R$296,0))+IF(SUM($H325:$I325)&gt;0,INDEX($U$297:$AC$300,MATCH(AT$303,$I$297:$I$300,0),MATCH(AT$302,$J$296:$R$296,0)))</f>
        <v>0</v>
      </c>
      <c r="AU325" s="695" cm="1">
        <f t="array" ref="AU325">INDEX($H325:$K325,0,MATCH(AU$303,$H$303:$K$303,0))*INDEX($J$297:$R$300,MATCH(AU$303,$I$297:$I$300,0),MATCH(AU$302,$J$296:$R$296,0))+IF(SUM($H325:$I325)&gt;0,INDEX($U$297:$AC$300,MATCH(AU$303,$I$297:$I$300,0),MATCH(AU$302,$J$296:$R$296,0)))</f>
        <v>0</v>
      </c>
      <c r="AV325" s="186"/>
      <c r="AW325" s="186"/>
      <c r="AX325" s="16"/>
      <c r="AY325" s="8"/>
      <c r="AZ325" s="8"/>
      <c r="BA325" s="8"/>
    </row>
    <row r="326" spans="1:53" ht="14.5" outlineLevel="1" x14ac:dyDescent="0.35">
      <c r="A326" s="6"/>
      <c r="B326" s="7"/>
      <c r="C326" s="17"/>
      <c r="D326" s="17"/>
      <c r="E326" s="17"/>
      <c r="F326" s="26"/>
      <c r="G326" s="26" t="str">
        <f t="shared" si="123"/>
        <v>YAAA2Wa</v>
      </c>
      <c r="H326" s="222">
        <f t="shared" ref="H326:J326" si="147">IF($H266&gt;0,INDEX($Z$168:$AC$180,MATCH($M147,$Y$168:$Y$180,0),MATCH(H$303,$Z$167:$AC$167,0)),0)</f>
        <v>0</v>
      </c>
      <c r="I326" s="222">
        <f t="shared" si="147"/>
        <v>0</v>
      </c>
      <c r="J326" s="222">
        <f t="shared" si="147"/>
        <v>0</v>
      </c>
      <c r="K326" s="222">
        <f t="shared" si="126"/>
        <v>0</v>
      </c>
      <c r="L326" s="695" cm="1">
        <f t="array" ref="L326">INDEX($H326:$K326,0,MATCH(L$303,$H$303:$K$303,0))*INDEX($J$297:$R$300,MATCH(L$303,$I$297:$I$300,0),MATCH(L$302,$J$296:$R$296,0))+IF(SUM($H326:$I326)&gt;0,INDEX($U$297:$AC$300,MATCH(L$303,$I$297:$I$300,0),MATCH(L$302,$J$296:$R$296,0)))</f>
        <v>0</v>
      </c>
      <c r="M326" s="695" cm="1">
        <f t="array" ref="M326">INDEX($H326:$K326,0,MATCH(M$303,$H$303:$K$303,0))*INDEX($J$297:$R$300,MATCH(M$303,$I$297:$I$300,0),MATCH(M$302,$J$296:$R$296,0))+IF(SUM($H326:$I326)&gt;0,INDEX($U$297:$AC$300,MATCH(M$303,$I$297:$I$300,0),MATCH(M$302,$J$296:$R$296,0)))</f>
        <v>0</v>
      </c>
      <c r="N326" s="695" cm="1">
        <f t="array" ref="N326">INDEX($H326:$K326,0,MATCH(N$303,$H$303:$K$303,0))*INDEX($J$297:$R$300,MATCH(N$303,$I$297:$I$300,0),MATCH(N$302,$J$296:$R$296,0))+IF(SUM($H326:$I326)&gt;0,INDEX($U$297:$AC$300,MATCH(N$303,$I$297:$I$300,0),MATCH(N$302,$J$296:$R$296,0)))</f>
        <v>0</v>
      </c>
      <c r="O326" s="695" cm="1">
        <f t="array" ref="O326">INDEX($H326:$K326,0,MATCH(O$303,$H$303:$K$303,0))*INDEX($J$297:$R$300,MATCH(O$303,$I$297:$I$300,0),MATCH(O$302,$J$296:$R$296,0))+IF(SUM($H326:$I326)&gt;0,INDEX($U$297:$AC$300,MATCH(O$303,$I$297:$I$300,0),MATCH(O$302,$J$296:$R$296,0)))</f>
        <v>0</v>
      </c>
      <c r="P326" s="695" cm="1">
        <f t="array" ref="P326">INDEX($H326:$K326,0,MATCH(P$303,$H$303:$K$303,0))*INDEX($J$297:$R$300,MATCH(P$303,$I$297:$I$300,0),MATCH(P$302,$J$296:$R$296,0))+IF(SUM($H326:$I326)&gt;0,INDEX($U$297:$AC$300,MATCH(P$303,$I$297:$I$300,0),MATCH(P$302,$J$296:$R$296,0)))</f>
        <v>0</v>
      </c>
      <c r="Q326" s="695" cm="1">
        <f t="array" ref="Q326">INDEX($H326:$K326,0,MATCH(Q$303,$H$303:$K$303,0))*INDEX($J$297:$R$300,MATCH(Q$303,$I$297:$I$300,0),MATCH(Q$302,$J$296:$R$296,0))+IF(SUM($H326:$I326)&gt;0,INDEX($U$297:$AC$300,MATCH(Q$303,$I$297:$I$300,0),MATCH(Q$302,$J$296:$R$296,0)))</f>
        <v>0</v>
      </c>
      <c r="R326" s="695" cm="1">
        <f t="array" ref="R326">INDEX($H326:$K326,0,MATCH(R$303,$H$303:$K$303,0))*INDEX($J$297:$R$300,MATCH(R$303,$I$297:$I$300,0),MATCH(R$302,$J$296:$R$296,0))+IF(SUM($H326:$I326)&gt;0,INDEX($U$297:$AC$300,MATCH(R$303,$I$297:$I$300,0),MATCH(R$302,$J$296:$R$296,0)))</f>
        <v>0</v>
      </c>
      <c r="S326" s="695" cm="1">
        <f t="array" ref="S326">INDEX($H326:$K326,0,MATCH(S$303,$H$303:$K$303,0))*INDEX($J$297:$R$300,MATCH(S$303,$I$297:$I$300,0),MATCH(S$302,$J$296:$R$296,0))+IF(SUM($H326:$I326)&gt;0,INDEX($U$297:$AC$300,MATCH(S$303,$I$297:$I$300,0),MATCH(S$302,$J$296:$R$296,0)))</f>
        <v>0</v>
      </c>
      <c r="T326" s="695" cm="1">
        <f t="array" ref="T326">INDEX($H326:$K326,0,MATCH(T$303,$H$303:$K$303,0))*INDEX($J$297:$R$300,MATCH(T$303,$I$297:$I$300,0),MATCH(T$302,$J$296:$R$296,0))+IF(SUM($H326:$I326)&gt;0,INDEX($U$297:$AC$300,MATCH(T$303,$I$297:$I$300,0),MATCH(T$302,$J$296:$R$296,0)))</f>
        <v>0</v>
      </c>
      <c r="U326" s="695" cm="1">
        <f t="array" ref="U326">INDEX($H326:$K326,0,MATCH(U$303,$H$303:$K$303,0))*INDEX($J$297:$R$300,MATCH(U$303,$I$297:$I$300,0),MATCH(U$302,$J$296:$R$296,0))+IF(SUM($H326:$I326)&gt;0,INDEX($U$297:$AC$300,MATCH(U$303,$I$297:$I$300,0),MATCH(U$302,$J$296:$R$296,0)))</f>
        <v>0</v>
      </c>
      <c r="V326" s="695" cm="1">
        <f t="array" ref="V326">INDEX($H326:$K326,0,MATCH(V$303,$H$303:$K$303,0))*INDEX($J$297:$R$300,MATCH(V$303,$I$297:$I$300,0),MATCH(V$302,$J$296:$R$296,0))+IF(SUM($H326:$I326)&gt;0,INDEX($U$297:$AC$300,MATCH(V$303,$I$297:$I$300,0),MATCH(V$302,$J$296:$R$296,0)))</f>
        <v>0</v>
      </c>
      <c r="W326" s="695" cm="1">
        <f t="array" ref="W326">INDEX($H326:$K326,0,MATCH(W$303,$H$303:$K$303,0))*INDEX($J$297:$R$300,MATCH(W$303,$I$297:$I$300,0),MATCH(W$302,$J$296:$R$296,0))+IF(SUM($H326:$I326)&gt;0,INDEX($U$297:$AC$300,MATCH(W$303,$I$297:$I$300,0),MATCH(W$302,$J$296:$R$296,0)))</f>
        <v>0</v>
      </c>
      <c r="X326" s="695" cm="1">
        <f t="array" ref="X326">INDEX($H326:$K326,0,MATCH(X$303,$H$303:$K$303,0))*INDEX($J$297:$R$300,MATCH(X$303,$I$297:$I$300,0),MATCH(X$302,$J$296:$R$296,0))+IF(SUM($H326:$I326)&gt;0,INDEX($U$297:$AC$300,MATCH(X$303,$I$297:$I$300,0),MATCH(X$302,$J$296:$R$296,0)))</f>
        <v>0</v>
      </c>
      <c r="Y326" s="695" cm="1">
        <f t="array" ref="Y326">INDEX($H326:$K326,0,MATCH(Y$303,$H$303:$K$303,0))*INDEX($J$297:$R$300,MATCH(Y$303,$I$297:$I$300,0),MATCH(Y$302,$J$296:$R$296,0))+IF(SUM($H326:$I326)&gt;0,INDEX($U$297:$AC$300,MATCH(Y$303,$I$297:$I$300,0),MATCH(Y$302,$J$296:$R$296,0)))</f>
        <v>0</v>
      </c>
      <c r="Z326" s="695" cm="1">
        <f t="array" ref="Z326">INDEX($H326:$K326,0,MATCH(Z$303,$H$303:$K$303,0))*INDEX($J$297:$R$300,MATCH(Z$303,$I$297:$I$300,0),MATCH(Z$302,$J$296:$R$296,0))+IF(SUM($H326:$I326)&gt;0,INDEX($U$297:$AC$300,MATCH(Z$303,$I$297:$I$300,0),MATCH(Z$302,$J$296:$R$296,0)))</f>
        <v>0</v>
      </c>
      <c r="AA326" s="695" cm="1">
        <f t="array" ref="AA326">INDEX($H326:$K326,0,MATCH(AA$303,$H$303:$K$303,0))*INDEX($J$297:$R$300,MATCH(AA$303,$I$297:$I$300,0),MATCH(AA$302,$J$296:$R$296,0))+IF(SUM($H326:$I326)&gt;0,INDEX($U$297:$AC$300,MATCH(AA$303,$I$297:$I$300,0),MATCH(AA$302,$J$296:$R$296,0)))</f>
        <v>0</v>
      </c>
      <c r="AB326" s="695" cm="1">
        <f t="array" ref="AB326">INDEX($H326:$K326,0,MATCH(AB$303,$H$303:$K$303,0))*INDEX($J$297:$R$300,MATCH(AB$303,$I$297:$I$300,0),MATCH(AB$302,$J$296:$R$296,0))+IF(SUM($H326:$I326)&gt;0,INDEX($U$297:$AC$300,MATCH(AB$303,$I$297:$I$300,0),MATCH(AB$302,$J$296:$R$296,0)))</f>
        <v>0</v>
      </c>
      <c r="AC326" s="695" cm="1">
        <f t="array" ref="AC326">INDEX($H326:$K326,0,MATCH(AC$303,$H$303:$K$303,0))*INDEX($J$297:$R$300,MATCH(AC$303,$I$297:$I$300,0),MATCH(AC$302,$J$296:$R$296,0))+IF(SUM($H326:$I326)&gt;0,INDEX($U$297:$AC$300,MATCH(AC$303,$I$297:$I$300,0),MATCH(AC$302,$J$296:$R$296,0)))</f>
        <v>0</v>
      </c>
      <c r="AD326" s="695" cm="1">
        <f t="array" ref="AD326">INDEX($H326:$K326,0,MATCH(AD$303,$H$303:$K$303,0))*INDEX($J$297:$R$300,MATCH(AD$303,$I$297:$I$300,0),MATCH(AD$302,$J$296:$R$296,0))+IF(SUM($H326:$I326)&gt;0,INDEX($U$297:$AC$300,MATCH(AD$303,$I$297:$I$300,0),MATCH(AD$302,$J$296:$R$296,0)))</f>
        <v>0</v>
      </c>
      <c r="AE326" s="695" cm="1">
        <f t="array" ref="AE326">INDEX($H326:$K326,0,MATCH(AE$303,$H$303:$K$303,0))*INDEX($J$297:$R$300,MATCH(AE$303,$I$297:$I$300,0),MATCH(AE$302,$J$296:$R$296,0))+IF(SUM($H326:$I326)&gt;0,INDEX($U$297:$AC$300,MATCH(AE$303,$I$297:$I$300,0),MATCH(AE$302,$J$296:$R$296,0)))</f>
        <v>0</v>
      </c>
      <c r="AF326" s="695" cm="1">
        <f t="array" ref="AF326">INDEX($H326:$K326,0,MATCH(AF$303,$H$303:$K$303,0))*INDEX($J$297:$R$300,MATCH(AF$303,$I$297:$I$300,0),MATCH(AF$302,$J$296:$R$296,0))+IF(SUM($H326:$I326)&gt;0,INDEX($U$297:$AC$300,MATCH(AF$303,$I$297:$I$300,0),MATCH(AF$302,$J$296:$R$296,0)))</f>
        <v>0</v>
      </c>
      <c r="AG326" s="695" cm="1">
        <f t="array" ref="AG326">INDEX($H326:$K326,0,MATCH(AG$303,$H$303:$K$303,0))*INDEX($J$297:$R$300,MATCH(AG$303,$I$297:$I$300,0),MATCH(AG$302,$J$296:$R$296,0))+IF(SUM($H326:$I326)&gt;0,INDEX($U$297:$AC$300,MATCH(AG$303,$I$297:$I$300,0),MATCH(AG$302,$J$296:$R$296,0)))</f>
        <v>0</v>
      </c>
      <c r="AH326" s="695" cm="1">
        <f t="array" ref="AH326">INDEX($H326:$K326,0,MATCH(AH$303,$H$303:$K$303,0))*INDEX($J$297:$R$300,MATCH(AH$303,$I$297:$I$300,0),MATCH(AH$302,$J$296:$R$296,0))+IF(SUM($H326:$I326)&gt;0,INDEX($U$297:$AC$300,MATCH(AH$303,$I$297:$I$300,0),MATCH(AH$302,$J$296:$R$296,0)))</f>
        <v>0</v>
      </c>
      <c r="AI326" s="695" cm="1">
        <f t="array" ref="AI326">INDEX($H326:$K326,0,MATCH(AI$303,$H$303:$K$303,0))*INDEX($J$297:$R$300,MATCH(AI$303,$I$297:$I$300,0),MATCH(AI$302,$J$296:$R$296,0))+IF(SUM($H326:$I326)&gt;0,INDEX($U$297:$AC$300,MATCH(AI$303,$I$297:$I$300,0),MATCH(AI$302,$J$296:$R$296,0)))</f>
        <v>0</v>
      </c>
      <c r="AJ326" s="695" cm="1">
        <f t="array" ref="AJ326">INDEX($H326:$K326,0,MATCH(AJ$303,$H$303:$K$303,0))*INDEX($J$297:$R$300,MATCH(AJ$303,$I$297:$I$300,0),MATCH(AJ$302,$J$296:$R$296,0))+IF(SUM($H326:$I326)&gt;0,INDEX($U$297:$AC$300,MATCH(AJ$303,$I$297:$I$300,0),MATCH(AJ$302,$J$296:$R$296,0)))</f>
        <v>0</v>
      </c>
      <c r="AK326" s="695" cm="1">
        <f t="array" ref="AK326">INDEX($H326:$K326,0,MATCH(AK$303,$H$303:$K$303,0))*INDEX($J$297:$R$300,MATCH(AK$303,$I$297:$I$300,0),MATCH(AK$302,$J$296:$R$296,0))+IF(SUM($H326:$I326)&gt;0,INDEX($U$297:$AC$300,MATCH(AK$303,$I$297:$I$300,0),MATCH(AK$302,$J$296:$R$296,0)))</f>
        <v>0</v>
      </c>
      <c r="AL326" s="695" cm="1">
        <f t="array" ref="AL326">INDEX($H326:$K326,0,MATCH(AL$303,$H$303:$K$303,0))*INDEX($J$297:$R$300,MATCH(AL$303,$I$297:$I$300,0),MATCH(AL$302,$J$296:$R$296,0))+IF(SUM($H326:$I326)&gt;0,INDEX($U$297:$AC$300,MATCH(AL$303,$I$297:$I$300,0),MATCH(AL$302,$J$296:$R$296,0)))</f>
        <v>0</v>
      </c>
      <c r="AM326" s="695" cm="1">
        <f t="array" ref="AM326">INDEX($H326:$K326,0,MATCH(AM$303,$H$303:$K$303,0))*INDEX($J$297:$R$300,MATCH(AM$303,$I$297:$I$300,0),MATCH(AM$302,$J$296:$R$296,0))+IF(SUM($H326:$I326)&gt;0,INDEX($U$297:$AC$300,MATCH(AM$303,$I$297:$I$300,0),MATCH(AM$302,$J$296:$R$296,0)))</f>
        <v>0</v>
      </c>
      <c r="AN326" s="695" cm="1">
        <f t="array" ref="AN326">INDEX($H326:$K326,0,MATCH(AN$303,$H$303:$K$303,0))*INDEX($J$297:$R$300,MATCH(AN$303,$I$297:$I$300,0),MATCH(AN$302,$J$296:$R$296,0))+IF(SUM($H326:$I326)&gt;0,INDEX($U$297:$AC$300,MATCH(AN$303,$I$297:$I$300,0),MATCH(AN$302,$J$296:$R$296,0)))</f>
        <v>0</v>
      </c>
      <c r="AO326" s="695" cm="1">
        <f t="array" ref="AO326">INDEX($H326:$K326,0,MATCH(AO$303,$H$303:$K$303,0))*INDEX($J$297:$R$300,MATCH(AO$303,$I$297:$I$300,0),MATCH(AO$302,$J$296:$R$296,0))+IF(SUM($H326:$I326)&gt;0,INDEX($U$297:$AC$300,MATCH(AO$303,$I$297:$I$300,0),MATCH(AO$302,$J$296:$R$296,0)))</f>
        <v>0</v>
      </c>
      <c r="AP326" s="695" cm="1">
        <f t="array" ref="AP326">INDEX($H326:$K326,0,MATCH(AP$303,$H$303:$K$303,0))*INDEX($J$297:$R$300,MATCH(AP$303,$I$297:$I$300,0),MATCH(AP$302,$J$296:$R$296,0))+IF(SUM($H326:$I326)&gt;0,INDEX($U$297:$AC$300,MATCH(AP$303,$I$297:$I$300,0),MATCH(AP$302,$J$296:$R$296,0)))</f>
        <v>0</v>
      </c>
      <c r="AQ326" s="695" cm="1">
        <f t="array" ref="AQ326">INDEX($H326:$K326,0,MATCH(AQ$303,$H$303:$K$303,0))*INDEX($J$297:$R$300,MATCH(AQ$303,$I$297:$I$300,0),MATCH(AQ$302,$J$296:$R$296,0))+IF(SUM($H326:$I326)&gt;0,INDEX($U$297:$AC$300,MATCH(AQ$303,$I$297:$I$300,0),MATCH(AQ$302,$J$296:$R$296,0)))</f>
        <v>0</v>
      </c>
      <c r="AR326" s="695" cm="1">
        <f t="array" ref="AR326">INDEX($H326:$K326,0,MATCH(AR$303,$H$303:$K$303,0))*INDEX($J$297:$R$300,MATCH(AR$303,$I$297:$I$300,0),MATCH(AR$302,$J$296:$R$296,0))+IF(SUM($H326:$I326)&gt;0,INDEX($U$297:$AC$300,MATCH(AR$303,$I$297:$I$300,0),MATCH(AR$302,$J$296:$R$296,0)))</f>
        <v>0</v>
      </c>
      <c r="AS326" s="695" cm="1">
        <f t="array" ref="AS326">INDEX($H326:$K326,0,MATCH(AS$303,$H$303:$K$303,0))*INDEX($J$297:$R$300,MATCH(AS$303,$I$297:$I$300,0),MATCH(AS$302,$J$296:$R$296,0))+IF(SUM($H326:$I326)&gt;0,INDEX($U$297:$AC$300,MATCH(AS$303,$I$297:$I$300,0),MATCH(AS$302,$J$296:$R$296,0)))</f>
        <v>0</v>
      </c>
      <c r="AT326" s="695" cm="1">
        <f t="array" ref="AT326">INDEX($H326:$K326,0,MATCH(AT$303,$H$303:$K$303,0))*INDEX($J$297:$R$300,MATCH(AT$303,$I$297:$I$300,0),MATCH(AT$302,$J$296:$R$296,0))+IF(SUM($H326:$I326)&gt;0,INDEX($U$297:$AC$300,MATCH(AT$303,$I$297:$I$300,0),MATCH(AT$302,$J$296:$R$296,0)))</f>
        <v>0</v>
      </c>
      <c r="AU326" s="695" cm="1">
        <f t="array" ref="AU326">INDEX($H326:$K326,0,MATCH(AU$303,$H$303:$K$303,0))*INDEX($J$297:$R$300,MATCH(AU$303,$I$297:$I$300,0),MATCH(AU$302,$J$296:$R$296,0))+IF(SUM($H326:$I326)&gt;0,INDEX($U$297:$AC$300,MATCH(AU$303,$I$297:$I$300,0),MATCH(AU$302,$J$296:$R$296,0)))</f>
        <v>0</v>
      </c>
      <c r="AV326" s="186"/>
      <c r="AW326" s="186"/>
      <c r="AX326" s="16"/>
      <c r="AY326" s="8"/>
      <c r="AZ326" s="8"/>
      <c r="BA326" s="8"/>
    </row>
    <row r="327" spans="1:53" ht="14.5" outlineLevel="1" x14ac:dyDescent="0.35">
      <c r="A327" s="6"/>
      <c r="B327" s="7"/>
      <c r="C327" s="17"/>
      <c r="D327" s="17"/>
      <c r="E327" s="17"/>
      <c r="F327" s="26"/>
      <c r="G327" s="26" t="str">
        <f t="shared" si="123"/>
        <v>AYAWA1w</v>
      </c>
      <c r="H327" s="222">
        <f t="shared" ref="H327:J327" si="148">IF($H267&gt;0,INDEX($Z$168:$AC$180,MATCH($M148,$Y$168:$Y$180,0),MATCH(H$303,$Z$167:$AC$167,0)),0)</f>
        <v>1</v>
      </c>
      <c r="I327" s="222">
        <f t="shared" si="148"/>
        <v>1</v>
      </c>
      <c r="J327" s="222">
        <f t="shared" si="148"/>
        <v>2</v>
      </c>
      <c r="K327" s="222">
        <f t="shared" si="126"/>
        <v>1</v>
      </c>
      <c r="L327" s="695" cm="1">
        <f t="array" ref="L327">INDEX($H327:$K327,0,MATCH(L$303,$H$303:$K$303,0))*INDEX($J$297:$R$300,MATCH(L$303,$I$297:$I$300,0),MATCH(L$302,$J$296:$R$296,0))+IF(SUM($H327:$I327)&gt;0,INDEX($U$297:$AC$300,MATCH(L$303,$I$297:$I$300,0),MATCH(L$302,$J$296:$R$296,0)))</f>
        <v>2</v>
      </c>
      <c r="M327" s="695" cm="1">
        <f t="array" ref="M327">INDEX($H327:$K327,0,MATCH(M$303,$H$303:$K$303,0))*INDEX($J$297:$R$300,MATCH(M$303,$I$297:$I$300,0),MATCH(M$302,$J$296:$R$296,0))+IF(SUM($H327:$I327)&gt;0,INDEX($U$297:$AC$300,MATCH(M$303,$I$297:$I$300,0),MATCH(M$302,$J$296:$R$296,0)))</f>
        <v>1</v>
      </c>
      <c r="N327" s="695" cm="1">
        <f t="array" ref="N327">INDEX($H327:$K327,0,MATCH(N$303,$H$303:$K$303,0))*INDEX($J$297:$R$300,MATCH(N$303,$I$297:$I$300,0),MATCH(N$302,$J$296:$R$296,0))+IF(SUM($H327:$I327)&gt;0,INDEX($U$297:$AC$300,MATCH(N$303,$I$297:$I$300,0),MATCH(N$302,$J$296:$R$296,0)))</f>
        <v>2</v>
      </c>
      <c r="O327" s="695" cm="1">
        <f t="array" ref="O327">INDEX($H327:$K327,0,MATCH(O$303,$H$303:$K$303,0))*INDEX($J$297:$R$300,MATCH(O$303,$I$297:$I$300,0),MATCH(O$302,$J$296:$R$296,0))+IF(SUM($H327:$I327)&gt;0,INDEX($U$297:$AC$300,MATCH(O$303,$I$297:$I$300,0),MATCH(O$302,$J$296:$R$296,0)))</f>
        <v>1.5</v>
      </c>
      <c r="P327" s="695" cm="1">
        <f t="array" ref="P327">INDEX($H327:$K327,0,MATCH(P$303,$H$303:$K$303,0))*INDEX($J$297:$R$300,MATCH(P$303,$I$297:$I$300,0),MATCH(P$302,$J$296:$R$296,0))+IF(SUM($H327:$I327)&gt;0,INDEX($U$297:$AC$300,MATCH(P$303,$I$297:$I$300,0),MATCH(P$302,$J$296:$R$296,0)))</f>
        <v>2</v>
      </c>
      <c r="Q327" s="695" cm="1">
        <f t="array" ref="Q327">INDEX($H327:$K327,0,MATCH(Q$303,$H$303:$K$303,0))*INDEX($J$297:$R$300,MATCH(Q$303,$I$297:$I$300,0),MATCH(Q$302,$J$296:$R$296,0))+IF(SUM($H327:$I327)&gt;0,INDEX($U$297:$AC$300,MATCH(Q$303,$I$297:$I$300,0),MATCH(Q$302,$J$296:$R$296,0)))</f>
        <v>1</v>
      </c>
      <c r="R327" s="695" cm="1">
        <f t="array" ref="R327">INDEX($H327:$K327,0,MATCH(R$303,$H$303:$K$303,0))*INDEX($J$297:$R$300,MATCH(R$303,$I$297:$I$300,0),MATCH(R$302,$J$296:$R$296,0))+IF(SUM($H327:$I327)&gt;0,INDEX($U$297:$AC$300,MATCH(R$303,$I$297:$I$300,0),MATCH(R$302,$J$296:$R$296,0)))</f>
        <v>2</v>
      </c>
      <c r="S327" s="695" cm="1">
        <f t="array" ref="S327">INDEX($H327:$K327,0,MATCH(S$303,$H$303:$K$303,0))*INDEX($J$297:$R$300,MATCH(S$303,$I$297:$I$300,0),MATCH(S$302,$J$296:$R$296,0))+IF(SUM($H327:$I327)&gt;0,INDEX($U$297:$AC$300,MATCH(S$303,$I$297:$I$300,0),MATCH(S$302,$J$296:$R$296,0)))</f>
        <v>1</v>
      </c>
      <c r="T327" s="695" cm="1">
        <f t="array" ref="T327">INDEX($H327:$K327,0,MATCH(T$303,$H$303:$K$303,0))*INDEX($J$297:$R$300,MATCH(T$303,$I$297:$I$300,0),MATCH(T$302,$J$296:$R$296,0))+IF(SUM($H327:$I327)&gt;0,INDEX($U$297:$AC$300,MATCH(T$303,$I$297:$I$300,0),MATCH(T$302,$J$296:$R$296,0)))</f>
        <v>2</v>
      </c>
      <c r="U327" s="695" cm="1">
        <f t="array" ref="U327">INDEX($H327:$K327,0,MATCH(U$303,$H$303:$K$303,0))*INDEX($J$297:$R$300,MATCH(U$303,$I$297:$I$300,0),MATCH(U$302,$J$296:$R$296,0))+IF(SUM($H327:$I327)&gt;0,INDEX($U$297:$AC$300,MATCH(U$303,$I$297:$I$300,0),MATCH(U$302,$J$296:$R$296,0)))</f>
        <v>1</v>
      </c>
      <c r="V327" s="695" cm="1">
        <f t="array" ref="V327">INDEX($H327:$K327,0,MATCH(V$303,$H$303:$K$303,0))*INDEX($J$297:$R$300,MATCH(V$303,$I$297:$I$300,0),MATCH(V$302,$J$296:$R$296,0))+IF(SUM($H327:$I327)&gt;0,INDEX($U$297:$AC$300,MATCH(V$303,$I$297:$I$300,0),MATCH(V$302,$J$296:$R$296,0)))</f>
        <v>2</v>
      </c>
      <c r="W327" s="695" cm="1">
        <f t="array" ref="W327">INDEX($H327:$K327,0,MATCH(W$303,$H$303:$K$303,0))*INDEX($J$297:$R$300,MATCH(W$303,$I$297:$I$300,0),MATCH(W$302,$J$296:$R$296,0))+IF(SUM($H327:$I327)&gt;0,INDEX($U$297:$AC$300,MATCH(W$303,$I$297:$I$300,0),MATCH(W$302,$J$296:$R$296,0)))</f>
        <v>1</v>
      </c>
      <c r="X327" s="695" cm="1">
        <f t="array" ref="X327">INDEX($H327:$K327,0,MATCH(X$303,$H$303:$K$303,0))*INDEX($J$297:$R$300,MATCH(X$303,$I$297:$I$300,0),MATCH(X$302,$J$296:$R$296,0))+IF(SUM($H327:$I327)&gt;0,INDEX($U$297:$AC$300,MATCH(X$303,$I$297:$I$300,0),MATCH(X$302,$J$296:$R$296,0)))</f>
        <v>2</v>
      </c>
      <c r="Y327" s="695" cm="1">
        <f t="array" ref="Y327">INDEX($H327:$K327,0,MATCH(Y$303,$H$303:$K$303,0))*INDEX($J$297:$R$300,MATCH(Y$303,$I$297:$I$300,0),MATCH(Y$302,$J$296:$R$296,0))+IF(SUM($H327:$I327)&gt;0,INDEX($U$297:$AC$300,MATCH(Y$303,$I$297:$I$300,0),MATCH(Y$302,$J$296:$R$296,0)))</f>
        <v>1</v>
      </c>
      <c r="Z327" s="695" cm="1">
        <f t="array" ref="Z327">INDEX($H327:$K327,0,MATCH(Z$303,$H$303:$K$303,0))*INDEX($J$297:$R$300,MATCH(Z$303,$I$297:$I$300,0),MATCH(Z$302,$J$296:$R$296,0))+IF(SUM($H327:$I327)&gt;0,INDEX($U$297:$AC$300,MATCH(Z$303,$I$297:$I$300,0),MATCH(Z$302,$J$296:$R$296,0)))</f>
        <v>2</v>
      </c>
      <c r="AA327" s="695" cm="1">
        <f t="array" ref="AA327">INDEX($H327:$K327,0,MATCH(AA$303,$H$303:$K$303,0))*INDEX($J$297:$R$300,MATCH(AA$303,$I$297:$I$300,0),MATCH(AA$302,$J$296:$R$296,0))+IF(SUM($H327:$I327)&gt;0,INDEX($U$297:$AC$300,MATCH(AA$303,$I$297:$I$300,0),MATCH(AA$302,$J$296:$R$296,0)))</f>
        <v>0.5</v>
      </c>
      <c r="AB327" s="695" cm="1">
        <f t="array" ref="AB327">INDEX($H327:$K327,0,MATCH(AB$303,$H$303:$K$303,0))*INDEX($J$297:$R$300,MATCH(AB$303,$I$297:$I$300,0),MATCH(AB$302,$J$296:$R$296,0))+IF(SUM($H327:$I327)&gt;0,INDEX($U$297:$AC$300,MATCH(AB$303,$I$297:$I$300,0),MATCH(AB$302,$J$296:$R$296,0)))</f>
        <v>1</v>
      </c>
      <c r="AC327" s="695" cm="1">
        <f t="array" ref="AC327">INDEX($H327:$K327,0,MATCH(AC$303,$H$303:$K$303,0))*INDEX($J$297:$R$300,MATCH(AC$303,$I$297:$I$300,0),MATCH(AC$302,$J$296:$R$296,0))+IF(SUM($H327:$I327)&gt;0,INDEX($U$297:$AC$300,MATCH(AC$303,$I$297:$I$300,0),MATCH(AC$302,$J$296:$R$296,0)))</f>
        <v>1</v>
      </c>
      <c r="AD327" s="695" cm="1">
        <f t="array" ref="AD327">INDEX($H327:$K327,0,MATCH(AD$303,$H$303:$K$303,0))*INDEX($J$297:$R$300,MATCH(AD$303,$I$297:$I$300,0),MATCH(AD$302,$J$296:$R$296,0))+IF(SUM($H327:$I327)&gt;0,INDEX($U$297:$AC$300,MATCH(AD$303,$I$297:$I$300,0),MATCH(AD$302,$J$296:$R$296,0)))</f>
        <v>2</v>
      </c>
      <c r="AE327" s="695" cm="1">
        <f t="array" ref="AE327">INDEX($H327:$K327,0,MATCH(AE$303,$H$303:$K$303,0))*INDEX($J$297:$R$300,MATCH(AE$303,$I$297:$I$300,0),MATCH(AE$302,$J$296:$R$296,0))+IF(SUM($H327:$I327)&gt;0,INDEX($U$297:$AC$300,MATCH(AE$303,$I$297:$I$300,0),MATCH(AE$302,$J$296:$R$296,0)))</f>
        <v>1</v>
      </c>
      <c r="AF327" s="695" cm="1">
        <f t="array" ref="AF327">INDEX($H327:$K327,0,MATCH(AF$303,$H$303:$K$303,0))*INDEX($J$297:$R$300,MATCH(AF$303,$I$297:$I$300,0),MATCH(AF$302,$J$296:$R$296,0))+IF(SUM($H327:$I327)&gt;0,INDEX($U$297:$AC$300,MATCH(AF$303,$I$297:$I$300,0),MATCH(AF$302,$J$296:$R$296,0)))</f>
        <v>1</v>
      </c>
      <c r="AG327" s="695" cm="1">
        <f t="array" ref="AG327">INDEX($H327:$K327,0,MATCH(AG$303,$H$303:$K$303,0))*INDEX($J$297:$R$300,MATCH(AG$303,$I$297:$I$300,0),MATCH(AG$302,$J$296:$R$296,0))+IF(SUM($H327:$I327)&gt;0,INDEX($U$297:$AC$300,MATCH(AG$303,$I$297:$I$300,0),MATCH(AG$302,$J$296:$R$296,0)))</f>
        <v>1</v>
      </c>
      <c r="AH327" s="695" cm="1">
        <f t="array" ref="AH327">INDEX($H327:$K327,0,MATCH(AH$303,$H$303:$K$303,0))*INDEX($J$297:$R$300,MATCH(AH$303,$I$297:$I$300,0),MATCH(AH$302,$J$296:$R$296,0))+IF(SUM($H327:$I327)&gt;0,INDEX($U$297:$AC$300,MATCH(AH$303,$I$297:$I$300,0),MATCH(AH$302,$J$296:$R$296,0)))</f>
        <v>2</v>
      </c>
      <c r="AI327" s="695" cm="1">
        <f t="array" ref="AI327">INDEX($H327:$K327,0,MATCH(AI$303,$H$303:$K$303,0))*INDEX($J$297:$R$300,MATCH(AI$303,$I$297:$I$300,0),MATCH(AI$302,$J$296:$R$296,0))+IF(SUM($H327:$I327)&gt;0,INDEX($U$297:$AC$300,MATCH(AI$303,$I$297:$I$300,0),MATCH(AI$302,$J$296:$R$296,0)))</f>
        <v>0.5</v>
      </c>
      <c r="AJ327" s="695" cm="1">
        <f t="array" ref="AJ327">INDEX($H327:$K327,0,MATCH(AJ$303,$H$303:$K$303,0))*INDEX($J$297:$R$300,MATCH(AJ$303,$I$297:$I$300,0),MATCH(AJ$302,$J$296:$R$296,0))+IF(SUM($H327:$I327)&gt;0,INDEX($U$297:$AC$300,MATCH(AJ$303,$I$297:$I$300,0),MATCH(AJ$302,$J$296:$R$296,0)))</f>
        <v>1</v>
      </c>
      <c r="AK327" s="695" cm="1">
        <f t="array" ref="AK327">INDEX($H327:$K327,0,MATCH(AK$303,$H$303:$K$303,0))*INDEX($J$297:$R$300,MATCH(AK$303,$I$297:$I$300,0),MATCH(AK$302,$J$296:$R$296,0))+IF(SUM($H327:$I327)&gt;0,INDEX($U$297:$AC$300,MATCH(AK$303,$I$297:$I$300,0),MATCH(AK$302,$J$296:$R$296,0)))</f>
        <v>1</v>
      </c>
      <c r="AL327" s="695" cm="1">
        <f t="array" ref="AL327">INDEX($H327:$K327,0,MATCH(AL$303,$H$303:$K$303,0))*INDEX($J$297:$R$300,MATCH(AL$303,$I$297:$I$300,0),MATCH(AL$302,$J$296:$R$296,0))+IF(SUM($H327:$I327)&gt;0,INDEX($U$297:$AC$300,MATCH(AL$303,$I$297:$I$300,0),MATCH(AL$302,$J$296:$R$296,0)))</f>
        <v>2</v>
      </c>
      <c r="AM327" s="695" cm="1">
        <f t="array" ref="AM327">INDEX($H327:$K327,0,MATCH(AM$303,$H$303:$K$303,0))*INDEX($J$297:$R$300,MATCH(AM$303,$I$297:$I$300,0),MATCH(AM$302,$J$296:$R$296,0))+IF(SUM($H327:$I327)&gt;0,INDEX($U$297:$AC$300,MATCH(AM$303,$I$297:$I$300,0),MATCH(AM$302,$J$296:$R$296,0)))</f>
        <v>0.5</v>
      </c>
      <c r="AN327" s="695" cm="1">
        <f t="array" ref="AN327">INDEX($H327:$K327,0,MATCH(AN$303,$H$303:$K$303,0))*INDEX($J$297:$R$300,MATCH(AN$303,$I$297:$I$300,0),MATCH(AN$302,$J$296:$R$296,0))+IF(SUM($H327:$I327)&gt;0,INDEX($U$297:$AC$300,MATCH(AN$303,$I$297:$I$300,0),MATCH(AN$302,$J$296:$R$296,0)))</f>
        <v>1</v>
      </c>
      <c r="AO327" s="695" cm="1">
        <f t="array" ref="AO327">INDEX($H327:$K327,0,MATCH(AO$303,$H$303:$K$303,0))*INDEX($J$297:$R$300,MATCH(AO$303,$I$297:$I$300,0),MATCH(AO$302,$J$296:$R$296,0))+IF(SUM($H327:$I327)&gt;0,INDEX($U$297:$AC$300,MATCH(AO$303,$I$297:$I$300,0),MATCH(AO$302,$J$296:$R$296,0)))</f>
        <v>1</v>
      </c>
      <c r="AP327" s="695" cm="1">
        <f t="array" ref="AP327">INDEX($H327:$K327,0,MATCH(AP$303,$H$303:$K$303,0))*INDEX($J$297:$R$300,MATCH(AP$303,$I$297:$I$300,0),MATCH(AP$302,$J$296:$R$296,0))+IF(SUM($H327:$I327)&gt;0,INDEX($U$297:$AC$300,MATCH(AP$303,$I$297:$I$300,0),MATCH(AP$302,$J$296:$R$296,0)))</f>
        <v>2</v>
      </c>
      <c r="AQ327" s="695" cm="1">
        <f t="array" ref="AQ327">INDEX($H327:$K327,0,MATCH(AQ$303,$H$303:$K$303,0))*INDEX($J$297:$R$300,MATCH(AQ$303,$I$297:$I$300,0),MATCH(AQ$302,$J$296:$R$296,0))+IF(SUM($H327:$I327)&gt;0,INDEX($U$297:$AC$300,MATCH(AQ$303,$I$297:$I$300,0),MATCH(AQ$302,$J$296:$R$296,0)))</f>
        <v>0</v>
      </c>
      <c r="AR327" s="695" cm="1">
        <f t="array" ref="AR327">INDEX($H327:$K327,0,MATCH(AR$303,$H$303:$K$303,0))*INDEX($J$297:$R$300,MATCH(AR$303,$I$297:$I$300,0),MATCH(AR$302,$J$296:$R$296,0))+IF(SUM($H327:$I327)&gt;0,INDEX($U$297:$AC$300,MATCH(AR$303,$I$297:$I$300,0),MATCH(AR$302,$J$296:$R$296,0)))</f>
        <v>1</v>
      </c>
      <c r="AS327" s="695" cm="1">
        <f t="array" ref="AS327">INDEX($H327:$K327,0,MATCH(AS$303,$H$303:$K$303,0))*INDEX($J$297:$R$300,MATCH(AS$303,$I$297:$I$300,0),MATCH(AS$302,$J$296:$R$296,0))+IF(SUM($H327:$I327)&gt;0,INDEX($U$297:$AC$300,MATCH(AS$303,$I$297:$I$300,0),MATCH(AS$302,$J$296:$R$296,0)))</f>
        <v>1</v>
      </c>
      <c r="AT327" s="695" cm="1">
        <f t="array" ref="AT327">INDEX($H327:$K327,0,MATCH(AT$303,$H$303:$K$303,0))*INDEX($J$297:$R$300,MATCH(AT$303,$I$297:$I$300,0),MATCH(AT$302,$J$296:$R$296,0))+IF(SUM($H327:$I327)&gt;0,INDEX($U$297:$AC$300,MATCH(AT$303,$I$297:$I$300,0),MATCH(AT$302,$J$296:$R$296,0)))</f>
        <v>2</v>
      </c>
      <c r="AU327" s="695" cm="1">
        <f t="array" ref="AU327">INDEX($H327:$K327,0,MATCH(AU$303,$H$303:$K$303,0))*INDEX($J$297:$R$300,MATCH(AU$303,$I$297:$I$300,0),MATCH(AU$302,$J$296:$R$296,0))+IF(SUM($H327:$I327)&gt;0,INDEX($U$297:$AC$300,MATCH(AU$303,$I$297:$I$300,0),MATCH(AU$302,$J$296:$R$296,0)))</f>
        <v>1</v>
      </c>
      <c r="AV327" s="186"/>
      <c r="AW327" s="186"/>
      <c r="AX327" s="16"/>
      <c r="AY327" s="8"/>
      <c r="AZ327" s="8"/>
      <c r="BA327" s="8"/>
    </row>
    <row r="328" spans="1:53" ht="14.5" outlineLevel="1" x14ac:dyDescent="0.35">
      <c r="A328" s="6"/>
      <c r="B328" s="7"/>
      <c r="C328" s="17"/>
      <c r="D328" s="17"/>
      <c r="E328" s="17"/>
      <c r="F328" s="26"/>
      <c r="G328" s="26" t="str">
        <f t="shared" si="123"/>
        <v>AYAWA1wd</v>
      </c>
      <c r="H328" s="222">
        <f t="shared" ref="H328:J328" si="149">IF($H268&gt;0,INDEX($Z$168:$AC$180,MATCH($M149,$Y$168:$Y$180,0),MATCH(H$303,$Z$167:$AC$167,0)),0)</f>
        <v>0</v>
      </c>
      <c r="I328" s="222">
        <f t="shared" si="149"/>
        <v>1</v>
      </c>
      <c r="J328" s="222">
        <f t="shared" si="149"/>
        <v>2</v>
      </c>
      <c r="K328" s="222">
        <f t="shared" si="126"/>
        <v>1</v>
      </c>
      <c r="L328" s="695" cm="1">
        <f t="array" ref="L328">INDEX($H328:$K328,0,MATCH(L$303,$H$303:$K$303,0))*INDEX($J$297:$R$300,MATCH(L$303,$I$297:$I$300,0),MATCH(L$302,$J$296:$R$296,0))+IF(SUM($H328:$I328)&gt;0,INDEX($U$297:$AC$300,MATCH(L$303,$I$297:$I$300,0),MATCH(L$302,$J$296:$R$296,0)))</f>
        <v>1</v>
      </c>
      <c r="M328" s="695" cm="1">
        <f t="array" ref="M328">INDEX($H328:$K328,0,MATCH(M$303,$H$303:$K$303,0))*INDEX($J$297:$R$300,MATCH(M$303,$I$297:$I$300,0),MATCH(M$302,$J$296:$R$296,0))+IF(SUM($H328:$I328)&gt;0,INDEX($U$297:$AC$300,MATCH(M$303,$I$297:$I$300,0),MATCH(M$302,$J$296:$R$296,0)))</f>
        <v>1</v>
      </c>
      <c r="N328" s="695" cm="1">
        <f t="array" ref="N328">INDEX($H328:$K328,0,MATCH(N$303,$H$303:$K$303,0))*INDEX($J$297:$R$300,MATCH(N$303,$I$297:$I$300,0),MATCH(N$302,$J$296:$R$296,0))+IF(SUM($H328:$I328)&gt;0,INDEX($U$297:$AC$300,MATCH(N$303,$I$297:$I$300,0),MATCH(N$302,$J$296:$R$296,0)))</f>
        <v>2</v>
      </c>
      <c r="O328" s="695" cm="1">
        <f t="array" ref="O328">INDEX($H328:$K328,0,MATCH(O$303,$H$303:$K$303,0))*INDEX($J$297:$R$300,MATCH(O$303,$I$297:$I$300,0),MATCH(O$302,$J$296:$R$296,0))+IF(SUM($H328:$I328)&gt;0,INDEX($U$297:$AC$300,MATCH(O$303,$I$297:$I$300,0),MATCH(O$302,$J$296:$R$296,0)))</f>
        <v>1.5</v>
      </c>
      <c r="P328" s="695" cm="1">
        <f t="array" ref="P328">INDEX($H328:$K328,0,MATCH(P$303,$H$303:$K$303,0))*INDEX($J$297:$R$300,MATCH(P$303,$I$297:$I$300,0),MATCH(P$302,$J$296:$R$296,0))+IF(SUM($H328:$I328)&gt;0,INDEX($U$297:$AC$300,MATCH(P$303,$I$297:$I$300,0),MATCH(P$302,$J$296:$R$296,0)))</f>
        <v>1</v>
      </c>
      <c r="Q328" s="695" cm="1">
        <f t="array" ref="Q328">INDEX($H328:$K328,0,MATCH(Q$303,$H$303:$K$303,0))*INDEX($J$297:$R$300,MATCH(Q$303,$I$297:$I$300,0),MATCH(Q$302,$J$296:$R$296,0))+IF(SUM($H328:$I328)&gt;0,INDEX($U$297:$AC$300,MATCH(Q$303,$I$297:$I$300,0),MATCH(Q$302,$J$296:$R$296,0)))</f>
        <v>1</v>
      </c>
      <c r="R328" s="695" cm="1">
        <f t="array" ref="R328">INDEX($H328:$K328,0,MATCH(R$303,$H$303:$K$303,0))*INDEX($J$297:$R$300,MATCH(R$303,$I$297:$I$300,0),MATCH(R$302,$J$296:$R$296,0))+IF(SUM($H328:$I328)&gt;0,INDEX($U$297:$AC$300,MATCH(R$303,$I$297:$I$300,0),MATCH(R$302,$J$296:$R$296,0)))</f>
        <v>2</v>
      </c>
      <c r="S328" s="695" cm="1">
        <f t="array" ref="S328">INDEX($H328:$K328,0,MATCH(S$303,$H$303:$K$303,0))*INDEX($J$297:$R$300,MATCH(S$303,$I$297:$I$300,0),MATCH(S$302,$J$296:$R$296,0))+IF(SUM($H328:$I328)&gt;0,INDEX($U$297:$AC$300,MATCH(S$303,$I$297:$I$300,0),MATCH(S$302,$J$296:$R$296,0)))</f>
        <v>1</v>
      </c>
      <c r="T328" s="695" cm="1">
        <f t="array" ref="T328">INDEX($H328:$K328,0,MATCH(T$303,$H$303:$K$303,0))*INDEX($J$297:$R$300,MATCH(T$303,$I$297:$I$300,0),MATCH(T$302,$J$296:$R$296,0))+IF(SUM($H328:$I328)&gt;0,INDEX($U$297:$AC$300,MATCH(T$303,$I$297:$I$300,0),MATCH(T$302,$J$296:$R$296,0)))</f>
        <v>1</v>
      </c>
      <c r="U328" s="695" cm="1">
        <f t="array" ref="U328">INDEX($H328:$K328,0,MATCH(U$303,$H$303:$K$303,0))*INDEX($J$297:$R$300,MATCH(U$303,$I$297:$I$300,0),MATCH(U$302,$J$296:$R$296,0))+IF(SUM($H328:$I328)&gt;0,INDEX($U$297:$AC$300,MATCH(U$303,$I$297:$I$300,0),MATCH(U$302,$J$296:$R$296,0)))</f>
        <v>1</v>
      </c>
      <c r="V328" s="695" cm="1">
        <f t="array" ref="V328">INDEX($H328:$K328,0,MATCH(V$303,$H$303:$K$303,0))*INDEX($J$297:$R$300,MATCH(V$303,$I$297:$I$300,0),MATCH(V$302,$J$296:$R$296,0))+IF(SUM($H328:$I328)&gt;0,INDEX($U$297:$AC$300,MATCH(V$303,$I$297:$I$300,0),MATCH(V$302,$J$296:$R$296,0)))</f>
        <v>2</v>
      </c>
      <c r="W328" s="695" cm="1">
        <f t="array" ref="W328">INDEX($H328:$K328,0,MATCH(W$303,$H$303:$K$303,0))*INDEX($J$297:$R$300,MATCH(W$303,$I$297:$I$300,0),MATCH(W$302,$J$296:$R$296,0))+IF(SUM($H328:$I328)&gt;0,INDEX($U$297:$AC$300,MATCH(W$303,$I$297:$I$300,0),MATCH(W$302,$J$296:$R$296,0)))</f>
        <v>1</v>
      </c>
      <c r="X328" s="695" cm="1">
        <f t="array" ref="X328">INDEX($H328:$K328,0,MATCH(X$303,$H$303:$K$303,0))*INDEX($J$297:$R$300,MATCH(X$303,$I$297:$I$300,0),MATCH(X$302,$J$296:$R$296,0))+IF(SUM($H328:$I328)&gt;0,INDEX($U$297:$AC$300,MATCH(X$303,$I$297:$I$300,0),MATCH(X$302,$J$296:$R$296,0)))</f>
        <v>1</v>
      </c>
      <c r="Y328" s="695" cm="1">
        <f t="array" ref="Y328">INDEX($H328:$K328,0,MATCH(Y$303,$H$303:$K$303,0))*INDEX($J$297:$R$300,MATCH(Y$303,$I$297:$I$300,0),MATCH(Y$302,$J$296:$R$296,0))+IF(SUM($H328:$I328)&gt;0,INDEX($U$297:$AC$300,MATCH(Y$303,$I$297:$I$300,0),MATCH(Y$302,$J$296:$R$296,0)))</f>
        <v>1</v>
      </c>
      <c r="Z328" s="695" cm="1">
        <f t="array" ref="Z328">INDEX($H328:$K328,0,MATCH(Z$303,$H$303:$K$303,0))*INDEX($J$297:$R$300,MATCH(Z$303,$I$297:$I$300,0),MATCH(Z$302,$J$296:$R$296,0))+IF(SUM($H328:$I328)&gt;0,INDEX($U$297:$AC$300,MATCH(Z$303,$I$297:$I$300,0),MATCH(Z$302,$J$296:$R$296,0)))</f>
        <v>2</v>
      </c>
      <c r="AA328" s="695" cm="1">
        <f t="array" ref="AA328">INDEX($H328:$K328,0,MATCH(AA$303,$H$303:$K$303,0))*INDEX($J$297:$R$300,MATCH(AA$303,$I$297:$I$300,0),MATCH(AA$302,$J$296:$R$296,0))+IF(SUM($H328:$I328)&gt;0,INDEX($U$297:$AC$300,MATCH(AA$303,$I$297:$I$300,0),MATCH(AA$302,$J$296:$R$296,0)))</f>
        <v>0.5</v>
      </c>
      <c r="AB328" s="695" cm="1">
        <f t="array" ref="AB328">INDEX($H328:$K328,0,MATCH(AB$303,$H$303:$K$303,0))*INDEX($J$297:$R$300,MATCH(AB$303,$I$297:$I$300,0),MATCH(AB$302,$J$296:$R$296,0))+IF(SUM($H328:$I328)&gt;0,INDEX($U$297:$AC$300,MATCH(AB$303,$I$297:$I$300,0),MATCH(AB$302,$J$296:$R$296,0)))</f>
        <v>0</v>
      </c>
      <c r="AC328" s="695" cm="1">
        <f t="array" ref="AC328">INDEX($H328:$K328,0,MATCH(AC$303,$H$303:$K$303,0))*INDEX($J$297:$R$300,MATCH(AC$303,$I$297:$I$300,0),MATCH(AC$302,$J$296:$R$296,0))+IF(SUM($H328:$I328)&gt;0,INDEX($U$297:$AC$300,MATCH(AC$303,$I$297:$I$300,0),MATCH(AC$302,$J$296:$R$296,0)))</f>
        <v>1</v>
      </c>
      <c r="AD328" s="695" cm="1">
        <f t="array" ref="AD328">INDEX($H328:$K328,0,MATCH(AD$303,$H$303:$K$303,0))*INDEX($J$297:$R$300,MATCH(AD$303,$I$297:$I$300,0),MATCH(AD$302,$J$296:$R$296,0))+IF(SUM($H328:$I328)&gt;0,INDEX($U$297:$AC$300,MATCH(AD$303,$I$297:$I$300,0),MATCH(AD$302,$J$296:$R$296,0)))</f>
        <v>2</v>
      </c>
      <c r="AE328" s="695" cm="1">
        <f t="array" ref="AE328">INDEX($H328:$K328,0,MATCH(AE$303,$H$303:$K$303,0))*INDEX($J$297:$R$300,MATCH(AE$303,$I$297:$I$300,0),MATCH(AE$302,$J$296:$R$296,0))+IF(SUM($H328:$I328)&gt;0,INDEX($U$297:$AC$300,MATCH(AE$303,$I$297:$I$300,0),MATCH(AE$302,$J$296:$R$296,0)))</f>
        <v>1</v>
      </c>
      <c r="AF328" s="695" cm="1">
        <f t="array" ref="AF328">INDEX($H328:$K328,0,MATCH(AF$303,$H$303:$K$303,0))*INDEX($J$297:$R$300,MATCH(AF$303,$I$297:$I$300,0),MATCH(AF$302,$J$296:$R$296,0))+IF(SUM($H328:$I328)&gt;0,INDEX($U$297:$AC$300,MATCH(AF$303,$I$297:$I$300,0),MATCH(AF$302,$J$296:$R$296,0)))</f>
        <v>0</v>
      </c>
      <c r="AG328" s="695" cm="1">
        <f t="array" ref="AG328">INDEX($H328:$K328,0,MATCH(AG$303,$H$303:$K$303,0))*INDEX($J$297:$R$300,MATCH(AG$303,$I$297:$I$300,0),MATCH(AG$302,$J$296:$R$296,0))+IF(SUM($H328:$I328)&gt;0,INDEX($U$297:$AC$300,MATCH(AG$303,$I$297:$I$300,0),MATCH(AG$302,$J$296:$R$296,0)))</f>
        <v>1</v>
      </c>
      <c r="AH328" s="695" cm="1">
        <f t="array" ref="AH328">INDEX($H328:$K328,0,MATCH(AH$303,$H$303:$K$303,0))*INDEX($J$297:$R$300,MATCH(AH$303,$I$297:$I$300,0),MATCH(AH$302,$J$296:$R$296,0))+IF(SUM($H328:$I328)&gt;0,INDEX($U$297:$AC$300,MATCH(AH$303,$I$297:$I$300,0),MATCH(AH$302,$J$296:$R$296,0)))</f>
        <v>2</v>
      </c>
      <c r="AI328" s="695" cm="1">
        <f t="array" ref="AI328">INDEX($H328:$K328,0,MATCH(AI$303,$H$303:$K$303,0))*INDEX($J$297:$R$300,MATCH(AI$303,$I$297:$I$300,0),MATCH(AI$302,$J$296:$R$296,0))+IF(SUM($H328:$I328)&gt;0,INDEX($U$297:$AC$300,MATCH(AI$303,$I$297:$I$300,0),MATCH(AI$302,$J$296:$R$296,0)))</f>
        <v>0.5</v>
      </c>
      <c r="AJ328" s="695" cm="1">
        <f t="array" ref="AJ328">INDEX($H328:$K328,0,MATCH(AJ$303,$H$303:$K$303,0))*INDEX($J$297:$R$300,MATCH(AJ$303,$I$297:$I$300,0),MATCH(AJ$302,$J$296:$R$296,0))+IF(SUM($H328:$I328)&gt;0,INDEX($U$297:$AC$300,MATCH(AJ$303,$I$297:$I$300,0),MATCH(AJ$302,$J$296:$R$296,0)))</f>
        <v>0</v>
      </c>
      <c r="AK328" s="695" cm="1">
        <f t="array" ref="AK328">INDEX($H328:$K328,0,MATCH(AK$303,$H$303:$K$303,0))*INDEX($J$297:$R$300,MATCH(AK$303,$I$297:$I$300,0),MATCH(AK$302,$J$296:$R$296,0))+IF(SUM($H328:$I328)&gt;0,INDEX($U$297:$AC$300,MATCH(AK$303,$I$297:$I$300,0),MATCH(AK$302,$J$296:$R$296,0)))</f>
        <v>1</v>
      </c>
      <c r="AL328" s="695" cm="1">
        <f t="array" ref="AL328">INDEX($H328:$K328,0,MATCH(AL$303,$H$303:$K$303,0))*INDEX($J$297:$R$300,MATCH(AL$303,$I$297:$I$300,0),MATCH(AL$302,$J$296:$R$296,0))+IF(SUM($H328:$I328)&gt;0,INDEX($U$297:$AC$300,MATCH(AL$303,$I$297:$I$300,0),MATCH(AL$302,$J$296:$R$296,0)))</f>
        <v>2</v>
      </c>
      <c r="AM328" s="695" cm="1">
        <f t="array" ref="AM328">INDEX($H328:$K328,0,MATCH(AM$303,$H$303:$K$303,0))*INDEX($J$297:$R$300,MATCH(AM$303,$I$297:$I$300,0),MATCH(AM$302,$J$296:$R$296,0))+IF(SUM($H328:$I328)&gt;0,INDEX($U$297:$AC$300,MATCH(AM$303,$I$297:$I$300,0),MATCH(AM$302,$J$296:$R$296,0)))</f>
        <v>0.5</v>
      </c>
      <c r="AN328" s="695" cm="1">
        <f t="array" ref="AN328">INDEX($H328:$K328,0,MATCH(AN$303,$H$303:$K$303,0))*INDEX($J$297:$R$300,MATCH(AN$303,$I$297:$I$300,0),MATCH(AN$302,$J$296:$R$296,0))+IF(SUM($H328:$I328)&gt;0,INDEX($U$297:$AC$300,MATCH(AN$303,$I$297:$I$300,0),MATCH(AN$302,$J$296:$R$296,0)))</f>
        <v>0</v>
      </c>
      <c r="AO328" s="695" cm="1">
        <f t="array" ref="AO328">INDEX($H328:$K328,0,MATCH(AO$303,$H$303:$K$303,0))*INDEX($J$297:$R$300,MATCH(AO$303,$I$297:$I$300,0),MATCH(AO$302,$J$296:$R$296,0))+IF(SUM($H328:$I328)&gt;0,INDEX($U$297:$AC$300,MATCH(AO$303,$I$297:$I$300,0),MATCH(AO$302,$J$296:$R$296,0)))</f>
        <v>1</v>
      </c>
      <c r="AP328" s="695" cm="1">
        <f t="array" ref="AP328">INDEX($H328:$K328,0,MATCH(AP$303,$H$303:$K$303,0))*INDEX($J$297:$R$300,MATCH(AP$303,$I$297:$I$300,0),MATCH(AP$302,$J$296:$R$296,0))+IF(SUM($H328:$I328)&gt;0,INDEX($U$297:$AC$300,MATCH(AP$303,$I$297:$I$300,0),MATCH(AP$302,$J$296:$R$296,0)))</f>
        <v>2</v>
      </c>
      <c r="AQ328" s="695" cm="1">
        <f t="array" ref="AQ328">INDEX($H328:$K328,0,MATCH(AQ$303,$H$303:$K$303,0))*INDEX($J$297:$R$300,MATCH(AQ$303,$I$297:$I$300,0),MATCH(AQ$302,$J$296:$R$296,0))+IF(SUM($H328:$I328)&gt;0,INDEX($U$297:$AC$300,MATCH(AQ$303,$I$297:$I$300,0),MATCH(AQ$302,$J$296:$R$296,0)))</f>
        <v>0</v>
      </c>
      <c r="AR328" s="695" cm="1">
        <f t="array" ref="AR328">INDEX($H328:$K328,0,MATCH(AR$303,$H$303:$K$303,0))*INDEX($J$297:$R$300,MATCH(AR$303,$I$297:$I$300,0),MATCH(AR$302,$J$296:$R$296,0))+IF(SUM($H328:$I328)&gt;0,INDEX($U$297:$AC$300,MATCH(AR$303,$I$297:$I$300,0),MATCH(AR$302,$J$296:$R$296,0)))</f>
        <v>0</v>
      </c>
      <c r="AS328" s="695" cm="1">
        <f t="array" ref="AS328">INDEX($H328:$K328,0,MATCH(AS$303,$H$303:$K$303,0))*INDEX($J$297:$R$300,MATCH(AS$303,$I$297:$I$300,0),MATCH(AS$302,$J$296:$R$296,0))+IF(SUM($H328:$I328)&gt;0,INDEX($U$297:$AC$300,MATCH(AS$303,$I$297:$I$300,0),MATCH(AS$302,$J$296:$R$296,0)))</f>
        <v>1</v>
      </c>
      <c r="AT328" s="695" cm="1">
        <f t="array" ref="AT328">INDEX($H328:$K328,0,MATCH(AT$303,$H$303:$K$303,0))*INDEX($J$297:$R$300,MATCH(AT$303,$I$297:$I$300,0),MATCH(AT$302,$J$296:$R$296,0))+IF(SUM($H328:$I328)&gt;0,INDEX($U$297:$AC$300,MATCH(AT$303,$I$297:$I$300,0),MATCH(AT$302,$J$296:$R$296,0)))</f>
        <v>2</v>
      </c>
      <c r="AU328" s="695" cm="1">
        <f t="array" ref="AU328">INDEX($H328:$K328,0,MATCH(AU$303,$H$303:$K$303,0))*INDEX($J$297:$R$300,MATCH(AU$303,$I$297:$I$300,0),MATCH(AU$302,$J$296:$R$296,0))+IF(SUM($H328:$I328)&gt;0,INDEX($U$297:$AC$300,MATCH(AU$303,$I$297:$I$300,0),MATCH(AU$302,$J$296:$R$296,0)))</f>
        <v>1</v>
      </c>
      <c r="AV328" s="186"/>
      <c r="AW328" s="186"/>
      <c r="AX328" s="16"/>
      <c r="AY328" s="8"/>
      <c r="AZ328" s="8"/>
      <c r="BA328" s="8"/>
    </row>
    <row r="329" spans="1:53" ht="14.5" outlineLevel="1" x14ac:dyDescent="0.35">
      <c r="A329" s="6"/>
      <c r="B329" s="7"/>
      <c r="C329" s="17"/>
      <c r="D329" s="17"/>
      <c r="E329" s="17"/>
      <c r="F329" s="26"/>
      <c r="G329" s="26" t="str">
        <f t="shared" si="123"/>
        <v>YAWA2Wa</v>
      </c>
      <c r="H329" s="222">
        <f t="shared" ref="H329:J329" si="150">IF($H269&gt;0,INDEX($Z$168:$AC$180,MATCH($M150,$Y$168:$Y$180,0),MATCH(H$303,$Z$167:$AC$167,0)),0)</f>
        <v>0</v>
      </c>
      <c r="I329" s="222">
        <f t="shared" si="150"/>
        <v>0</v>
      </c>
      <c r="J329" s="222">
        <f t="shared" si="150"/>
        <v>1</v>
      </c>
      <c r="K329" s="222">
        <f t="shared" si="126"/>
        <v>0</v>
      </c>
      <c r="L329" s="695" cm="1">
        <f t="array" ref="L329">INDEX($H329:$K329,0,MATCH(L$303,$H$303:$K$303,0))*INDEX($J$297:$R$300,MATCH(L$303,$I$297:$I$300,0),MATCH(L$302,$J$296:$R$296,0))+IF(SUM($H329:$I329)&gt;0,INDEX($U$297:$AC$300,MATCH(L$303,$I$297:$I$300,0),MATCH(L$302,$J$296:$R$296,0)))</f>
        <v>0</v>
      </c>
      <c r="M329" s="695" cm="1">
        <f t="array" ref="M329">INDEX($H329:$K329,0,MATCH(M$303,$H$303:$K$303,0))*INDEX($J$297:$R$300,MATCH(M$303,$I$297:$I$300,0),MATCH(M$302,$J$296:$R$296,0))+IF(SUM($H329:$I329)&gt;0,INDEX($U$297:$AC$300,MATCH(M$303,$I$297:$I$300,0),MATCH(M$302,$J$296:$R$296,0)))</f>
        <v>0</v>
      </c>
      <c r="N329" s="695" cm="1">
        <f t="array" ref="N329">INDEX($H329:$K329,0,MATCH(N$303,$H$303:$K$303,0))*INDEX($J$297:$R$300,MATCH(N$303,$I$297:$I$300,0),MATCH(N$302,$J$296:$R$296,0))+IF(SUM($H329:$I329)&gt;0,INDEX($U$297:$AC$300,MATCH(N$303,$I$297:$I$300,0),MATCH(N$302,$J$296:$R$296,0)))</f>
        <v>1</v>
      </c>
      <c r="O329" s="695" cm="1">
        <f t="array" ref="O329">INDEX($H329:$K329,0,MATCH(O$303,$H$303:$K$303,0))*INDEX($J$297:$R$300,MATCH(O$303,$I$297:$I$300,0),MATCH(O$302,$J$296:$R$296,0))+IF(SUM($H329:$I329)&gt;0,INDEX($U$297:$AC$300,MATCH(O$303,$I$297:$I$300,0),MATCH(O$302,$J$296:$R$296,0)))</f>
        <v>0</v>
      </c>
      <c r="P329" s="695" cm="1">
        <f t="array" ref="P329">INDEX($H329:$K329,0,MATCH(P$303,$H$303:$K$303,0))*INDEX($J$297:$R$300,MATCH(P$303,$I$297:$I$300,0),MATCH(P$302,$J$296:$R$296,0))+IF(SUM($H329:$I329)&gt;0,INDEX($U$297:$AC$300,MATCH(P$303,$I$297:$I$300,0),MATCH(P$302,$J$296:$R$296,0)))</f>
        <v>0</v>
      </c>
      <c r="Q329" s="695" cm="1">
        <f t="array" ref="Q329">INDEX($H329:$K329,0,MATCH(Q$303,$H$303:$K$303,0))*INDEX($J$297:$R$300,MATCH(Q$303,$I$297:$I$300,0),MATCH(Q$302,$J$296:$R$296,0))+IF(SUM($H329:$I329)&gt;0,INDEX($U$297:$AC$300,MATCH(Q$303,$I$297:$I$300,0),MATCH(Q$302,$J$296:$R$296,0)))</f>
        <v>0</v>
      </c>
      <c r="R329" s="695" cm="1">
        <f t="array" ref="R329">INDEX($H329:$K329,0,MATCH(R$303,$H$303:$K$303,0))*INDEX($J$297:$R$300,MATCH(R$303,$I$297:$I$300,0),MATCH(R$302,$J$296:$R$296,0))+IF(SUM($H329:$I329)&gt;0,INDEX($U$297:$AC$300,MATCH(R$303,$I$297:$I$300,0),MATCH(R$302,$J$296:$R$296,0)))</f>
        <v>1</v>
      </c>
      <c r="S329" s="695" cm="1">
        <f t="array" ref="S329">INDEX($H329:$K329,0,MATCH(S$303,$H$303:$K$303,0))*INDEX($J$297:$R$300,MATCH(S$303,$I$297:$I$300,0),MATCH(S$302,$J$296:$R$296,0))+IF(SUM($H329:$I329)&gt;0,INDEX($U$297:$AC$300,MATCH(S$303,$I$297:$I$300,0),MATCH(S$302,$J$296:$R$296,0)))</f>
        <v>0</v>
      </c>
      <c r="T329" s="695" cm="1">
        <f t="array" ref="T329">INDEX($H329:$K329,0,MATCH(T$303,$H$303:$K$303,0))*INDEX($J$297:$R$300,MATCH(T$303,$I$297:$I$300,0),MATCH(T$302,$J$296:$R$296,0))+IF(SUM($H329:$I329)&gt;0,INDEX($U$297:$AC$300,MATCH(T$303,$I$297:$I$300,0),MATCH(T$302,$J$296:$R$296,0)))</f>
        <v>0</v>
      </c>
      <c r="U329" s="695" cm="1">
        <f t="array" ref="U329">INDEX($H329:$K329,0,MATCH(U$303,$H$303:$K$303,0))*INDEX($J$297:$R$300,MATCH(U$303,$I$297:$I$300,0),MATCH(U$302,$J$296:$R$296,0))+IF(SUM($H329:$I329)&gt;0,INDEX($U$297:$AC$300,MATCH(U$303,$I$297:$I$300,0),MATCH(U$302,$J$296:$R$296,0)))</f>
        <v>0</v>
      </c>
      <c r="V329" s="695" cm="1">
        <f t="array" ref="V329">INDEX($H329:$K329,0,MATCH(V$303,$H$303:$K$303,0))*INDEX($J$297:$R$300,MATCH(V$303,$I$297:$I$300,0),MATCH(V$302,$J$296:$R$296,0))+IF(SUM($H329:$I329)&gt;0,INDEX($U$297:$AC$300,MATCH(V$303,$I$297:$I$300,0),MATCH(V$302,$J$296:$R$296,0)))</f>
        <v>1</v>
      </c>
      <c r="W329" s="695" cm="1">
        <f t="array" ref="W329">INDEX($H329:$K329,0,MATCH(W$303,$H$303:$K$303,0))*INDEX($J$297:$R$300,MATCH(W$303,$I$297:$I$300,0),MATCH(W$302,$J$296:$R$296,0))+IF(SUM($H329:$I329)&gt;0,INDEX($U$297:$AC$300,MATCH(W$303,$I$297:$I$300,0),MATCH(W$302,$J$296:$R$296,0)))</f>
        <v>0</v>
      </c>
      <c r="X329" s="695" cm="1">
        <f t="array" ref="X329">INDEX($H329:$K329,0,MATCH(X$303,$H$303:$K$303,0))*INDEX($J$297:$R$300,MATCH(X$303,$I$297:$I$300,0),MATCH(X$302,$J$296:$R$296,0))+IF(SUM($H329:$I329)&gt;0,INDEX($U$297:$AC$300,MATCH(X$303,$I$297:$I$300,0),MATCH(X$302,$J$296:$R$296,0)))</f>
        <v>0</v>
      </c>
      <c r="Y329" s="695" cm="1">
        <f t="array" ref="Y329">INDEX($H329:$K329,0,MATCH(Y$303,$H$303:$K$303,0))*INDEX($J$297:$R$300,MATCH(Y$303,$I$297:$I$300,0),MATCH(Y$302,$J$296:$R$296,0))+IF(SUM($H329:$I329)&gt;0,INDEX($U$297:$AC$300,MATCH(Y$303,$I$297:$I$300,0),MATCH(Y$302,$J$296:$R$296,0)))</f>
        <v>0</v>
      </c>
      <c r="Z329" s="695" cm="1">
        <f t="array" ref="Z329">INDEX($H329:$K329,0,MATCH(Z$303,$H$303:$K$303,0))*INDEX($J$297:$R$300,MATCH(Z$303,$I$297:$I$300,0),MATCH(Z$302,$J$296:$R$296,0))+IF(SUM($H329:$I329)&gt;0,INDEX($U$297:$AC$300,MATCH(Z$303,$I$297:$I$300,0),MATCH(Z$302,$J$296:$R$296,0)))</f>
        <v>1</v>
      </c>
      <c r="AA329" s="695" cm="1">
        <f t="array" ref="AA329">INDEX($H329:$K329,0,MATCH(AA$303,$H$303:$K$303,0))*INDEX($J$297:$R$300,MATCH(AA$303,$I$297:$I$300,0),MATCH(AA$302,$J$296:$R$296,0))+IF(SUM($H329:$I329)&gt;0,INDEX($U$297:$AC$300,MATCH(AA$303,$I$297:$I$300,0),MATCH(AA$302,$J$296:$R$296,0)))</f>
        <v>0</v>
      </c>
      <c r="AB329" s="695" cm="1">
        <f t="array" ref="AB329">INDEX($H329:$K329,0,MATCH(AB$303,$H$303:$K$303,0))*INDEX($J$297:$R$300,MATCH(AB$303,$I$297:$I$300,0),MATCH(AB$302,$J$296:$R$296,0))+IF(SUM($H329:$I329)&gt;0,INDEX($U$297:$AC$300,MATCH(AB$303,$I$297:$I$300,0),MATCH(AB$302,$J$296:$R$296,0)))</f>
        <v>0</v>
      </c>
      <c r="AC329" s="695" cm="1">
        <f t="array" ref="AC329">INDEX($H329:$K329,0,MATCH(AC$303,$H$303:$K$303,0))*INDEX($J$297:$R$300,MATCH(AC$303,$I$297:$I$300,0),MATCH(AC$302,$J$296:$R$296,0))+IF(SUM($H329:$I329)&gt;0,INDEX($U$297:$AC$300,MATCH(AC$303,$I$297:$I$300,0),MATCH(AC$302,$J$296:$R$296,0)))</f>
        <v>0</v>
      </c>
      <c r="AD329" s="695" cm="1">
        <f t="array" ref="AD329">INDEX($H329:$K329,0,MATCH(AD$303,$H$303:$K$303,0))*INDEX($J$297:$R$300,MATCH(AD$303,$I$297:$I$300,0),MATCH(AD$302,$J$296:$R$296,0))+IF(SUM($H329:$I329)&gt;0,INDEX($U$297:$AC$300,MATCH(AD$303,$I$297:$I$300,0),MATCH(AD$302,$J$296:$R$296,0)))</f>
        <v>1</v>
      </c>
      <c r="AE329" s="695" cm="1">
        <f t="array" ref="AE329">INDEX($H329:$K329,0,MATCH(AE$303,$H$303:$K$303,0))*INDEX($J$297:$R$300,MATCH(AE$303,$I$297:$I$300,0),MATCH(AE$302,$J$296:$R$296,0))+IF(SUM($H329:$I329)&gt;0,INDEX($U$297:$AC$300,MATCH(AE$303,$I$297:$I$300,0),MATCH(AE$302,$J$296:$R$296,0)))</f>
        <v>0</v>
      </c>
      <c r="AF329" s="695" cm="1">
        <f t="array" ref="AF329">INDEX($H329:$K329,0,MATCH(AF$303,$H$303:$K$303,0))*INDEX($J$297:$R$300,MATCH(AF$303,$I$297:$I$300,0),MATCH(AF$302,$J$296:$R$296,0))+IF(SUM($H329:$I329)&gt;0,INDEX($U$297:$AC$300,MATCH(AF$303,$I$297:$I$300,0),MATCH(AF$302,$J$296:$R$296,0)))</f>
        <v>0</v>
      </c>
      <c r="AG329" s="695" cm="1">
        <f t="array" ref="AG329">INDEX($H329:$K329,0,MATCH(AG$303,$H$303:$K$303,0))*INDEX($J$297:$R$300,MATCH(AG$303,$I$297:$I$300,0),MATCH(AG$302,$J$296:$R$296,0))+IF(SUM($H329:$I329)&gt;0,INDEX($U$297:$AC$300,MATCH(AG$303,$I$297:$I$300,0),MATCH(AG$302,$J$296:$R$296,0)))</f>
        <v>0</v>
      </c>
      <c r="AH329" s="695" cm="1">
        <f t="array" ref="AH329">INDEX($H329:$K329,0,MATCH(AH$303,$H$303:$K$303,0))*INDEX($J$297:$R$300,MATCH(AH$303,$I$297:$I$300,0),MATCH(AH$302,$J$296:$R$296,0))+IF(SUM($H329:$I329)&gt;0,INDEX($U$297:$AC$300,MATCH(AH$303,$I$297:$I$300,0),MATCH(AH$302,$J$296:$R$296,0)))</f>
        <v>1</v>
      </c>
      <c r="AI329" s="695" cm="1">
        <f t="array" ref="AI329">INDEX($H329:$K329,0,MATCH(AI$303,$H$303:$K$303,0))*INDEX($J$297:$R$300,MATCH(AI$303,$I$297:$I$300,0),MATCH(AI$302,$J$296:$R$296,0))+IF(SUM($H329:$I329)&gt;0,INDEX($U$297:$AC$300,MATCH(AI$303,$I$297:$I$300,0),MATCH(AI$302,$J$296:$R$296,0)))</f>
        <v>0</v>
      </c>
      <c r="AJ329" s="695" cm="1">
        <f t="array" ref="AJ329">INDEX($H329:$K329,0,MATCH(AJ$303,$H$303:$K$303,0))*INDEX($J$297:$R$300,MATCH(AJ$303,$I$297:$I$300,0),MATCH(AJ$302,$J$296:$R$296,0))+IF(SUM($H329:$I329)&gt;0,INDEX($U$297:$AC$300,MATCH(AJ$303,$I$297:$I$300,0),MATCH(AJ$302,$J$296:$R$296,0)))</f>
        <v>0</v>
      </c>
      <c r="AK329" s="695" cm="1">
        <f t="array" ref="AK329">INDEX($H329:$K329,0,MATCH(AK$303,$H$303:$K$303,0))*INDEX($J$297:$R$300,MATCH(AK$303,$I$297:$I$300,0),MATCH(AK$302,$J$296:$R$296,0))+IF(SUM($H329:$I329)&gt;0,INDEX($U$297:$AC$300,MATCH(AK$303,$I$297:$I$300,0),MATCH(AK$302,$J$296:$R$296,0)))</f>
        <v>0</v>
      </c>
      <c r="AL329" s="695" cm="1">
        <f t="array" ref="AL329">INDEX($H329:$K329,0,MATCH(AL$303,$H$303:$K$303,0))*INDEX($J$297:$R$300,MATCH(AL$303,$I$297:$I$300,0),MATCH(AL$302,$J$296:$R$296,0))+IF(SUM($H329:$I329)&gt;0,INDEX($U$297:$AC$300,MATCH(AL$303,$I$297:$I$300,0),MATCH(AL$302,$J$296:$R$296,0)))</f>
        <v>1</v>
      </c>
      <c r="AM329" s="695" cm="1">
        <f t="array" ref="AM329">INDEX($H329:$K329,0,MATCH(AM$303,$H$303:$K$303,0))*INDEX($J$297:$R$300,MATCH(AM$303,$I$297:$I$300,0),MATCH(AM$302,$J$296:$R$296,0))+IF(SUM($H329:$I329)&gt;0,INDEX($U$297:$AC$300,MATCH(AM$303,$I$297:$I$300,0),MATCH(AM$302,$J$296:$R$296,0)))</f>
        <v>0</v>
      </c>
      <c r="AN329" s="695" cm="1">
        <f t="array" ref="AN329">INDEX($H329:$K329,0,MATCH(AN$303,$H$303:$K$303,0))*INDEX($J$297:$R$300,MATCH(AN$303,$I$297:$I$300,0),MATCH(AN$302,$J$296:$R$296,0))+IF(SUM($H329:$I329)&gt;0,INDEX($U$297:$AC$300,MATCH(AN$303,$I$297:$I$300,0),MATCH(AN$302,$J$296:$R$296,0)))</f>
        <v>0</v>
      </c>
      <c r="AO329" s="695" cm="1">
        <f t="array" ref="AO329">INDEX($H329:$K329,0,MATCH(AO$303,$H$303:$K$303,0))*INDEX($J$297:$R$300,MATCH(AO$303,$I$297:$I$300,0),MATCH(AO$302,$J$296:$R$296,0))+IF(SUM($H329:$I329)&gt;0,INDEX($U$297:$AC$300,MATCH(AO$303,$I$297:$I$300,0),MATCH(AO$302,$J$296:$R$296,0)))</f>
        <v>0</v>
      </c>
      <c r="AP329" s="695" cm="1">
        <f t="array" ref="AP329">INDEX($H329:$K329,0,MATCH(AP$303,$H$303:$K$303,0))*INDEX($J$297:$R$300,MATCH(AP$303,$I$297:$I$300,0),MATCH(AP$302,$J$296:$R$296,0))+IF(SUM($H329:$I329)&gt;0,INDEX($U$297:$AC$300,MATCH(AP$303,$I$297:$I$300,0),MATCH(AP$302,$J$296:$R$296,0)))</f>
        <v>1</v>
      </c>
      <c r="AQ329" s="695" cm="1">
        <f t="array" ref="AQ329">INDEX($H329:$K329,0,MATCH(AQ$303,$H$303:$K$303,0))*INDEX($J$297:$R$300,MATCH(AQ$303,$I$297:$I$300,0),MATCH(AQ$302,$J$296:$R$296,0))+IF(SUM($H329:$I329)&gt;0,INDEX($U$297:$AC$300,MATCH(AQ$303,$I$297:$I$300,0),MATCH(AQ$302,$J$296:$R$296,0)))</f>
        <v>0</v>
      </c>
      <c r="AR329" s="695" cm="1">
        <f t="array" ref="AR329">INDEX($H329:$K329,0,MATCH(AR$303,$H$303:$K$303,0))*INDEX($J$297:$R$300,MATCH(AR$303,$I$297:$I$300,0),MATCH(AR$302,$J$296:$R$296,0))+IF(SUM($H329:$I329)&gt;0,INDEX($U$297:$AC$300,MATCH(AR$303,$I$297:$I$300,0),MATCH(AR$302,$J$296:$R$296,0)))</f>
        <v>0</v>
      </c>
      <c r="AS329" s="695" cm="1">
        <f t="array" ref="AS329">INDEX($H329:$K329,0,MATCH(AS$303,$H$303:$K$303,0))*INDEX($J$297:$R$300,MATCH(AS$303,$I$297:$I$300,0),MATCH(AS$302,$J$296:$R$296,0))+IF(SUM($H329:$I329)&gt;0,INDEX($U$297:$AC$300,MATCH(AS$303,$I$297:$I$300,0),MATCH(AS$302,$J$296:$R$296,0)))</f>
        <v>0</v>
      </c>
      <c r="AT329" s="695" cm="1">
        <f t="array" ref="AT329">INDEX($H329:$K329,0,MATCH(AT$303,$H$303:$K$303,0))*INDEX($J$297:$R$300,MATCH(AT$303,$I$297:$I$300,0),MATCH(AT$302,$J$296:$R$296,0))+IF(SUM($H329:$I329)&gt;0,INDEX($U$297:$AC$300,MATCH(AT$303,$I$297:$I$300,0),MATCH(AT$302,$J$296:$R$296,0)))</f>
        <v>1</v>
      </c>
      <c r="AU329" s="695" cm="1">
        <f t="array" ref="AU329">INDEX($H329:$K329,0,MATCH(AU$303,$H$303:$K$303,0))*INDEX($J$297:$R$300,MATCH(AU$303,$I$297:$I$300,0),MATCH(AU$302,$J$296:$R$296,0))+IF(SUM($H329:$I329)&gt;0,INDEX($U$297:$AC$300,MATCH(AU$303,$I$297:$I$300,0),MATCH(AU$302,$J$296:$R$296,0)))</f>
        <v>0</v>
      </c>
      <c r="AV329" s="186"/>
      <c r="AW329" s="186"/>
      <c r="AX329" s="16"/>
      <c r="AY329" s="8"/>
      <c r="AZ329" s="8"/>
      <c r="BA329" s="8"/>
    </row>
    <row r="330" spans="1:53" ht="14.5" outlineLevel="1" x14ac:dyDescent="0.35">
      <c r="A330" s="6"/>
      <c r="B330" s="7"/>
      <c r="C330" s="17"/>
      <c r="D330" s="17"/>
      <c r="E330" s="17"/>
      <c r="F330" s="26"/>
      <c r="G330" s="26" t="str">
        <f t="shared" si="123"/>
        <v>YYAWWa</v>
      </c>
      <c r="H330" s="222">
        <f t="shared" ref="H330:J330" si="151">IF($H270&gt;0,INDEX($Z$168:$AC$180,MATCH($M151,$Y$168:$Y$180,0),MATCH(H$303,$Z$167:$AC$167,0)),0)</f>
        <v>0</v>
      </c>
      <c r="I330" s="222">
        <f t="shared" si="151"/>
        <v>0</v>
      </c>
      <c r="J330" s="222">
        <f t="shared" si="151"/>
        <v>1</v>
      </c>
      <c r="K330" s="222">
        <f t="shared" si="126"/>
        <v>0</v>
      </c>
      <c r="L330" s="695" cm="1">
        <f t="array" ref="L330">INDEX($H330:$K330,0,MATCH(L$303,$H$303:$K$303,0))*INDEX($J$297:$R$300,MATCH(L$303,$I$297:$I$300,0),MATCH(L$302,$J$296:$R$296,0))+IF(SUM($H330:$I330)&gt;0,INDEX($U$297:$AC$300,MATCH(L$303,$I$297:$I$300,0),MATCH(L$302,$J$296:$R$296,0)))</f>
        <v>0</v>
      </c>
      <c r="M330" s="695" cm="1">
        <f t="array" ref="M330">INDEX($H330:$K330,0,MATCH(M$303,$H$303:$K$303,0))*INDEX($J$297:$R$300,MATCH(M$303,$I$297:$I$300,0),MATCH(M$302,$J$296:$R$296,0))+IF(SUM($H330:$I330)&gt;0,INDEX($U$297:$AC$300,MATCH(M$303,$I$297:$I$300,0),MATCH(M$302,$J$296:$R$296,0)))</f>
        <v>0</v>
      </c>
      <c r="N330" s="695" cm="1">
        <f t="array" ref="N330">INDEX($H330:$K330,0,MATCH(N$303,$H$303:$K$303,0))*INDEX($J$297:$R$300,MATCH(N$303,$I$297:$I$300,0),MATCH(N$302,$J$296:$R$296,0))+IF(SUM($H330:$I330)&gt;0,INDEX($U$297:$AC$300,MATCH(N$303,$I$297:$I$300,0),MATCH(N$302,$J$296:$R$296,0)))</f>
        <v>1</v>
      </c>
      <c r="O330" s="695" cm="1">
        <f t="array" ref="O330">INDEX($H330:$K330,0,MATCH(O$303,$H$303:$K$303,0))*INDEX($J$297:$R$300,MATCH(O$303,$I$297:$I$300,0),MATCH(O$302,$J$296:$R$296,0))+IF(SUM($H330:$I330)&gt;0,INDEX($U$297:$AC$300,MATCH(O$303,$I$297:$I$300,0),MATCH(O$302,$J$296:$R$296,0)))</f>
        <v>0</v>
      </c>
      <c r="P330" s="695" cm="1">
        <f t="array" ref="P330">INDEX($H330:$K330,0,MATCH(P$303,$H$303:$K$303,0))*INDEX($J$297:$R$300,MATCH(P$303,$I$297:$I$300,0),MATCH(P$302,$J$296:$R$296,0))+IF(SUM($H330:$I330)&gt;0,INDEX($U$297:$AC$300,MATCH(P$303,$I$297:$I$300,0),MATCH(P$302,$J$296:$R$296,0)))</f>
        <v>0</v>
      </c>
      <c r="Q330" s="695" cm="1">
        <f t="array" ref="Q330">INDEX($H330:$K330,0,MATCH(Q$303,$H$303:$K$303,0))*INDEX($J$297:$R$300,MATCH(Q$303,$I$297:$I$300,0),MATCH(Q$302,$J$296:$R$296,0))+IF(SUM($H330:$I330)&gt;0,INDEX($U$297:$AC$300,MATCH(Q$303,$I$297:$I$300,0),MATCH(Q$302,$J$296:$R$296,0)))</f>
        <v>0</v>
      </c>
      <c r="R330" s="695" cm="1">
        <f t="array" ref="R330">INDEX($H330:$K330,0,MATCH(R$303,$H$303:$K$303,0))*INDEX($J$297:$R$300,MATCH(R$303,$I$297:$I$300,0),MATCH(R$302,$J$296:$R$296,0))+IF(SUM($H330:$I330)&gt;0,INDEX($U$297:$AC$300,MATCH(R$303,$I$297:$I$300,0),MATCH(R$302,$J$296:$R$296,0)))</f>
        <v>1</v>
      </c>
      <c r="S330" s="695" cm="1">
        <f t="array" ref="S330">INDEX($H330:$K330,0,MATCH(S$303,$H$303:$K$303,0))*INDEX($J$297:$R$300,MATCH(S$303,$I$297:$I$300,0),MATCH(S$302,$J$296:$R$296,0))+IF(SUM($H330:$I330)&gt;0,INDEX($U$297:$AC$300,MATCH(S$303,$I$297:$I$300,0),MATCH(S$302,$J$296:$R$296,0)))</f>
        <v>0</v>
      </c>
      <c r="T330" s="695" cm="1">
        <f t="array" ref="T330">INDEX($H330:$K330,0,MATCH(T$303,$H$303:$K$303,0))*INDEX($J$297:$R$300,MATCH(T$303,$I$297:$I$300,0),MATCH(T$302,$J$296:$R$296,0))+IF(SUM($H330:$I330)&gt;0,INDEX($U$297:$AC$300,MATCH(T$303,$I$297:$I$300,0),MATCH(T$302,$J$296:$R$296,0)))</f>
        <v>0</v>
      </c>
      <c r="U330" s="695" cm="1">
        <f t="array" ref="U330">INDEX($H330:$K330,0,MATCH(U$303,$H$303:$K$303,0))*INDEX($J$297:$R$300,MATCH(U$303,$I$297:$I$300,0),MATCH(U$302,$J$296:$R$296,0))+IF(SUM($H330:$I330)&gt;0,INDEX($U$297:$AC$300,MATCH(U$303,$I$297:$I$300,0),MATCH(U$302,$J$296:$R$296,0)))</f>
        <v>0</v>
      </c>
      <c r="V330" s="695" cm="1">
        <f t="array" ref="V330">INDEX($H330:$K330,0,MATCH(V$303,$H$303:$K$303,0))*INDEX($J$297:$R$300,MATCH(V$303,$I$297:$I$300,0),MATCH(V$302,$J$296:$R$296,0))+IF(SUM($H330:$I330)&gt;0,INDEX($U$297:$AC$300,MATCH(V$303,$I$297:$I$300,0),MATCH(V$302,$J$296:$R$296,0)))</f>
        <v>1</v>
      </c>
      <c r="W330" s="695" cm="1">
        <f t="array" ref="W330">INDEX($H330:$K330,0,MATCH(W$303,$H$303:$K$303,0))*INDEX($J$297:$R$300,MATCH(W$303,$I$297:$I$300,0),MATCH(W$302,$J$296:$R$296,0))+IF(SUM($H330:$I330)&gt;0,INDEX($U$297:$AC$300,MATCH(W$303,$I$297:$I$300,0),MATCH(W$302,$J$296:$R$296,0)))</f>
        <v>0</v>
      </c>
      <c r="X330" s="695" cm="1">
        <f t="array" ref="X330">INDEX($H330:$K330,0,MATCH(X$303,$H$303:$K$303,0))*INDEX($J$297:$R$300,MATCH(X$303,$I$297:$I$300,0),MATCH(X$302,$J$296:$R$296,0))+IF(SUM($H330:$I330)&gt;0,INDEX($U$297:$AC$300,MATCH(X$303,$I$297:$I$300,0),MATCH(X$302,$J$296:$R$296,0)))</f>
        <v>0</v>
      </c>
      <c r="Y330" s="695" cm="1">
        <f t="array" ref="Y330">INDEX($H330:$K330,0,MATCH(Y$303,$H$303:$K$303,0))*INDEX($J$297:$R$300,MATCH(Y$303,$I$297:$I$300,0),MATCH(Y$302,$J$296:$R$296,0))+IF(SUM($H330:$I330)&gt;0,INDEX($U$297:$AC$300,MATCH(Y$303,$I$297:$I$300,0),MATCH(Y$302,$J$296:$R$296,0)))</f>
        <v>0</v>
      </c>
      <c r="Z330" s="695" cm="1">
        <f t="array" ref="Z330">INDEX($H330:$K330,0,MATCH(Z$303,$H$303:$K$303,0))*INDEX($J$297:$R$300,MATCH(Z$303,$I$297:$I$300,0),MATCH(Z$302,$J$296:$R$296,0))+IF(SUM($H330:$I330)&gt;0,INDEX($U$297:$AC$300,MATCH(Z$303,$I$297:$I$300,0),MATCH(Z$302,$J$296:$R$296,0)))</f>
        <v>1</v>
      </c>
      <c r="AA330" s="695" cm="1">
        <f t="array" ref="AA330">INDEX($H330:$K330,0,MATCH(AA$303,$H$303:$K$303,0))*INDEX($J$297:$R$300,MATCH(AA$303,$I$297:$I$300,0),MATCH(AA$302,$J$296:$R$296,0))+IF(SUM($H330:$I330)&gt;0,INDEX($U$297:$AC$300,MATCH(AA$303,$I$297:$I$300,0),MATCH(AA$302,$J$296:$R$296,0)))</f>
        <v>0</v>
      </c>
      <c r="AB330" s="695" cm="1">
        <f t="array" ref="AB330">INDEX($H330:$K330,0,MATCH(AB$303,$H$303:$K$303,0))*INDEX($J$297:$R$300,MATCH(AB$303,$I$297:$I$300,0),MATCH(AB$302,$J$296:$R$296,0))+IF(SUM($H330:$I330)&gt;0,INDEX($U$297:$AC$300,MATCH(AB$303,$I$297:$I$300,0),MATCH(AB$302,$J$296:$R$296,0)))</f>
        <v>0</v>
      </c>
      <c r="AC330" s="695" cm="1">
        <f t="array" ref="AC330">INDEX($H330:$K330,0,MATCH(AC$303,$H$303:$K$303,0))*INDEX($J$297:$R$300,MATCH(AC$303,$I$297:$I$300,0),MATCH(AC$302,$J$296:$R$296,0))+IF(SUM($H330:$I330)&gt;0,INDEX($U$297:$AC$300,MATCH(AC$303,$I$297:$I$300,0),MATCH(AC$302,$J$296:$R$296,0)))</f>
        <v>0</v>
      </c>
      <c r="AD330" s="695" cm="1">
        <f t="array" ref="AD330">INDEX($H330:$K330,0,MATCH(AD$303,$H$303:$K$303,0))*INDEX($J$297:$R$300,MATCH(AD$303,$I$297:$I$300,0),MATCH(AD$302,$J$296:$R$296,0))+IF(SUM($H330:$I330)&gt;0,INDEX($U$297:$AC$300,MATCH(AD$303,$I$297:$I$300,0),MATCH(AD$302,$J$296:$R$296,0)))</f>
        <v>1</v>
      </c>
      <c r="AE330" s="695" cm="1">
        <f t="array" ref="AE330">INDEX($H330:$K330,0,MATCH(AE$303,$H$303:$K$303,0))*INDEX($J$297:$R$300,MATCH(AE$303,$I$297:$I$300,0),MATCH(AE$302,$J$296:$R$296,0))+IF(SUM($H330:$I330)&gt;0,INDEX($U$297:$AC$300,MATCH(AE$303,$I$297:$I$300,0),MATCH(AE$302,$J$296:$R$296,0)))</f>
        <v>0</v>
      </c>
      <c r="AF330" s="695" cm="1">
        <f t="array" ref="AF330">INDEX($H330:$K330,0,MATCH(AF$303,$H$303:$K$303,0))*INDEX($J$297:$R$300,MATCH(AF$303,$I$297:$I$300,0),MATCH(AF$302,$J$296:$R$296,0))+IF(SUM($H330:$I330)&gt;0,INDEX($U$297:$AC$300,MATCH(AF$303,$I$297:$I$300,0),MATCH(AF$302,$J$296:$R$296,0)))</f>
        <v>0</v>
      </c>
      <c r="AG330" s="695" cm="1">
        <f t="array" ref="AG330">INDEX($H330:$K330,0,MATCH(AG$303,$H$303:$K$303,0))*INDEX($J$297:$R$300,MATCH(AG$303,$I$297:$I$300,0),MATCH(AG$302,$J$296:$R$296,0))+IF(SUM($H330:$I330)&gt;0,INDEX($U$297:$AC$300,MATCH(AG$303,$I$297:$I$300,0),MATCH(AG$302,$J$296:$R$296,0)))</f>
        <v>0</v>
      </c>
      <c r="AH330" s="695" cm="1">
        <f t="array" ref="AH330">INDEX($H330:$K330,0,MATCH(AH$303,$H$303:$K$303,0))*INDEX($J$297:$R$300,MATCH(AH$303,$I$297:$I$300,0),MATCH(AH$302,$J$296:$R$296,0))+IF(SUM($H330:$I330)&gt;0,INDEX($U$297:$AC$300,MATCH(AH$303,$I$297:$I$300,0),MATCH(AH$302,$J$296:$R$296,0)))</f>
        <v>1</v>
      </c>
      <c r="AI330" s="695" cm="1">
        <f t="array" ref="AI330">INDEX($H330:$K330,0,MATCH(AI$303,$H$303:$K$303,0))*INDEX($J$297:$R$300,MATCH(AI$303,$I$297:$I$300,0),MATCH(AI$302,$J$296:$R$296,0))+IF(SUM($H330:$I330)&gt;0,INDEX($U$297:$AC$300,MATCH(AI$303,$I$297:$I$300,0),MATCH(AI$302,$J$296:$R$296,0)))</f>
        <v>0</v>
      </c>
      <c r="AJ330" s="695" cm="1">
        <f t="array" ref="AJ330">INDEX($H330:$K330,0,MATCH(AJ$303,$H$303:$K$303,0))*INDEX($J$297:$R$300,MATCH(AJ$303,$I$297:$I$300,0),MATCH(AJ$302,$J$296:$R$296,0))+IF(SUM($H330:$I330)&gt;0,INDEX($U$297:$AC$300,MATCH(AJ$303,$I$297:$I$300,0),MATCH(AJ$302,$J$296:$R$296,0)))</f>
        <v>0</v>
      </c>
      <c r="AK330" s="695" cm="1">
        <f t="array" ref="AK330">INDEX($H330:$K330,0,MATCH(AK$303,$H$303:$K$303,0))*INDEX($J$297:$R$300,MATCH(AK$303,$I$297:$I$300,0),MATCH(AK$302,$J$296:$R$296,0))+IF(SUM($H330:$I330)&gt;0,INDEX($U$297:$AC$300,MATCH(AK$303,$I$297:$I$300,0),MATCH(AK$302,$J$296:$R$296,0)))</f>
        <v>0</v>
      </c>
      <c r="AL330" s="695" cm="1">
        <f t="array" ref="AL330">INDEX($H330:$K330,0,MATCH(AL$303,$H$303:$K$303,0))*INDEX($J$297:$R$300,MATCH(AL$303,$I$297:$I$300,0),MATCH(AL$302,$J$296:$R$296,0))+IF(SUM($H330:$I330)&gt;0,INDEX($U$297:$AC$300,MATCH(AL$303,$I$297:$I$300,0),MATCH(AL$302,$J$296:$R$296,0)))</f>
        <v>1</v>
      </c>
      <c r="AM330" s="695" cm="1">
        <f t="array" ref="AM330">INDEX($H330:$K330,0,MATCH(AM$303,$H$303:$K$303,0))*INDEX($J$297:$R$300,MATCH(AM$303,$I$297:$I$300,0),MATCH(AM$302,$J$296:$R$296,0))+IF(SUM($H330:$I330)&gt;0,INDEX($U$297:$AC$300,MATCH(AM$303,$I$297:$I$300,0),MATCH(AM$302,$J$296:$R$296,0)))</f>
        <v>0</v>
      </c>
      <c r="AN330" s="695" cm="1">
        <f t="array" ref="AN330">INDEX($H330:$K330,0,MATCH(AN$303,$H$303:$K$303,0))*INDEX($J$297:$R$300,MATCH(AN$303,$I$297:$I$300,0),MATCH(AN$302,$J$296:$R$296,0))+IF(SUM($H330:$I330)&gt;0,INDEX($U$297:$AC$300,MATCH(AN$303,$I$297:$I$300,0),MATCH(AN$302,$J$296:$R$296,0)))</f>
        <v>0</v>
      </c>
      <c r="AO330" s="695" cm="1">
        <f t="array" ref="AO330">INDEX($H330:$K330,0,MATCH(AO$303,$H$303:$K$303,0))*INDEX($J$297:$R$300,MATCH(AO$303,$I$297:$I$300,0),MATCH(AO$302,$J$296:$R$296,0))+IF(SUM($H330:$I330)&gt;0,INDEX($U$297:$AC$300,MATCH(AO$303,$I$297:$I$300,0),MATCH(AO$302,$J$296:$R$296,0)))</f>
        <v>0</v>
      </c>
      <c r="AP330" s="695" cm="1">
        <f t="array" ref="AP330">INDEX($H330:$K330,0,MATCH(AP$303,$H$303:$K$303,0))*INDEX($J$297:$R$300,MATCH(AP$303,$I$297:$I$300,0),MATCH(AP$302,$J$296:$R$296,0))+IF(SUM($H330:$I330)&gt;0,INDEX($U$297:$AC$300,MATCH(AP$303,$I$297:$I$300,0),MATCH(AP$302,$J$296:$R$296,0)))</f>
        <v>1</v>
      </c>
      <c r="AQ330" s="695" cm="1">
        <f t="array" ref="AQ330">INDEX($H330:$K330,0,MATCH(AQ$303,$H$303:$K$303,0))*INDEX($J$297:$R$300,MATCH(AQ$303,$I$297:$I$300,0),MATCH(AQ$302,$J$296:$R$296,0))+IF(SUM($H330:$I330)&gt;0,INDEX($U$297:$AC$300,MATCH(AQ$303,$I$297:$I$300,0),MATCH(AQ$302,$J$296:$R$296,0)))</f>
        <v>0</v>
      </c>
      <c r="AR330" s="695" cm="1">
        <f t="array" ref="AR330">INDEX($H330:$K330,0,MATCH(AR$303,$H$303:$K$303,0))*INDEX($J$297:$R$300,MATCH(AR$303,$I$297:$I$300,0),MATCH(AR$302,$J$296:$R$296,0))+IF(SUM($H330:$I330)&gt;0,INDEX($U$297:$AC$300,MATCH(AR$303,$I$297:$I$300,0),MATCH(AR$302,$J$296:$R$296,0)))</f>
        <v>0</v>
      </c>
      <c r="AS330" s="695" cm="1">
        <f t="array" ref="AS330">INDEX($H330:$K330,0,MATCH(AS$303,$H$303:$K$303,0))*INDEX($J$297:$R$300,MATCH(AS$303,$I$297:$I$300,0),MATCH(AS$302,$J$296:$R$296,0))+IF(SUM($H330:$I330)&gt;0,INDEX($U$297:$AC$300,MATCH(AS$303,$I$297:$I$300,0),MATCH(AS$302,$J$296:$R$296,0)))</f>
        <v>0</v>
      </c>
      <c r="AT330" s="695" cm="1">
        <f t="array" ref="AT330">INDEX($H330:$K330,0,MATCH(AT$303,$H$303:$K$303,0))*INDEX($J$297:$R$300,MATCH(AT$303,$I$297:$I$300,0),MATCH(AT$302,$J$296:$R$296,0))+IF(SUM($H330:$I330)&gt;0,INDEX($U$297:$AC$300,MATCH(AT$303,$I$297:$I$300,0),MATCH(AT$302,$J$296:$R$296,0)))</f>
        <v>1</v>
      </c>
      <c r="AU330" s="695" cm="1">
        <f t="array" ref="AU330">INDEX($H330:$K330,0,MATCH(AU$303,$H$303:$K$303,0))*INDEX($J$297:$R$300,MATCH(AU$303,$I$297:$I$300,0),MATCH(AU$302,$J$296:$R$296,0))+IF(SUM($H330:$I330)&gt;0,INDEX($U$297:$AC$300,MATCH(AU$303,$I$297:$I$300,0),MATCH(AU$302,$J$296:$R$296,0)))</f>
        <v>0</v>
      </c>
      <c r="AV330" s="186"/>
      <c r="AW330" s="186"/>
      <c r="AX330" s="16"/>
      <c r="AY330" s="8"/>
      <c r="AZ330" s="8"/>
      <c r="BA330" s="8"/>
    </row>
    <row r="331" spans="1:53" ht="14.5" outlineLevel="1" x14ac:dyDescent="0.35">
      <c r="A331" s="6"/>
      <c r="B331" s="7"/>
      <c r="C331" s="17"/>
      <c r="D331" s="17"/>
      <c r="E331" s="17"/>
      <c r="F331" s="26"/>
      <c r="G331" s="26" t="str">
        <f t="shared" si="123"/>
        <v>YYWA2Ww</v>
      </c>
      <c r="H331" s="222">
        <f t="shared" ref="H331:J331" si="152">IF($H271&gt;0,INDEX($Z$168:$AC$180,MATCH($M152,$Y$168:$Y$180,0),MATCH(H$303,$Z$167:$AC$167,0)),0)</f>
        <v>1</v>
      </c>
      <c r="I331" s="222">
        <f t="shared" si="152"/>
        <v>1</v>
      </c>
      <c r="J331" s="222">
        <f t="shared" si="152"/>
        <v>2</v>
      </c>
      <c r="K331" s="222">
        <f t="shared" si="126"/>
        <v>1</v>
      </c>
      <c r="L331" s="695" cm="1">
        <f t="array" ref="L331">INDEX($H331:$K331,0,MATCH(L$303,$H$303:$K$303,0))*INDEX($J$297:$R$300,MATCH(L$303,$I$297:$I$300,0),MATCH(L$302,$J$296:$R$296,0))+IF(SUM($H331:$I331)&gt;0,INDEX($U$297:$AC$300,MATCH(L$303,$I$297:$I$300,0),MATCH(L$302,$J$296:$R$296,0)))</f>
        <v>2</v>
      </c>
      <c r="M331" s="695" cm="1">
        <f t="array" ref="M331">INDEX($H331:$K331,0,MATCH(M$303,$H$303:$K$303,0))*INDEX($J$297:$R$300,MATCH(M$303,$I$297:$I$300,0),MATCH(M$302,$J$296:$R$296,0))+IF(SUM($H331:$I331)&gt;0,INDEX($U$297:$AC$300,MATCH(M$303,$I$297:$I$300,0),MATCH(M$302,$J$296:$R$296,0)))</f>
        <v>1</v>
      </c>
      <c r="N331" s="695" cm="1">
        <f t="array" ref="N331">INDEX($H331:$K331,0,MATCH(N$303,$H$303:$K$303,0))*INDEX($J$297:$R$300,MATCH(N$303,$I$297:$I$300,0),MATCH(N$302,$J$296:$R$296,0))+IF(SUM($H331:$I331)&gt;0,INDEX($U$297:$AC$300,MATCH(N$303,$I$297:$I$300,0),MATCH(N$302,$J$296:$R$296,0)))</f>
        <v>2</v>
      </c>
      <c r="O331" s="695" cm="1">
        <f t="array" ref="O331">INDEX($H331:$K331,0,MATCH(O$303,$H$303:$K$303,0))*INDEX($J$297:$R$300,MATCH(O$303,$I$297:$I$300,0),MATCH(O$302,$J$296:$R$296,0))+IF(SUM($H331:$I331)&gt;0,INDEX($U$297:$AC$300,MATCH(O$303,$I$297:$I$300,0),MATCH(O$302,$J$296:$R$296,0)))</f>
        <v>1.5</v>
      </c>
      <c r="P331" s="695" cm="1">
        <f t="array" ref="P331">INDEX($H331:$K331,0,MATCH(P$303,$H$303:$K$303,0))*INDEX($J$297:$R$300,MATCH(P$303,$I$297:$I$300,0),MATCH(P$302,$J$296:$R$296,0))+IF(SUM($H331:$I331)&gt;0,INDEX($U$297:$AC$300,MATCH(P$303,$I$297:$I$300,0),MATCH(P$302,$J$296:$R$296,0)))</f>
        <v>2</v>
      </c>
      <c r="Q331" s="695" cm="1">
        <f t="array" ref="Q331">INDEX($H331:$K331,0,MATCH(Q$303,$H$303:$K$303,0))*INDEX($J$297:$R$300,MATCH(Q$303,$I$297:$I$300,0),MATCH(Q$302,$J$296:$R$296,0))+IF(SUM($H331:$I331)&gt;0,INDEX($U$297:$AC$300,MATCH(Q$303,$I$297:$I$300,0),MATCH(Q$302,$J$296:$R$296,0)))</f>
        <v>1</v>
      </c>
      <c r="R331" s="695" cm="1">
        <f t="array" ref="R331">INDEX($H331:$K331,0,MATCH(R$303,$H$303:$K$303,0))*INDEX($J$297:$R$300,MATCH(R$303,$I$297:$I$300,0),MATCH(R$302,$J$296:$R$296,0))+IF(SUM($H331:$I331)&gt;0,INDEX($U$297:$AC$300,MATCH(R$303,$I$297:$I$300,0),MATCH(R$302,$J$296:$R$296,0)))</f>
        <v>2</v>
      </c>
      <c r="S331" s="695" cm="1">
        <f t="array" ref="S331">INDEX($H331:$K331,0,MATCH(S$303,$H$303:$K$303,0))*INDEX($J$297:$R$300,MATCH(S$303,$I$297:$I$300,0),MATCH(S$302,$J$296:$R$296,0))+IF(SUM($H331:$I331)&gt;0,INDEX($U$297:$AC$300,MATCH(S$303,$I$297:$I$300,0),MATCH(S$302,$J$296:$R$296,0)))</f>
        <v>1</v>
      </c>
      <c r="T331" s="695" cm="1">
        <f t="array" ref="T331">INDEX($H331:$K331,0,MATCH(T$303,$H$303:$K$303,0))*INDEX($J$297:$R$300,MATCH(T$303,$I$297:$I$300,0),MATCH(T$302,$J$296:$R$296,0))+IF(SUM($H331:$I331)&gt;0,INDEX($U$297:$AC$300,MATCH(T$303,$I$297:$I$300,0),MATCH(T$302,$J$296:$R$296,0)))</f>
        <v>2</v>
      </c>
      <c r="U331" s="695" cm="1">
        <f t="array" ref="U331">INDEX($H331:$K331,0,MATCH(U$303,$H$303:$K$303,0))*INDEX($J$297:$R$300,MATCH(U$303,$I$297:$I$300,0),MATCH(U$302,$J$296:$R$296,0))+IF(SUM($H331:$I331)&gt;0,INDEX($U$297:$AC$300,MATCH(U$303,$I$297:$I$300,0),MATCH(U$302,$J$296:$R$296,0)))</f>
        <v>1</v>
      </c>
      <c r="V331" s="695" cm="1">
        <f t="array" ref="V331">INDEX($H331:$K331,0,MATCH(V$303,$H$303:$K$303,0))*INDEX($J$297:$R$300,MATCH(V$303,$I$297:$I$300,0),MATCH(V$302,$J$296:$R$296,0))+IF(SUM($H331:$I331)&gt;0,INDEX($U$297:$AC$300,MATCH(V$303,$I$297:$I$300,0),MATCH(V$302,$J$296:$R$296,0)))</f>
        <v>2</v>
      </c>
      <c r="W331" s="695" cm="1">
        <f t="array" ref="W331">INDEX($H331:$K331,0,MATCH(W$303,$H$303:$K$303,0))*INDEX($J$297:$R$300,MATCH(W$303,$I$297:$I$300,0),MATCH(W$302,$J$296:$R$296,0))+IF(SUM($H331:$I331)&gt;0,INDEX($U$297:$AC$300,MATCH(W$303,$I$297:$I$300,0),MATCH(W$302,$J$296:$R$296,0)))</f>
        <v>1</v>
      </c>
      <c r="X331" s="695" cm="1">
        <f t="array" ref="X331">INDEX($H331:$K331,0,MATCH(X$303,$H$303:$K$303,0))*INDEX($J$297:$R$300,MATCH(X$303,$I$297:$I$300,0),MATCH(X$302,$J$296:$R$296,0))+IF(SUM($H331:$I331)&gt;0,INDEX($U$297:$AC$300,MATCH(X$303,$I$297:$I$300,0),MATCH(X$302,$J$296:$R$296,0)))</f>
        <v>2</v>
      </c>
      <c r="Y331" s="695" cm="1">
        <f t="array" ref="Y331">INDEX($H331:$K331,0,MATCH(Y$303,$H$303:$K$303,0))*INDEX($J$297:$R$300,MATCH(Y$303,$I$297:$I$300,0),MATCH(Y$302,$J$296:$R$296,0))+IF(SUM($H331:$I331)&gt;0,INDEX($U$297:$AC$300,MATCH(Y$303,$I$297:$I$300,0),MATCH(Y$302,$J$296:$R$296,0)))</f>
        <v>1</v>
      </c>
      <c r="Z331" s="695" cm="1">
        <f t="array" ref="Z331">INDEX($H331:$K331,0,MATCH(Z$303,$H$303:$K$303,0))*INDEX($J$297:$R$300,MATCH(Z$303,$I$297:$I$300,0),MATCH(Z$302,$J$296:$R$296,0))+IF(SUM($H331:$I331)&gt;0,INDEX($U$297:$AC$300,MATCH(Z$303,$I$297:$I$300,0),MATCH(Z$302,$J$296:$R$296,0)))</f>
        <v>2</v>
      </c>
      <c r="AA331" s="695" cm="1">
        <f t="array" ref="AA331">INDEX($H331:$K331,0,MATCH(AA$303,$H$303:$K$303,0))*INDEX($J$297:$R$300,MATCH(AA$303,$I$297:$I$300,0),MATCH(AA$302,$J$296:$R$296,0))+IF(SUM($H331:$I331)&gt;0,INDEX($U$297:$AC$300,MATCH(AA$303,$I$297:$I$300,0),MATCH(AA$302,$J$296:$R$296,0)))</f>
        <v>0.5</v>
      </c>
      <c r="AB331" s="695" cm="1">
        <f t="array" ref="AB331">INDEX($H331:$K331,0,MATCH(AB$303,$H$303:$K$303,0))*INDEX($J$297:$R$300,MATCH(AB$303,$I$297:$I$300,0),MATCH(AB$302,$J$296:$R$296,0))+IF(SUM($H331:$I331)&gt;0,INDEX($U$297:$AC$300,MATCH(AB$303,$I$297:$I$300,0),MATCH(AB$302,$J$296:$R$296,0)))</f>
        <v>1</v>
      </c>
      <c r="AC331" s="695" cm="1">
        <f t="array" ref="AC331">INDEX($H331:$K331,0,MATCH(AC$303,$H$303:$K$303,0))*INDEX($J$297:$R$300,MATCH(AC$303,$I$297:$I$300,0),MATCH(AC$302,$J$296:$R$296,0))+IF(SUM($H331:$I331)&gt;0,INDEX($U$297:$AC$300,MATCH(AC$303,$I$297:$I$300,0),MATCH(AC$302,$J$296:$R$296,0)))</f>
        <v>1</v>
      </c>
      <c r="AD331" s="695" cm="1">
        <f t="array" ref="AD331">INDEX($H331:$K331,0,MATCH(AD$303,$H$303:$K$303,0))*INDEX($J$297:$R$300,MATCH(AD$303,$I$297:$I$300,0),MATCH(AD$302,$J$296:$R$296,0))+IF(SUM($H331:$I331)&gt;0,INDEX($U$297:$AC$300,MATCH(AD$303,$I$297:$I$300,0),MATCH(AD$302,$J$296:$R$296,0)))</f>
        <v>2</v>
      </c>
      <c r="AE331" s="695" cm="1">
        <f t="array" ref="AE331">INDEX($H331:$K331,0,MATCH(AE$303,$H$303:$K$303,0))*INDEX($J$297:$R$300,MATCH(AE$303,$I$297:$I$300,0),MATCH(AE$302,$J$296:$R$296,0))+IF(SUM($H331:$I331)&gt;0,INDEX($U$297:$AC$300,MATCH(AE$303,$I$297:$I$300,0),MATCH(AE$302,$J$296:$R$296,0)))</f>
        <v>1</v>
      </c>
      <c r="AF331" s="695" cm="1">
        <f t="array" ref="AF331">INDEX($H331:$K331,0,MATCH(AF$303,$H$303:$K$303,0))*INDEX($J$297:$R$300,MATCH(AF$303,$I$297:$I$300,0),MATCH(AF$302,$J$296:$R$296,0))+IF(SUM($H331:$I331)&gt;0,INDEX($U$297:$AC$300,MATCH(AF$303,$I$297:$I$300,0),MATCH(AF$302,$J$296:$R$296,0)))</f>
        <v>1</v>
      </c>
      <c r="AG331" s="695" cm="1">
        <f t="array" ref="AG331">INDEX($H331:$K331,0,MATCH(AG$303,$H$303:$K$303,0))*INDEX($J$297:$R$300,MATCH(AG$303,$I$297:$I$300,0),MATCH(AG$302,$J$296:$R$296,0))+IF(SUM($H331:$I331)&gt;0,INDEX($U$297:$AC$300,MATCH(AG$303,$I$297:$I$300,0),MATCH(AG$302,$J$296:$R$296,0)))</f>
        <v>1</v>
      </c>
      <c r="AH331" s="695" cm="1">
        <f t="array" ref="AH331">INDEX($H331:$K331,0,MATCH(AH$303,$H$303:$K$303,0))*INDEX($J$297:$R$300,MATCH(AH$303,$I$297:$I$300,0),MATCH(AH$302,$J$296:$R$296,0))+IF(SUM($H331:$I331)&gt;0,INDEX($U$297:$AC$300,MATCH(AH$303,$I$297:$I$300,0),MATCH(AH$302,$J$296:$R$296,0)))</f>
        <v>2</v>
      </c>
      <c r="AI331" s="695" cm="1">
        <f t="array" ref="AI331">INDEX($H331:$K331,0,MATCH(AI$303,$H$303:$K$303,0))*INDEX($J$297:$R$300,MATCH(AI$303,$I$297:$I$300,0),MATCH(AI$302,$J$296:$R$296,0))+IF(SUM($H331:$I331)&gt;0,INDEX($U$297:$AC$300,MATCH(AI$303,$I$297:$I$300,0),MATCH(AI$302,$J$296:$R$296,0)))</f>
        <v>0.5</v>
      </c>
      <c r="AJ331" s="695" cm="1">
        <f t="array" ref="AJ331">INDEX($H331:$K331,0,MATCH(AJ$303,$H$303:$K$303,0))*INDEX($J$297:$R$300,MATCH(AJ$303,$I$297:$I$300,0),MATCH(AJ$302,$J$296:$R$296,0))+IF(SUM($H331:$I331)&gt;0,INDEX($U$297:$AC$300,MATCH(AJ$303,$I$297:$I$300,0),MATCH(AJ$302,$J$296:$R$296,0)))</f>
        <v>1</v>
      </c>
      <c r="AK331" s="695" cm="1">
        <f t="array" ref="AK331">INDEX($H331:$K331,0,MATCH(AK$303,$H$303:$K$303,0))*INDEX($J$297:$R$300,MATCH(AK$303,$I$297:$I$300,0),MATCH(AK$302,$J$296:$R$296,0))+IF(SUM($H331:$I331)&gt;0,INDEX($U$297:$AC$300,MATCH(AK$303,$I$297:$I$300,0),MATCH(AK$302,$J$296:$R$296,0)))</f>
        <v>1</v>
      </c>
      <c r="AL331" s="695" cm="1">
        <f t="array" ref="AL331">INDEX($H331:$K331,0,MATCH(AL$303,$H$303:$K$303,0))*INDEX($J$297:$R$300,MATCH(AL$303,$I$297:$I$300,0),MATCH(AL$302,$J$296:$R$296,0))+IF(SUM($H331:$I331)&gt;0,INDEX($U$297:$AC$300,MATCH(AL$303,$I$297:$I$300,0),MATCH(AL$302,$J$296:$R$296,0)))</f>
        <v>2</v>
      </c>
      <c r="AM331" s="695" cm="1">
        <f t="array" ref="AM331">INDEX($H331:$K331,0,MATCH(AM$303,$H$303:$K$303,0))*INDEX($J$297:$R$300,MATCH(AM$303,$I$297:$I$300,0),MATCH(AM$302,$J$296:$R$296,0))+IF(SUM($H331:$I331)&gt;0,INDEX($U$297:$AC$300,MATCH(AM$303,$I$297:$I$300,0),MATCH(AM$302,$J$296:$R$296,0)))</f>
        <v>0.5</v>
      </c>
      <c r="AN331" s="695" cm="1">
        <f t="array" ref="AN331">INDEX($H331:$K331,0,MATCH(AN$303,$H$303:$K$303,0))*INDEX($J$297:$R$300,MATCH(AN$303,$I$297:$I$300,0),MATCH(AN$302,$J$296:$R$296,0))+IF(SUM($H331:$I331)&gt;0,INDEX($U$297:$AC$300,MATCH(AN$303,$I$297:$I$300,0),MATCH(AN$302,$J$296:$R$296,0)))</f>
        <v>1</v>
      </c>
      <c r="AO331" s="695" cm="1">
        <f t="array" ref="AO331">INDEX($H331:$K331,0,MATCH(AO$303,$H$303:$K$303,0))*INDEX($J$297:$R$300,MATCH(AO$303,$I$297:$I$300,0),MATCH(AO$302,$J$296:$R$296,0))+IF(SUM($H331:$I331)&gt;0,INDEX($U$297:$AC$300,MATCH(AO$303,$I$297:$I$300,0),MATCH(AO$302,$J$296:$R$296,0)))</f>
        <v>1</v>
      </c>
      <c r="AP331" s="695" cm="1">
        <f t="array" ref="AP331">INDEX($H331:$K331,0,MATCH(AP$303,$H$303:$K$303,0))*INDEX($J$297:$R$300,MATCH(AP$303,$I$297:$I$300,0),MATCH(AP$302,$J$296:$R$296,0))+IF(SUM($H331:$I331)&gt;0,INDEX($U$297:$AC$300,MATCH(AP$303,$I$297:$I$300,0),MATCH(AP$302,$J$296:$R$296,0)))</f>
        <v>2</v>
      </c>
      <c r="AQ331" s="695" cm="1">
        <f t="array" ref="AQ331">INDEX($H331:$K331,0,MATCH(AQ$303,$H$303:$K$303,0))*INDEX($J$297:$R$300,MATCH(AQ$303,$I$297:$I$300,0),MATCH(AQ$302,$J$296:$R$296,0))+IF(SUM($H331:$I331)&gt;0,INDEX($U$297:$AC$300,MATCH(AQ$303,$I$297:$I$300,0),MATCH(AQ$302,$J$296:$R$296,0)))</f>
        <v>0</v>
      </c>
      <c r="AR331" s="695" cm="1">
        <f t="array" ref="AR331">INDEX($H331:$K331,0,MATCH(AR$303,$H$303:$K$303,0))*INDEX($J$297:$R$300,MATCH(AR$303,$I$297:$I$300,0),MATCH(AR$302,$J$296:$R$296,0))+IF(SUM($H331:$I331)&gt;0,INDEX($U$297:$AC$300,MATCH(AR$303,$I$297:$I$300,0),MATCH(AR$302,$J$296:$R$296,0)))</f>
        <v>1</v>
      </c>
      <c r="AS331" s="695" cm="1">
        <f t="array" ref="AS331">INDEX($H331:$K331,0,MATCH(AS$303,$H$303:$K$303,0))*INDEX($J$297:$R$300,MATCH(AS$303,$I$297:$I$300,0),MATCH(AS$302,$J$296:$R$296,0))+IF(SUM($H331:$I331)&gt;0,INDEX($U$297:$AC$300,MATCH(AS$303,$I$297:$I$300,0),MATCH(AS$302,$J$296:$R$296,0)))</f>
        <v>1</v>
      </c>
      <c r="AT331" s="695" cm="1">
        <f t="array" ref="AT331">INDEX($H331:$K331,0,MATCH(AT$303,$H$303:$K$303,0))*INDEX($J$297:$R$300,MATCH(AT$303,$I$297:$I$300,0),MATCH(AT$302,$J$296:$R$296,0))+IF(SUM($H331:$I331)&gt;0,INDEX($U$297:$AC$300,MATCH(AT$303,$I$297:$I$300,0),MATCH(AT$302,$J$296:$R$296,0)))</f>
        <v>2</v>
      </c>
      <c r="AU331" s="695" cm="1">
        <f t="array" ref="AU331">INDEX($H331:$K331,0,MATCH(AU$303,$H$303:$K$303,0))*INDEX($J$297:$R$300,MATCH(AU$303,$I$297:$I$300,0),MATCH(AU$302,$J$296:$R$296,0))+IF(SUM($H331:$I331)&gt;0,INDEX($U$297:$AC$300,MATCH(AU$303,$I$297:$I$300,0),MATCH(AU$302,$J$296:$R$296,0)))</f>
        <v>1</v>
      </c>
      <c r="AV331" s="186"/>
      <c r="AW331" s="186"/>
      <c r="AX331" s="16"/>
      <c r="AY331" s="8"/>
      <c r="AZ331" s="8"/>
      <c r="BA331" s="8"/>
    </row>
    <row r="332" spans="1:53" ht="14.5" outlineLevel="1" x14ac:dyDescent="0.35">
      <c r="A332" s="6"/>
      <c r="B332" s="7"/>
      <c r="C332" s="17"/>
      <c r="D332" s="17"/>
      <c r="E332" s="17"/>
      <c r="F332" s="26"/>
      <c r="G332" s="26" t="str">
        <f t="shared" si="123"/>
        <v>YYWA2Wwd</v>
      </c>
      <c r="H332" s="222">
        <f t="shared" ref="H332:J332" si="153">IF($H272&gt;0,INDEX($Z$168:$AC$180,MATCH($M153,$Y$168:$Y$180,0),MATCH(H$303,$Z$167:$AC$167,0)),0)</f>
        <v>0</v>
      </c>
      <c r="I332" s="222">
        <f t="shared" si="153"/>
        <v>1</v>
      </c>
      <c r="J332" s="222">
        <f t="shared" si="153"/>
        <v>2</v>
      </c>
      <c r="K332" s="222">
        <f t="shared" si="126"/>
        <v>1</v>
      </c>
      <c r="L332" s="695" cm="1">
        <f t="array" ref="L332">INDEX($H332:$K332,0,MATCH(L$303,$H$303:$K$303,0))*INDEX($J$297:$R$300,MATCH(L$303,$I$297:$I$300,0),MATCH(L$302,$J$296:$R$296,0))+IF(SUM($H332:$I332)&gt;0,INDEX($U$297:$AC$300,MATCH(L$303,$I$297:$I$300,0),MATCH(L$302,$J$296:$R$296,0)))</f>
        <v>1</v>
      </c>
      <c r="M332" s="695" cm="1">
        <f t="array" ref="M332">INDEX($H332:$K332,0,MATCH(M$303,$H$303:$K$303,0))*INDEX($J$297:$R$300,MATCH(M$303,$I$297:$I$300,0),MATCH(M$302,$J$296:$R$296,0))+IF(SUM($H332:$I332)&gt;0,INDEX($U$297:$AC$300,MATCH(M$303,$I$297:$I$300,0),MATCH(M$302,$J$296:$R$296,0)))</f>
        <v>1</v>
      </c>
      <c r="N332" s="695" cm="1">
        <f t="array" ref="N332">INDEX($H332:$K332,0,MATCH(N$303,$H$303:$K$303,0))*INDEX($J$297:$R$300,MATCH(N$303,$I$297:$I$300,0),MATCH(N$302,$J$296:$R$296,0))+IF(SUM($H332:$I332)&gt;0,INDEX($U$297:$AC$300,MATCH(N$303,$I$297:$I$300,0),MATCH(N$302,$J$296:$R$296,0)))</f>
        <v>2</v>
      </c>
      <c r="O332" s="695" cm="1">
        <f t="array" ref="O332">INDEX($H332:$K332,0,MATCH(O$303,$H$303:$K$303,0))*INDEX($J$297:$R$300,MATCH(O$303,$I$297:$I$300,0),MATCH(O$302,$J$296:$R$296,0))+IF(SUM($H332:$I332)&gt;0,INDEX($U$297:$AC$300,MATCH(O$303,$I$297:$I$300,0),MATCH(O$302,$J$296:$R$296,0)))</f>
        <v>1.5</v>
      </c>
      <c r="P332" s="695" cm="1">
        <f t="array" ref="P332">INDEX($H332:$K332,0,MATCH(P$303,$H$303:$K$303,0))*INDEX($J$297:$R$300,MATCH(P$303,$I$297:$I$300,0),MATCH(P$302,$J$296:$R$296,0))+IF(SUM($H332:$I332)&gt;0,INDEX($U$297:$AC$300,MATCH(P$303,$I$297:$I$300,0),MATCH(P$302,$J$296:$R$296,0)))</f>
        <v>1</v>
      </c>
      <c r="Q332" s="695" cm="1">
        <f t="array" ref="Q332">INDEX($H332:$K332,0,MATCH(Q$303,$H$303:$K$303,0))*INDEX($J$297:$R$300,MATCH(Q$303,$I$297:$I$300,0),MATCH(Q$302,$J$296:$R$296,0))+IF(SUM($H332:$I332)&gt;0,INDEX($U$297:$AC$300,MATCH(Q$303,$I$297:$I$300,0),MATCH(Q$302,$J$296:$R$296,0)))</f>
        <v>1</v>
      </c>
      <c r="R332" s="695" cm="1">
        <f t="array" ref="R332">INDEX($H332:$K332,0,MATCH(R$303,$H$303:$K$303,0))*INDEX($J$297:$R$300,MATCH(R$303,$I$297:$I$300,0),MATCH(R$302,$J$296:$R$296,0))+IF(SUM($H332:$I332)&gt;0,INDEX($U$297:$AC$300,MATCH(R$303,$I$297:$I$300,0),MATCH(R$302,$J$296:$R$296,0)))</f>
        <v>2</v>
      </c>
      <c r="S332" s="695" cm="1">
        <f t="array" ref="S332">INDEX($H332:$K332,0,MATCH(S$303,$H$303:$K$303,0))*INDEX($J$297:$R$300,MATCH(S$303,$I$297:$I$300,0),MATCH(S$302,$J$296:$R$296,0))+IF(SUM($H332:$I332)&gt;0,INDEX($U$297:$AC$300,MATCH(S$303,$I$297:$I$300,0),MATCH(S$302,$J$296:$R$296,0)))</f>
        <v>1</v>
      </c>
      <c r="T332" s="695" cm="1">
        <f t="array" ref="T332">INDEX($H332:$K332,0,MATCH(T$303,$H$303:$K$303,0))*INDEX($J$297:$R$300,MATCH(T$303,$I$297:$I$300,0),MATCH(T$302,$J$296:$R$296,0))+IF(SUM($H332:$I332)&gt;0,INDEX($U$297:$AC$300,MATCH(T$303,$I$297:$I$300,0),MATCH(T$302,$J$296:$R$296,0)))</f>
        <v>1</v>
      </c>
      <c r="U332" s="695" cm="1">
        <f t="array" ref="U332">INDEX($H332:$K332,0,MATCH(U$303,$H$303:$K$303,0))*INDEX($J$297:$R$300,MATCH(U$303,$I$297:$I$300,0),MATCH(U$302,$J$296:$R$296,0))+IF(SUM($H332:$I332)&gt;0,INDEX($U$297:$AC$300,MATCH(U$303,$I$297:$I$300,0),MATCH(U$302,$J$296:$R$296,0)))</f>
        <v>1</v>
      </c>
      <c r="V332" s="695" cm="1">
        <f t="array" ref="V332">INDEX($H332:$K332,0,MATCH(V$303,$H$303:$K$303,0))*INDEX($J$297:$R$300,MATCH(V$303,$I$297:$I$300,0),MATCH(V$302,$J$296:$R$296,0))+IF(SUM($H332:$I332)&gt;0,INDEX($U$297:$AC$300,MATCH(V$303,$I$297:$I$300,0),MATCH(V$302,$J$296:$R$296,0)))</f>
        <v>2</v>
      </c>
      <c r="W332" s="695" cm="1">
        <f t="array" ref="W332">INDEX($H332:$K332,0,MATCH(W$303,$H$303:$K$303,0))*INDEX($J$297:$R$300,MATCH(W$303,$I$297:$I$300,0),MATCH(W$302,$J$296:$R$296,0))+IF(SUM($H332:$I332)&gt;0,INDEX($U$297:$AC$300,MATCH(W$303,$I$297:$I$300,0),MATCH(W$302,$J$296:$R$296,0)))</f>
        <v>1</v>
      </c>
      <c r="X332" s="695" cm="1">
        <f t="array" ref="X332">INDEX($H332:$K332,0,MATCH(X$303,$H$303:$K$303,0))*INDEX($J$297:$R$300,MATCH(X$303,$I$297:$I$300,0),MATCH(X$302,$J$296:$R$296,0))+IF(SUM($H332:$I332)&gt;0,INDEX($U$297:$AC$300,MATCH(X$303,$I$297:$I$300,0),MATCH(X$302,$J$296:$R$296,0)))</f>
        <v>1</v>
      </c>
      <c r="Y332" s="695" cm="1">
        <f t="array" ref="Y332">INDEX($H332:$K332,0,MATCH(Y$303,$H$303:$K$303,0))*INDEX($J$297:$R$300,MATCH(Y$303,$I$297:$I$300,0),MATCH(Y$302,$J$296:$R$296,0))+IF(SUM($H332:$I332)&gt;0,INDEX($U$297:$AC$300,MATCH(Y$303,$I$297:$I$300,0),MATCH(Y$302,$J$296:$R$296,0)))</f>
        <v>1</v>
      </c>
      <c r="Z332" s="695" cm="1">
        <f t="array" ref="Z332">INDEX($H332:$K332,0,MATCH(Z$303,$H$303:$K$303,0))*INDEX($J$297:$R$300,MATCH(Z$303,$I$297:$I$300,0),MATCH(Z$302,$J$296:$R$296,0))+IF(SUM($H332:$I332)&gt;0,INDEX($U$297:$AC$300,MATCH(Z$303,$I$297:$I$300,0),MATCH(Z$302,$J$296:$R$296,0)))</f>
        <v>2</v>
      </c>
      <c r="AA332" s="695" cm="1">
        <f t="array" ref="AA332">INDEX($H332:$K332,0,MATCH(AA$303,$H$303:$K$303,0))*INDEX($J$297:$R$300,MATCH(AA$303,$I$297:$I$300,0),MATCH(AA$302,$J$296:$R$296,0))+IF(SUM($H332:$I332)&gt;0,INDEX($U$297:$AC$300,MATCH(AA$303,$I$297:$I$300,0),MATCH(AA$302,$J$296:$R$296,0)))</f>
        <v>0.5</v>
      </c>
      <c r="AB332" s="695" cm="1">
        <f t="array" ref="AB332">INDEX($H332:$K332,0,MATCH(AB$303,$H$303:$K$303,0))*INDEX($J$297:$R$300,MATCH(AB$303,$I$297:$I$300,0),MATCH(AB$302,$J$296:$R$296,0))+IF(SUM($H332:$I332)&gt;0,INDEX($U$297:$AC$300,MATCH(AB$303,$I$297:$I$300,0),MATCH(AB$302,$J$296:$R$296,0)))</f>
        <v>0</v>
      </c>
      <c r="AC332" s="695" cm="1">
        <f t="array" ref="AC332">INDEX($H332:$K332,0,MATCH(AC$303,$H$303:$K$303,0))*INDEX($J$297:$R$300,MATCH(AC$303,$I$297:$I$300,0),MATCH(AC$302,$J$296:$R$296,0))+IF(SUM($H332:$I332)&gt;0,INDEX($U$297:$AC$300,MATCH(AC$303,$I$297:$I$300,0),MATCH(AC$302,$J$296:$R$296,0)))</f>
        <v>1</v>
      </c>
      <c r="AD332" s="695" cm="1">
        <f t="array" ref="AD332">INDEX($H332:$K332,0,MATCH(AD$303,$H$303:$K$303,0))*INDEX($J$297:$R$300,MATCH(AD$303,$I$297:$I$300,0),MATCH(AD$302,$J$296:$R$296,0))+IF(SUM($H332:$I332)&gt;0,INDEX($U$297:$AC$300,MATCH(AD$303,$I$297:$I$300,0),MATCH(AD$302,$J$296:$R$296,0)))</f>
        <v>2</v>
      </c>
      <c r="AE332" s="695" cm="1">
        <f t="array" ref="AE332">INDEX($H332:$K332,0,MATCH(AE$303,$H$303:$K$303,0))*INDEX($J$297:$R$300,MATCH(AE$303,$I$297:$I$300,0),MATCH(AE$302,$J$296:$R$296,0))+IF(SUM($H332:$I332)&gt;0,INDEX($U$297:$AC$300,MATCH(AE$303,$I$297:$I$300,0),MATCH(AE$302,$J$296:$R$296,0)))</f>
        <v>1</v>
      </c>
      <c r="AF332" s="695" cm="1">
        <f t="array" ref="AF332">INDEX($H332:$K332,0,MATCH(AF$303,$H$303:$K$303,0))*INDEX($J$297:$R$300,MATCH(AF$303,$I$297:$I$300,0),MATCH(AF$302,$J$296:$R$296,0))+IF(SUM($H332:$I332)&gt;0,INDEX($U$297:$AC$300,MATCH(AF$303,$I$297:$I$300,0),MATCH(AF$302,$J$296:$R$296,0)))</f>
        <v>0</v>
      </c>
      <c r="AG332" s="695" cm="1">
        <f t="array" ref="AG332">INDEX($H332:$K332,0,MATCH(AG$303,$H$303:$K$303,0))*INDEX($J$297:$R$300,MATCH(AG$303,$I$297:$I$300,0),MATCH(AG$302,$J$296:$R$296,0))+IF(SUM($H332:$I332)&gt;0,INDEX($U$297:$AC$300,MATCH(AG$303,$I$297:$I$300,0),MATCH(AG$302,$J$296:$R$296,0)))</f>
        <v>1</v>
      </c>
      <c r="AH332" s="695" cm="1">
        <f t="array" ref="AH332">INDEX($H332:$K332,0,MATCH(AH$303,$H$303:$K$303,0))*INDEX($J$297:$R$300,MATCH(AH$303,$I$297:$I$300,0),MATCH(AH$302,$J$296:$R$296,0))+IF(SUM($H332:$I332)&gt;0,INDEX($U$297:$AC$300,MATCH(AH$303,$I$297:$I$300,0),MATCH(AH$302,$J$296:$R$296,0)))</f>
        <v>2</v>
      </c>
      <c r="AI332" s="695" cm="1">
        <f t="array" ref="AI332">INDEX($H332:$K332,0,MATCH(AI$303,$H$303:$K$303,0))*INDEX($J$297:$R$300,MATCH(AI$303,$I$297:$I$300,0),MATCH(AI$302,$J$296:$R$296,0))+IF(SUM($H332:$I332)&gt;0,INDEX($U$297:$AC$300,MATCH(AI$303,$I$297:$I$300,0),MATCH(AI$302,$J$296:$R$296,0)))</f>
        <v>0.5</v>
      </c>
      <c r="AJ332" s="695" cm="1">
        <f t="array" ref="AJ332">INDEX($H332:$K332,0,MATCH(AJ$303,$H$303:$K$303,0))*INDEX($J$297:$R$300,MATCH(AJ$303,$I$297:$I$300,0),MATCH(AJ$302,$J$296:$R$296,0))+IF(SUM($H332:$I332)&gt;0,INDEX($U$297:$AC$300,MATCH(AJ$303,$I$297:$I$300,0),MATCH(AJ$302,$J$296:$R$296,0)))</f>
        <v>0</v>
      </c>
      <c r="AK332" s="695" cm="1">
        <f t="array" ref="AK332">INDEX($H332:$K332,0,MATCH(AK$303,$H$303:$K$303,0))*INDEX($J$297:$R$300,MATCH(AK$303,$I$297:$I$300,0),MATCH(AK$302,$J$296:$R$296,0))+IF(SUM($H332:$I332)&gt;0,INDEX($U$297:$AC$300,MATCH(AK$303,$I$297:$I$300,0),MATCH(AK$302,$J$296:$R$296,0)))</f>
        <v>1</v>
      </c>
      <c r="AL332" s="695" cm="1">
        <f t="array" ref="AL332">INDEX($H332:$K332,0,MATCH(AL$303,$H$303:$K$303,0))*INDEX($J$297:$R$300,MATCH(AL$303,$I$297:$I$300,0),MATCH(AL$302,$J$296:$R$296,0))+IF(SUM($H332:$I332)&gt;0,INDEX($U$297:$AC$300,MATCH(AL$303,$I$297:$I$300,0),MATCH(AL$302,$J$296:$R$296,0)))</f>
        <v>2</v>
      </c>
      <c r="AM332" s="695" cm="1">
        <f t="array" ref="AM332">INDEX($H332:$K332,0,MATCH(AM$303,$H$303:$K$303,0))*INDEX($J$297:$R$300,MATCH(AM$303,$I$297:$I$300,0),MATCH(AM$302,$J$296:$R$296,0))+IF(SUM($H332:$I332)&gt;0,INDEX($U$297:$AC$300,MATCH(AM$303,$I$297:$I$300,0),MATCH(AM$302,$J$296:$R$296,0)))</f>
        <v>0.5</v>
      </c>
      <c r="AN332" s="695" cm="1">
        <f t="array" ref="AN332">INDEX($H332:$K332,0,MATCH(AN$303,$H$303:$K$303,0))*INDEX($J$297:$R$300,MATCH(AN$303,$I$297:$I$300,0),MATCH(AN$302,$J$296:$R$296,0))+IF(SUM($H332:$I332)&gt;0,INDEX($U$297:$AC$300,MATCH(AN$303,$I$297:$I$300,0),MATCH(AN$302,$J$296:$R$296,0)))</f>
        <v>0</v>
      </c>
      <c r="AO332" s="695" cm="1">
        <f t="array" ref="AO332">INDEX($H332:$K332,0,MATCH(AO$303,$H$303:$K$303,0))*INDEX($J$297:$R$300,MATCH(AO$303,$I$297:$I$300,0),MATCH(AO$302,$J$296:$R$296,0))+IF(SUM($H332:$I332)&gt;0,INDEX($U$297:$AC$300,MATCH(AO$303,$I$297:$I$300,0),MATCH(AO$302,$J$296:$R$296,0)))</f>
        <v>1</v>
      </c>
      <c r="AP332" s="695" cm="1">
        <f t="array" ref="AP332">INDEX($H332:$K332,0,MATCH(AP$303,$H$303:$K$303,0))*INDEX($J$297:$R$300,MATCH(AP$303,$I$297:$I$300,0),MATCH(AP$302,$J$296:$R$296,0))+IF(SUM($H332:$I332)&gt;0,INDEX($U$297:$AC$300,MATCH(AP$303,$I$297:$I$300,0),MATCH(AP$302,$J$296:$R$296,0)))</f>
        <v>2</v>
      </c>
      <c r="AQ332" s="695" cm="1">
        <f t="array" ref="AQ332">INDEX($H332:$K332,0,MATCH(AQ$303,$H$303:$K$303,0))*INDEX($J$297:$R$300,MATCH(AQ$303,$I$297:$I$300,0),MATCH(AQ$302,$J$296:$R$296,0))+IF(SUM($H332:$I332)&gt;0,INDEX($U$297:$AC$300,MATCH(AQ$303,$I$297:$I$300,0),MATCH(AQ$302,$J$296:$R$296,0)))</f>
        <v>0</v>
      </c>
      <c r="AR332" s="695" cm="1">
        <f t="array" ref="AR332">INDEX($H332:$K332,0,MATCH(AR$303,$H$303:$K$303,0))*INDEX($J$297:$R$300,MATCH(AR$303,$I$297:$I$300,0),MATCH(AR$302,$J$296:$R$296,0))+IF(SUM($H332:$I332)&gt;0,INDEX($U$297:$AC$300,MATCH(AR$303,$I$297:$I$300,0),MATCH(AR$302,$J$296:$R$296,0)))</f>
        <v>0</v>
      </c>
      <c r="AS332" s="695" cm="1">
        <f t="array" ref="AS332">INDEX($H332:$K332,0,MATCH(AS$303,$H$303:$K$303,0))*INDEX($J$297:$R$300,MATCH(AS$303,$I$297:$I$300,0),MATCH(AS$302,$J$296:$R$296,0))+IF(SUM($H332:$I332)&gt;0,INDEX($U$297:$AC$300,MATCH(AS$303,$I$297:$I$300,0),MATCH(AS$302,$J$296:$R$296,0)))</f>
        <v>1</v>
      </c>
      <c r="AT332" s="695" cm="1">
        <f t="array" ref="AT332">INDEX($H332:$K332,0,MATCH(AT$303,$H$303:$K$303,0))*INDEX($J$297:$R$300,MATCH(AT$303,$I$297:$I$300,0),MATCH(AT$302,$J$296:$R$296,0))+IF(SUM($H332:$I332)&gt;0,INDEX($U$297:$AC$300,MATCH(AT$303,$I$297:$I$300,0),MATCH(AT$302,$J$296:$R$296,0)))</f>
        <v>2</v>
      </c>
      <c r="AU332" s="695" cm="1">
        <f t="array" ref="AU332">INDEX($H332:$K332,0,MATCH(AU$303,$H$303:$K$303,0))*INDEX($J$297:$R$300,MATCH(AU$303,$I$297:$I$300,0),MATCH(AU$302,$J$296:$R$296,0))+IF(SUM($H332:$I332)&gt;0,INDEX($U$297:$AC$300,MATCH(AU$303,$I$297:$I$300,0),MATCH(AU$302,$J$296:$R$296,0)))</f>
        <v>1</v>
      </c>
      <c r="AV332" s="186"/>
      <c r="AW332" s="186"/>
      <c r="AX332" s="16"/>
      <c r="AY332" s="8"/>
      <c r="AZ332" s="8"/>
      <c r="BA332" s="8"/>
    </row>
    <row r="333" spans="1:53" ht="14.5" outlineLevel="1" x14ac:dyDescent="0.35">
      <c r="A333" s="6"/>
      <c r="B333" s="7"/>
      <c r="C333" s="17"/>
      <c r="D333" s="17"/>
      <c r="E333" s="17"/>
      <c r="F333" s="26"/>
      <c r="G333" s="26" t="str">
        <f t="shared" si="123"/>
        <v>YYWWA1w</v>
      </c>
      <c r="H333" s="222">
        <f t="shared" ref="H333:J333" si="154">IF($H273&gt;0,INDEX($Z$168:$AC$180,MATCH($M154,$Y$168:$Y$180,0),MATCH(H$303,$Z$167:$AC$167,0)),0)</f>
        <v>1</v>
      </c>
      <c r="I333" s="222">
        <f t="shared" si="154"/>
        <v>1</v>
      </c>
      <c r="J333" s="222">
        <f t="shared" si="154"/>
        <v>2</v>
      </c>
      <c r="K333" s="222">
        <f t="shared" si="126"/>
        <v>1</v>
      </c>
      <c r="L333" s="695" cm="1">
        <f t="array" ref="L333">INDEX($H333:$K333,0,MATCH(L$303,$H$303:$K$303,0))*INDEX($J$297:$R$300,MATCH(L$303,$I$297:$I$300,0),MATCH(L$302,$J$296:$R$296,0))+IF(SUM($H333:$I333)&gt;0,INDEX($U$297:$AC$300,MATCH(L$303,$I$297:$I$300,0),MATCH(L$302,$J$296:$R$296,0)))</f>
        <v>2</v>
      </c>
      <c r="M333" s="695" cm="1">
        <f t="array" ref="M333">INDEX($H333:$K333,0,MATCH(M$303,$H$303:$K$303,0))*INDEX($J$297:$R$300,MATCH(M$303,$I$297:$I$300,0),MATCH(M$302,$J$296:$R$296,0))+IF(SUM($H333:$I333)&gt;0,INDEX($U$297:$AC$300,MATCH(M$303,$I$297:$I$300,0),MATCH(M$302,$J$296:$R$296,0)))</f>
        <v>1</v>
      </c>
      <c r="N333" s="695" cm="1">
        <f t="array" ref="N333">INDEX($H333:$K333,0,MATCH(N$303,$H$303:$K$303,0))*INDEX($J$297:$R$300,MATCH(N$303,$I$297:$I$300,0),MATCH(N$302,$J$296:$R$296,0))+IF(SUM($H333:$I333)&gt;0,INDEX($U$297:$AC$300,MATCH(N$303,$I$297:$I$300,0),MATCH(N$302,$J$296:$R$296,0)))</f>
        <v>2</v>
      </c>
      <c r="O333" s="695" cm="1">
        <f t="array" ref="O333">INDEX($H333:$K333,0,MATCH(O$303,$H$303:$K$303,0))*INDEX($J$297:$R$300,MATCH(O$303,$I$297:$I$300,0),MATCH(O$302,$J$296:$R$296,0))+IF(SUM($H333:$I333)&gt;0,INDEX($U$297:$AC$300,MATCH(O$303,$I$297:$I$300,0),MATCH(O$302,$J$296:$R$296,0)))</f>
        <v>1.5</v>
      </c>
      <c r="P333" s="695" cm="1">
        <f t="array" ref="P333">INDEX($H333:$K333,0,MATCH(P$303,$H$303:$K$303,0))*INDEX($J$297:$R$300,MATCH(P$303,$I$297:$I$300,0),MATCH(P$302,$J$296:$R$296,0))+IF(SUM($H333:$I333)&gt;0,INDEX($U$297:$AC$300,MATCH(P$303,$I$297:$I$300,0),MATCH(P$302,$J$296:$R$296,0)))</f>
        <v>2</v>
      </c>
      <c r="Q333" s="695" cm="1">
        <f t="array" ref="Q333">INDEX($H333:$K333,0,MATCH(Q$303,$H$303:$K$303,0))*INDEX($J$297:$R$300,MATCH(Q$303,$I$297:$I$300,0),MATCH(Q$302,$J$296:$R$296,0))+IF(SUM($H333:$I333)&gt;0,INDEX($U$297:$AC$300,MATCH(Q$303,$I$297:$I$300,0),MATCH(Q$302,$J$296:$R$296,0)))</f>
        <v>1</v>
      </c>
      <c r="R333" s="695" cm="1">
        <f t="array" ref="R333">INDEX($H333:$K333,0,MATCH(R$303,$H$303:$K$303,0))*INDEX($J$297:$R$300,MATCH(R$303,$I$297:$I$300,0),MATCH(R$302,$J$296:$R$296,0))+IF(SUM($H333:$I333)&gt;0,INDEX($U$297:$AC$300,MATCH(R$303,$I$297:$I$300,0),MATCH(R$302,$J$296:$R$296,0)))</f>
        <v>2</v>
      </c>
      <c r="S333" s="695" cm="1">
        <f t="array" ref="S333">INDEX($H333:$K333,0,MATCH(S$303,$H$303:$K$303,0))*INDEX($J$297:$R$300,MATCH(S$303,$I$297:$I$300,0),MATCH(S$302,$J$296:$R$296,0))+IF(SUM($H333:$I333)&gt;0,INDEX($U$297:$AC$300,MATCH(S$303,$I$297:$I$300,0),MATCH(S$302,$J$296:$R$296,0)))</f>
        <v>1</v>
      </c>
      <c r="T333" s="695" cm="1">
        <f t="array" ref="T333">INDEX($H333:$K333,0,MATCH(T$303,$H$303:$K$303,0))*INDEX($J$297:$R$300,MATCH(T$303,$I$297:$I$300,0),MATCH(T$302,$J$296:$R$296,0))+IF(SUM($H333:$I333)&gt;0,INDEX($U$297:$AC$300,MATCH(T$303,$I$297:$I$300,0),MATCH(T$302,$J$296:$R$296,0)))</f>
        <v>2</v>
      </c>
      <c r="U333" s="695" cm="1">
        <f t="array" ref="U333">INDEX($H333:$K333,0,MATCH(U$303,$H$303:$K$303,0))*INDEX($J$297:$R$300,MATCH(U$303,$I$297:$I$300,0),MATCH(U$302,$J$296:$R$296,0))+IF(SUM($H333:$I333)&gt;0,INDEX($U$297:$AC$300,MATCH(U$303,$I$297:$I$300,0),MATCH(U$302,$J$296:$R$296,0)))</f>
        <v>1</v>
      </c>
      <c r="V333" s="695" cm="1">
        <f t="array" ref="V333">INDEX($H333:$K333,0,MATCH(V$303,$H$303:$K$303,0))*INDEX($J$297:$R$300,MATCH(V$303,$I$297:$I$300,0),MATCH(V$302,$J$296:$R$296,0))+IF(SUM($H333:$I333)&gt;0,INDEX($U$297:$AC$300,MATCH(V$303,$I$297:$I$300,0),MATCH(V$302,$J$296:$R$296,0)))</f>
        <v>2</v>
      </c>
      <c r="W333" s="695" cm="1">
        <f t="array" ref="W333">INDEX($H333:$K333,0,MATCH(W$303,$H$303:$K$303,0))*INDEX($J$297:$R$300,MATCH(W$303,$I$297:$I$300,0),MATCH(W$302,$J$296:$R$296,0))+IF(SUM($H333:$I333)&gt;0,INDEX($U$297:$AC$300,MATCH(W$303,$I$297:$I$300,0),MATCH(W$302,$J$296:$R$296,0)))</f>
        <v>1</v>
      </c>
      <c r="X333" s="695" cm="1">
        <f t="array" ref="X333">INDEX($H333:$K333,0,MATCH(X$303,$H$303:$K$303,0))*INDEX($J$297:$R$300,MATCH(X$303,$I$297:$I$300,0),MATCH(X$302,$J$296:$R$296,0))+IF(SUM($H333:$I333)&gt;0,INDEX($U$297:$AC$300,MATCH(X$303,$I$297:$I$300,0),MATCH(X$302,$J$296:$R$296,0)))</f>
        <v>2</v>
      </c>
      <c r="Y333" s="695" cm="1">
        <f t="array" ref="Y333">INDEX($H333:$K333,0,MATCH(Y$303,$H$303:$K$303,0))*INDEX($J$297:$R$300,MATCH(Y$303,$I$297:$I$300,0),MATCH(Y$302,$J$296:$R$296,0))+IF(SUM($H333:$I333)&gt;0,INDEX($U$297:$AC$300,MATCH(Y$303,$I$297:$I$300,0),MATCH(Y$302,$J$296:$R$296,0)))</f>
        <v>1</v>
      </c>
      <c r="Z333" s="695" cm="1">
        <f t="array" ref="Z333">INDEX($H333:$K333,0,MATCH(Z$303,$H$303:$K$303,0))*INDEX($J$297:$R$300,MATCH(Z$303,$I$297:$I$300,0),MATCH(Z$302,$J$296:$R$296,0))+IF(SUM($H333:$I333)&gt;0,INDEX($U$297:$AC$300,MATCH(Z$303,$I$297:$I$300,0),MATCH(Z$302,$J$296:$R$296,0)))</f>
        <v>2</v>
      </c>
      <c r="AA333" s="695" cm="1">
        <f t="array" ref="AA333">INDEX($H333:$K333,0,MATCH(AA$303,$H$303:$K$303,0))*INDEX($J$297:$R$300,MATCH(AA$303,$I$297:$I$300,0),MATCH(AA$302,$J$296:$R$296,0))+IF(SUM($H333:$I333)&gt;0,INDEX($U$297:$AC$300,MATCH(AA$303,$I$297:$I$300,0),MATCH(AA$302,$J$296:$R$296,0)))</f>
        <v>0.5</v>
      </c>
      <c r="AB333" s="695" cm="1">
        <f t="array" ref="AB333">INDEX($H333:$K333,0,MATCH(AB$303,$H$303:$K$303,0))*INDEX($J$297:$R$300,MATCH(AB$303,$I$297:$I$300,0),MATCH(AB$302,$J$296:$R$296,0))+IF(SUM($H333:$I333)&gt;0,INDEX($U$297:$AC$300,MATCH(AB$303,$I$297:$I$300,0),MATCH(AB$302,$J$296:$R$296,0)))</f>
        <v>1</v>
      </c>
      <c r="AC333" s="695" cm="1">
        <f t="array" ref="AC333">INDEX($H333:$K333,0,MATCH(AC$303,$H$303:$K$303,0))*INDEX($J$297:$R$300,MATCH(AC$303,$I$297:$I$300,0),MATCH(AC$302,$J$296:$R$296,0))+IF(SUM($H333:$I333)&gt;0,INDEX($U$297:$AC$300,MATCH(AC$303,$I$297:$I$300,0),MATCH(AC$302,$J$296:$R$296,0)))</f>
        <v>1</v>
      </c>
      <c r="AD333" s="695" cm="1">
        <f t="array" ref="AD333">INDEX($H333:$K333,0,MATCH(AD$303,$H$303:$K$303,0))*INDEX($J$297:$R$300,MATCH(AD$303,$I$297:$I$300,0),MATCH(AD$302,$J$296:$R$296,0))+IF(SUM($H333:$I333)&gt;0,INDEX($U$297:$AC$300,MATCH(AD$303,$I$297:$I$300,0),MATCH(AD$302,$J$296:$R$296,0)))</f>
        <v>2</v>
      </c>
      <c r="AE333" s="695" cm="1">
        <f t="array" ref="AE333">INDEX($H333:$K333,0,MATCH(AE$303,$H$303:$K$303,0))*INDEX($J$297:$R$300,MATCH(AE$303,$I$297:$I$300,0),MATCH(AE$302,$J$296:$R$296,0))+IF(SUM($H333:$I333)&gt;0,INDEX($U$297:$AC$300,MATCH(AE$303,$I$297:$I$300,0),MATCH(AE$302,$J$296:$R$296,0)))</f>
        <v>1</v>
      </c>
      <c r="AF333" s="695" cm="1">
        <f t="array" ref="AF333">INDEX($H333:$K333,0,MATCH(AF$303,$H$303:$K$303,0))*INDEX($J$297:$R$300,MATCH(AF$303,$I$297:$I$300,0),MATCH(AF$302,$J$296:$R$296,0))+IF(SUM($H333:$I333)&gt;0,INDEX($U$297:$AC$300,MATCH(AF$303,$I$297:$I$300,0),MATCH(AF$302,$J$296:$R$296,0)))</f>
        <v>1</v>
      </c>
      <c r="AG333" s="695" cm="1">
        <f t="array" ref="AG333">INDEX($H333:$K333,0,MATCH(AG$303,$H$303:$K$303,0))*INDEX($J$297:$R$300,MATCH(AG$303,$I$297:$I$300,0),MATCH(AG$302,$J$296:$R$296,0))+IF(SUM($H333:$I333)&gt;0,INDEX($U$297:$AC$300,MATCH(AG$303,$I$297:$I$300,0),MATCH(AG$302,$J$296:$R$296,0)))</f>
        <v>1</v>
      </c>
      <c r="AH333" s="695" cm="1">
        <f t="array" ref="AH333">INDEX($H333:$K333,0,MATCH(AH$303,$H$303:$K$303,0))*INDEX($J$297:$R$300,MATCH(AH$303,$I$297:$I$300,0),MATCH(AH$302,$J$296:$R$296,0))+IF(SUM($H333:$I333)&gt;0,INDEX($U$297:$AC$300,MATCH(AH$303,$I$297:$I$300,0),MATCH(AH$302,$J$296:$R$296,0)))</f>
        <v>2</v>
      </c>
      <c r="AI333" s="695" cm="1">
        <f t="array" ref="AI333">INDEX($H333:$K333,0,MATCH(AI$303,$H$303:$K$303,0))*INDEX($J$297:$R$300,MATCH(AI$303,$I$297:$I$300,0),MATCH(AI$302,$J$296:$R$296,0))+IF(SUM($H333:$I333)&gt;0,INDEX($U$297:$AC$300,MATCH(AI$303,$I$297:$I$300,0),MATCH(AI$302,$J$296:$R$296,0)))</f>
        <v>0.5</v>
      </c>
      <c r="AJ333" s="695" cm="1">
        <f t="array" ref="AJ333">INDEX($H333:$K333,0,MATCH(AJ$303,$H$303:$K$303,0))*INDEX($J$297:$R$300,MATCH(AJ$303,$I$297:$I$300,0),MATCH(AJ$302,$J$296:$R$296,0))+IF(SUM($H333:$I333)&gt;0,INDEX($U$297:$AC$300,MATCH(AJ$303,$I$297:$I$300,0),MATCH(AJ$302,$J$296:$R$296,0)))</f>
        <v>1</v>
      </c>
      <c r="AK333" s="695" cm="1">
        <f t="array" ref="AK333">INDEX($H333:$K333,0,MATCH(AK$303,$H$303:$K$303,0))*INDEX($J$297:$R$300,MATCH(AK$303,$I$297:$I$300,0),MATCH(AK$302,$J$296:$R$296,0))+IF(SUM($H333:$I333)&gt;0,INDEX($U$297:$AC$300,MATCH(AK$303,$I$297:$I$300,0),MATCH(AK$302,$J$296:$R$296,0)))</f>
        <v>1</v>
      </c>
      <c r="AL333" s="695" cm="1">
        <f t="array" ref="AL333">INDEX($H333:$K333,0,MATCH(AL$303,$H$303:$K$303,0))*INDEX($J$297:$R$300,MATCH(AL$303,$I$297:$I$300,0),MATCH(AL$302,$J$296:$R$296,0))+IF(SUM($H333:$I333)&gt;0,INDEX($U$297:$AC$300,MATCH(AL$303,$I$297:$I$300,0),MATCH(AL$302,$J$296:$R$296,0)))</f>
        <v>2</v>
      </c>
      <c r="AM333" s="695" cm="1">
        <f t="array" ref="AM333">INDEX($H333:$K333,0,MATCH(AM$303,$H$303:$K$303,0))*INDEX($J$297:$R$300,MATCH(AM$303,$I$297:$I$300,0),MATCH(AM$302,$J$296:$R$296,0))+IF(SUM($H333:$I333)&gt;0,INDEX($U$297:$AC$300,MATCH(AM$303,$I$297:$I$300,0),MATCH(AM$302,$J$296:$R$296,0)))</f>
        <v>0.5</v>
      </c>
      <c r="AN333" s="695" cm="1">
        <f t="array" ref="AN333">INDEX($H333:$K333,0,MATCH(AN$303,$H$303:$K$303,0))*INDEX($J$297:$R$300,MATCH(AN$303,$I$297:$I$300,0),MATCH(AN$302,$J$296:$R$296,0))+IF(SUM($H333:$I333)&gt;0,INDEX($U$297:$AC$300,MATCH(AN$303,$I$297:$I$300,0),MATCH(AN$302,$J$296:$R$296,0)))</f>
        <v>1</v>
      </c>
      <c r="AO333" s="695" cm="1">
        <f t="array" ref="AO333">INDEX($H333:$K333,0,MATCH(AO$303,$H$303:$K$303,0))*INDEX($J$297:$R$300,MATCH(AO$303,$I$297:$I$300,0),MATCH(AO$302,$J$296:$R$296,0))+IF(SUM($H333:$I333)&gt;0,INDEX($U$297:$AC$300,MATCH(AO$303,$I$297:$I$300,0),MATCH(AO$302,$J$296:$R$296,0)))</f>
        <v>1</v>
      </c>
      <c r="AP333" s="695" cm="1">
        <f t="array" ref="AP333">INDEX($H333:$K333,0,MATCH(AP$303,$H$303:$K$303,0))*INDEX($J$297:$R$300,MATCH(AP$303,$I$297:$I$300,0),MATCH(AP$302,$J$296:$R$296,0))+IF(SUM($H333:$I333)&gt;0,INDEX($U$297:$AC$300,MATCH(AP$303,$I$297:$I$300,0),MATCH(AP$302,$J$296:$R$296,0)))</f>
        <v>2</v>
      </c>
      <c r="AQ333" s="695" cm="1">
        <f t="array" ref="AQ333">INDEX($H333:$K333,0,MATCH(AQ$303,$H$303:$K$303,0))*INDEX($J$297:$R$300,MATCH(AQ$303,$I$297:$I$300,0),MATCH(AQ$302,$J$296:$R$296,0))+IF(SUM($H333:$I333)&gt;0,INDEX($U$297:$AC$300,MATCH(AQ$303,$I$297:$I$300,0),MATCH(AQ$302,$J$296:$R$296,0)))</f>
        <v>0</v>
      </c>
      <c r="AR333" s="695" cm="1">
        <f t="array" ref="AR333">INDEX($H333:$K333,0,MATCH(AR$303,$H$303:$K$303,0))*INDEX($J$297:$R$300,MATCH(AR$303,$I$297:$I$300,0),MATCH(AR$302,$J$296:$R$296,0))+IF(SUM($H333:$I333)&gt;0,INDEX($U$297:$AC$300,MATCH(AR$303,$I$297:$I$300,0),MATCH(AR$302,$J$296:$R$296,0)))</f>
        <v>1</v>
      </c>
      <c r="AS333" s="695" cm="1">
        <f t="array" ref="AS333">INDEX($H333:$K333,0,MATCH(AS$303,$H$303:$K$303,0))*INDEX($J$297:$R$300,MATCH(AS$303,$I$297:$I$300,0),MATCH(AS$302,$J$296:$R$296,0))+IF(SUM($H333:$I333)&gt;0,INDEX($U$297:$AC$300,MATCH(AS$303,$I$297:$I$300,0),MATCH(AS$302,$J$296:$R$296,0)))</f>
        <v>1</v>
      </c>
      <c r="AT333" s="695" cm="1">
        <f t="array" ref="AT333">INDEX($H333:$K333,0,MATCH(AT$303,$H$303:$K$303,0))*INDEX($J$297:$R$300,MATCH(AT$303,$I$297:$I$300,0),MATCH(AT$302,$J$296:$R$296,0))+IF(SUM($H333:$I333)&gt;0,INDEX($U$297:$AC$300,MATCH(AT$303,$I$297:$I$300,0),MATCH(AT$302,$J$296:$R$296,0)))</f>
        <v>2</v>
      </c>
      <c r="AU333" s="695" cm="1">
        <f t="array" ref="AU333">INDEX($H333:$K333,0,MATCH(AU$303,$H$303:$K$303,0))*INDEX($J$297:$R$300,MATCH(AU$303,$I$297:$I$300,0),MATCH(AU$302,$J$296:$R$296,0))+IF(SUM($H333:$I333)&gt;0,INDEX($U$297:$AC$300,MATCH(AU$303,$I$297:$I$300,0),MATCH(AU$302,$J$296:$R$296,0)))</f>
        <v>1</v>
      </c>
      <c r="AV333" s="186"/>
      <c r="AW333" s="186"/>
      <c r="AX333" s="16"/>
      <c r="AY333" s="8"/>
      <c r="AZ333" s="8"/>
      <c r="BA333" s="8"/>
    </row>
    <row r="334" spans="1:53" ht="14.5" outlineLevel="1" x14ac:dyDescent="0.35">
      <c r="A334" s="6"/>
      <c r="B334" s="7"/>
      <c r="C334" s="17"/>
      <c r="D334" s="17"/>
      <c r="E334" s="17"/>
      <c r="F334" s="26"/>
      <c r="G334" s="26" t="str">
        <f t="shared" si="123"/>
        <v>YYWWA1wd</v>
      </c>
      <c r="H334" s="222">
        <f t="shared" ref="H334:J334" si="155">IF($H274&gt;0,INDEX($Z$168:$AC$180,MATCH($M155,$Y$168:$Y$180,0),MATCH(H$303,$Z$167:$AC$167,0)),0)</f>
        <v>0</v>
      </c>
      <c r="I334" s="222">
        <f t="shared" si="155"/>
        <v>1</v>
      </c>
      <c r="J334" s="222">
        <f t="shared" si="155"/>
        <v>2</v>
      </c>
      <c r="K334" s="222">
        <f t="shared" si="126"/>
        <v>1</v>
      </c>
      <c r="L334" s="695" cm="1">
        <f t="array" ref="L334">INDEX($H334:$K334,0,MATCH(L$303,$H$303:$K$303,0))*INDEX($J$297:$R$300,MATCH(L$303,$I$297:$I$300,0),MATCH(L$302,$J$296:$R$296,0))+IF(SUM($H334:$I334)&gt;0,INDEX($U$297:$AC$300,MATCH(L$303,$I$297:$I$300,0),MATCH(L$302,$J$296:$R$296,0)))</f>
        <v>1</v>
      </c>
      <c r="M334" s="695" cm="1">
        <f t="array" ref="M334">INDEX($H334:$K334,0,MATCH(M$303,$H$303:$K$303,0))*INDEX($J$297:$R$300,MATCH(M$303,$I$297:$I$300,0),MATCH(M$302,$J$296:$R$296,0))+IF(SUM($H334:$I334)&gt;0,INDEX($U$297:$AC$300,MATCH(M$303,$I$297:$I$300,0),MATCH(M$302,$J$296:$R$296,0)))</f>
        <v>1</v>
      </c>
      <c r="N334" s="695" cm="1">
        <f t="array" ref="N334">INDEX($H334:$K334,0,MATCH(N$303,$H$303:$K$303,0))*INDEX($J$297:$R$300,MATCH(N$303,$I$297:$I$300,0),MATCH(N$302,$J$296:$R$296,0))+IF(SUM($H334:$I334)&gt;0,INDEX($U$297:$AC$300,MATCH(N$303,$I$297:$I$300,0),MATCH(N$302,$J$296:$R$296,0)))</f>
        <v>2</v>
      </c>
      <c r="O334" s="695" cm="1">
        <f t="array" ref="O334">INDEX($H334:$K334,0,MATCH(O$303,$H$303:$K$303,0))*INDEX($J$297:$R$300,MATCH(O$303,$I$297:$I$300,0),MATCH(O$302,$J$296:$R$296,0))+IF(SUM($H334:$I334)&gt;0,INDEX($U$297:$AC$300,MATCH(O$303,$I$297:$I$300,0),MATCH(O$302,$J$296:$R$296,0)))</f>
        <v>1.5</v>
      </c>
      <c r="P334" s="695" cm="1">
        <f t="array" ref="P334">INDEX($H334:$K334,0,MATCH(P$303,$H$303:$K$303,0))*INDEX($J$297:$R$300,MATCH(P$303,$I$297:$I$300,0),MATCH(P$302,$J$296:$R$296,0))+IF(SUM($H334:$I334)&gt;0,INDEX($U$297:$AC$300,MATCH(P$303,$I$297:$I$300,0),MATCH(P$302,$J$296:$R$296,0)))</f>
        <v>1</v>
      </c>
      <c r="Q334" s="695" cm="1">
        <f t="array" ref="Q334">INDEX($H334:$K334,0,MATCH(Q$303,$H$303:$K$303,0))*INDEX($J$297:$R$300,MATCH(Q$303,$I$297:$I$300,0),MATCH(Q$302,$J$296:$R$296,0))+IF(SUM($H334:$I334)&gt;0,INDEX($U$297:$AC$300,MATCH(Q$303,$I$297:$I$300,0),MATCH(Q$302,$J$296:$R$296,0)))</f>
        <v>1</v>
      </c>
      <c r="R334" s="695" cm="1">
        <f t="array" ref="R334">INDEX($H334:$K334,0,MATCH(R$303,$H$303:$K$303,0))*INDEX($J$297:$R$300,MATCH(R$303,$I$297:$I$300,0),MATCH(R$302,$J$296:$R$296,0))+IF(SUM($H334:$I334)&gt;0,INDEX($U$297:$AC$300,MATCH(R$303,$I$297:$I$300,0),MATCH(R$302,$J$296:$R$296,0)))</f>
        <v>2</v>
      </c>
      <c r="S334" s="695" cm="1">
        <f t="array" ref="S334">INDEX($H334:$K334,0,MATCH(S$303,$H$303:$K$303,0))*INDEX($J$297:$R$300,MATCH(S$303,$I$297:$I$300,0),MATCH(S$302,$J$296:$R$296,0))+IF(SUM($H334:$I334)&gt;0,INDEX($U$297:$AC$300,MATCH(S$303,$I$297:$I$300,0),MATCH(S$302,$J$296:$R$296,0)))</f>
        <v>1</v>
      </c>
      <c r="T334" s="695" cm="1">
        <f t="array" ref="T334">INDEX($H334:$K334,0,MATCH(T$303,$H$303:$K$303,0))*INDEX($J$297:$R$300,MATCH(T$303,$I$297:$I$300,0),MATCH(T$302,$J$296:$R$296,0))+IF(SUM($H334:$I334)&gt;0,INDEX($U$297:$AC$300,MATCH(T$303,$I$297:$I$300,0),MATCH(T$302,$J$296:$R$296,0)))</f>
        <v>1</v>
      </c>
      <c r="U334" s="695" cm="1">
        <f t="array" ref="U334">INDEX($H334:$K334,0,MATCH(U$303,$H$303:$K$303,0))*INDEX($J$297:$R$300,MATCH(U$303,$I$297:$I$300,0),MATCH(U$302,$J$296:$R$296,0))+IF(SUM($H334:$I334)&gt;0,INDEX($U$297:$AC$300,MATCH(U$303,$I$297:$I$300,0),MATCH(U$302,$J$296:$R$296,0)))</f>
        <v>1</v>
      </c>
      <c r="V334" s="695" cm="1">
        <f t="array" ref="V334">INDEX($H334:$K334,0,MATCH(V$303,$H$303:$K$303,0))*INDEX($J$297:$R$300,MATCH(V$303,$I$297:$I$300,0),MATCH(V$302,$J$296:$R$296,0))+IF(SUM($H334:$I334)&gt;0,INDEX($U$297:$AC$300,MATCH(V$303,$I$297:$I$300,0),MATCH(V$302,$J$296:$R$296,0)))</f>
        <v>2</v>
      </c>
      <c r="W334" s="695" cm="1">
        <f t="array" ref="W334">INDEX($H334:$K334,0,MATCH(W$303,$H$303:$K$303,0))*INDEX($J$297:$R$300,MATCH(W$303,$I$297:$I$300,0),MATCH(W$302,$J$296:$R$296,0))+IF(SUM($H334:$I334)&gt;0,INDEX($U$297:$AC$300,MATCH(W$303,$I$297:$I$300,0),MATCH(W$302,$J$296:$R$296,0)))</f>
        <v>1</v>
      </c>
      <c r="X334" s="695" cm="1">
        <f t="array" ref="X334">INDEX($H334:$K334,0,MATCH(X$303,$H$303:$K$303,0))*INDEX($J$297:$R$300,MATCH(X$303,$I$297:$I$300,0),MATCH(X$302,$J$296:$R$296,0))+IF(SUM($H334:$I334)&gt;0,INDEX($U$297:$AC$300,MATCH(X$303,$I$297:$I$300,0),MATCH(X$302,$J$296:$R$296,0)))</f>
        <v>1</v>
      </c>
      <c r="Y334" s="695" cm="1">
        <f t="array" ref="Y334">INDEX($H334:$K334,0,MATCH(Y$303,$H$303:$K$303,0))*INDEX($J$297:$R$300,MATCH(Y$303,$I$297:$I$300,0),MATCH(Y$302,$J$296:$R$296,0))+IF(SUM($H334:$I334)&gt;0,INDEX($U$297:$AC$300,MATCH(Y$303,$I$297:$I$300,0),MATCH(Y$302,$J$296:$R$296,0)))</f>
        <v>1</v>
      </c>
      <c r="Z334" s="695" cm="1">
        <f t="array" ref="Z334">INDEX($H334:$K334,0,MATCH(Z$303,$H$303:$K$303,0))*INDEX($J$297:$R$300,MATCH(Z$303,$I$297:$I$300,0),MATCH(Z$302,$J$296:$R$296,0))+IF(SUM($H334:$I334)&gt;0,INDEX($U$297:$AC$300,MATCH(Z$303,$I$297:$I$300,0),MATCH(Z$302,$J$296:$R$296,0)))</f>
        <v>2</v>
      </c>
      <c r="AA334" s="695" cm="1">
        <f t="array" ref="AA334">INDEX($H334:$K334,0,MATCH(AA$303,$H$303:$K$303,0))*INDEX($J$297:$R$300,MATCH(AA$303,$I$297:$I$300,0),MATCH(AA$302,$J$296:$R$296,0))+IF(SUM($H334:$I334)&gt;0,INDEX($U$297:$AC$300,MATCH(AA$303,$I$297:$I$300,0),MATCH(AA$302,$J$296:$R$296,0)))</f>
        <v>0.5</v>
      </c>
      <c r="AB334" s="695" cm="1">
        <f t="array" ref="AB334">INDEX($H334:$K334,0,MATCH(AB$303,$H$303:$K$303,0))*INDEX($J$297:$R$300,MATCH(AB$303,$I$297:$I$300,0),MATCH(AB$302,$J$296:$R$296,0))+IF(SUM($H334:$I334)&gt;0,INDEX($U$297:$AC$300,MATCH(AB$303,$I$297:$I$300,0),MATCH(AB$302,$J$296:$R$296,0)))</f>
        <v>0</v>
      </c>
      <c r="AC334" s="695" cm="1">
        <f t="array" ref="AC334">INDEX($H334:$K334,0,MATCH(AC$303,$H$303:$K$303,0))*INDEX($J$297:$R$300,MATCH(AC$303,$I$297:$I$300,0),MATCH(AC$302,$J$296:$R$296,0))+IF(SUM($H334:$I334)&gt;0,INDEX($U$297:$AC$300,MATCH(AC$303,$I$297:$I$300,0),MATCH(AC$302,$J$296:$R$296,0)))</f>
        <v>1</v>
      </c>
      <c r="AD334" s="695" cm="1">
        <f t="array" ref="AD334">INDEX($H334:$K334,0,MATCH(AD$303,$H$303:$K$303,0))*INDEX($J$297:$R$300,MATCH(AD$303,$I$297:$I$300,0),MATCH(AD$302,$J$296:$R$296,0))+IF(SUM($H334:$I334)&gt;0,INDEX($U$297:$AC$300,MATCH(AD$303,$I$297:$I$300,0),MATCH(AD$302,$J$296:$R$296,0)))</f>
        <v>2</v>
      </c>
      <c r="AE334" s="695" cm="1">
        <f t="array" ref="AE334">INDEX($H334:$K334,0,MATCH(AE$303,$H$303:$K$303,0))*INDEX($J$297:$R$300,MATCH(AE$303,$I$297:$I$300,0),MATCH(AE$302,$J$296:$R$296,0))+IF(SUM($H334:$I334)&gt;0,INDEX($U$297:$AC$300,MATCH(AE$303,$I$297:$I$300,0),MATCH(AE$302,$J$296:$R$296,0)))</f>
        <v>1</v>
      </c>
      <c r="AF334" s="695" cm="1">
        <f t="array" ref="AF334">INDEX($H334:$K334,0,MATCH(AF$303,$H$303:$K$303,0))*INDEX($J$297:$R$300,MATCH(AF$303,$I$297:$I$300,0),MATCH(AF$302,$J$296:$R$296,0))+IF(SUM($H334:$I334)&gt;0,INDEX($U$297:$AC$300,MATCH(AF$303,$I$297:$I$300,0),MATCH(AF$302,$J$296:$R$296,0)))</f>
        <v>0</v>
      </c>
      <c r="AG334" s="695" cm="1">
        <f t="array" ref="AG334">INDEX($H334:$K334,0,MATCH(AG$303,$H$303:$K$303,0))*INDEX($J$297:$R$300,MATCH(AG$303,$I$297:$I$300,0),MATCH(AG$302,$J$296:$R$296,0))+IF(SUM($H334:$I334)&gt;0,INDEX($U$297:$AC$300,MATCH(AG$303,$I$297:$I$300,0),MATCH(AG$302,$J$296:$R$296,0)))</f>
        <v>1</v>
      </c>
      <c r="AH334" s="695" cm="1">
        <f t="array" ref="AH334">INDEX($H334:$K334,0,MATCH(AH$303,$H$303:$K$303,0))*INDEX($J$297:$R$300,MATCH(AH$303,$I$297:$I$300,0),MATCH(AH$302,$J$296:$R$296,0))+IF(SUM($H334:$I334)&gt;0,INDEX($U$297:$AC$300,MATCH(AH$303,$I$297:$I$300,0),MATCH(AH$302,$J$296:$R$296,0)))</f>
        <v>2</v>
      </c>
      <c r="AI334" s="695" cm="1">
        <f t="array" ref="AI334">INDEX($H334:$K334,0,MATCH(AI$303,$H$303:$K$303,0))*INDEX($J$297:$R$300,MATCH(AI$303,$I$297:$I$300,0),MATCH(AI$302,$J$296:$R$296,0))+IF(SUM($H334:$I334)&gt;0,INDEX($U$297:$AC$300,MATCH(AI$303,$I$297:$I$300,0),MATCH(AI$302,$J$296:$R$296,0)))</f>
        <v>0.5</v>
      </c>
      <c r="AJ334" s="695" cm="1">
        <f t="array" ref="AJ334">INDEX($H334:$K334,0,MATCH(AJ$303,$H$303:$K$303,0))*INDEX($J$297:$R$300,MATCH(AJ$303,$I$297:$I$300,0),MATCH(AJ$302,$J$296:$R$296,0))+IF(SUM($H334:$I334)&gt;0,INDEX($U$297:$AC$300,MATCH(AJ$303,$I$297:$I$300,0),MATCH(AJ$302,$J$296:$R$296,0)))</f>
        <v>0</v>
      </c>
      <c r="AK334" s="695" cm="1">
        <f t="array" ref="AK334">INDEX($H334:$K334,0,MATCH(AK$303,$H$303:$K$303,0))*INDEX($J$297:$R$300,MATCH(AK$303,$I$297:$I$300,0),MATCH(AK$302,$J$296:$R$296,0))+IF(SUM($H334:$I334)&gt;0,INDEX($U$297:$AC$300,MATCH(AK$303,$I$297:$I$300,0),MATCH(AK$302,$J$296:$R$296,0)))</f>
        <v>1</v>
      </c>
      <c r="AL334" s="695" cm="1">
        <f t="array" ref="AL334">INDEX($H334:$K334,0,MATCH(AL$303,$H$303:$K$303,0))*INDEX($J$297:$R$300,MATCH(AL$303,$I$297:$I$300,0),MATCH(AL$302,$J$296:$R$296,0))+IF(SUM($H334:$I334)&gt;0,INDEX($U$297:$AC$300,MATCH(AL$303,$I$297:$I$300,0),MATCH(AL$302,$J$296:$R$296,0)))</f>
        <v>2</v>
      </c>
      <c r="AM334" s="695" cm="1">
        <f t="array" ref="AM334">INDEX($H334:$K334,0,MATCH(AM$303,$H$303:$K$303,0))*INDEX($J$297:$R$300,MATCH(AM$303,$I$297:$I$300,0),MATCH(AM$302,$J$296:$R$296,0))+IF(SUM($H334:$I334)&gt;0,INDEX($U$297:$AC$300,MATCH(AM$303,$I$297:$I$300,0),MATCH(AM$302,$J$296:$R$296,0)))</f>
        <v>0.5</v>
      </c>
      <c r="AN334" s="695" cm="1">
        <f t="array" ref="AN334">INDEX($H334:$K334,0,MATCH(AN$303,$H$303:$K$303,0))*INDEX($J$297:$R$300,MATCH(AN$303,$I$297:$I$300,0),MATCH(AN$302,$J$296:$R$296,0))+IF(SUM($H334:$I334)&gt;0,INDEX($U$297:$AC$300,MATCH(AN$303,$I$297:$I$300,0),MATCH(AN$302,$J$296:$R$296,0)))</f>
        <v>0</v>
      </c>
      <c r="AO334" s="695" cm="1">
        <f t="array" ref="AO334">INDEX($H334:$K334,0,MATCH(AO$303,$H$303:$K$303,0))*INDEX($J$297:$R$300,MATCH(AO$303,$I$297:$I$300,0),MATCH(AO$302,$J$296:$R$296,0))+IF(SUM($H334:$I334)&gt;0,INDEX($U$297:$AC$300,MATCH(AO$303,$I$297:$I$300,0),MATCH(AO$302,$J$296:$R$296,0)))</f>
        <v>1</v>
      </c>
      <c r="AP334" s="695" cm="1">
        <f t="array" ref="AP334">INDEX($H334:$K334,0,MATCH(AP$303,$H$303:$K$303,0))*INDEX($J$297:$R$300,MATCH(AP$303,$I$297:$I$300,0),MATCH(AP$302,$J$296:$R$296,0))+IF(SUM($H334:$I334)&gt;0,INDEX($U$297:$AC$300,MATCH(AP$303,$I$297:$I$300,0),MATCH(AP$302,$J$296:$R$296,0)))</f>
        <v>2</v>
      </c>
      <c r="AQ334" s="695" cm="1">
        <f t="array" ref="AQ334">INDEX($H334:$K334,0,MATCH(AQ$303,$H$303:$K$303,0))*INDEX($J$297:$R$300,MATCH(AQ$303,$I$297:$I$300,0),MATCH(AQ$302,$J$296:$R$296,0))+IF(SUM($H334:$I334)&gt;0,INDEX($U$297:$AC$300,MATCH(AQ$303,$I$297:$I$300,0),MATCH(AQ$302,$J$296:$R$296,0)))</f>
        <v>0</v>
      </c>
      <c r="AR334" s="695" cm="1">
        <f t="array" ref="AR334">INDEX($H334:$K334,0,MATCH(AR$303,$H$303:$K$303,0))*INDEX($J$297:$R$300,MATCH(AR$303,$I$297:$I$300,0),MATCH(AR$302,$J$296:$R$296,0))+IF(SUM($H334:$I334)&gt;0,INDEX($U$297:$AC$300,MATCH(AR$303,$I$297:$I$300,0),MATCH(AR$302,$J$296:$R$296,0)))</f>
        <v>0</v>
      </c>
      <c r="AS334" s="695" cm="1">
        <f t="array" ref="AS334">INDEX($H334:$K334,0,MATCH(AS$303,$H$303:$K$303,0))*INDEX($J$297:$R$300,MATCH(AS$303,$I$297:$I$300,0),MATCH(AS$302,$J$296:$R$296,0))+IF(SUM($H334:$I334)&gt;0,INDEX($U$297:$AC$300,MATCH(AS$303,$I$297:$I$300,0),MATCH(AS$302,$J$296:$R$296,0)))</f>
        <v>1</v>
      </c>
      <c r="AT334" s="695" cm="1">
        <f t="array" ref="AT334">INDEX($H334:$K334,0,MATCH(AT$303,$H$303:$K$303,0))*INDEX($J$297:$R$300,MATCH(AT$303,$I$297:$I$300,0),MATCH(AT$302,$J$296:$R$296,0))+IF(SUM($H334:$I334)&gt;0,INDEX($U$297:$AC$300,MATCH(AT$303,$I$297:$I$300,0),MATCH(AT$302,$J$296:$R$296,0)))</f>
        <v>2</v>
      </c>
      <c r="AU334" s="695" cm="1">
        <f t="array" ref="AU334">INDEX($H334:$K334,0,MATCH(AU$303,$H$303:$K$303,0))*INDEX($J$297:$R$300,MATCH(AU$303,$I$297:$I$300,0),MATCH(AU$302,$J$296:$R$296,0))+IF(SUM($H334:$I334)&gt;0,INDEX($U$297:$AC$300,MATCH(AU$303,$I$297:$I$300,0),MATCH(AU$302,$J$296:$R$296,0)))</f>
        <v>1</v>
      </c>
      <c r="AV334" s="186"/>
      <c r="AW334" s="186"/>
      <c r="AX334" s="16"/>
      <c r="AY334" s="8"/>
      <c r="AZ334" s="8"/>
      <c r="BA334" s="8"/>
    </row>
    <row r="335" spans="1:53" ht="14.5" outlineLevel="1" x14ac:dyDescent="0.35">
      <c r="A335" s="6"/>
      <c r="B335" s="7"/>
      <c r="C335" s="17"/>
      <c r="D335" s="17"/>
      <c r="E335" s="17"/>
      <c r="F335" s="26"/>
      <c r="G335" s="26" t="str">
        <f t="shared" si="123"/>
        <v>YYWWWw</v>
      </c>
      <c r="H335" s="222">
        <f t="shared" ref="H335:J335" si="156">IF($H275&gt;0,INDEX($Z$168:$AC$180,MATCH($M156,$Y$168:$Y$180,0),MATCH(H$303,$Z$167:$AC$167,0)),0)</f>
        <v>1</v>
      </c>
      <c r="I335" s="222">
        <f t="shared" si="156"/>
        <v>1</v>
      </c>
      <c r="J335" s="222">
        <f t="shared" si="156"/>
        <v>2</v>
      </c>
      <c r="K335" s="222">
        <f t="shared" si="126"/>
        <v>1</v>
      </c>
      <c r="L335" s="695" cm="1">
        <f t="array" ref="L335">INDEX($H335:$K335,0,MATCH(L$303,$H$303:$K$303,0))*INDEX($J$297:$R$300,MATCH(L$303,$I$297:$I$300,0),MATCH(L$302,$J$296:$R$296,0))+IF(SUM($H335:$I335)&gt;0,INDEX($U$297:$AC$300,MATCH(L$303,$I$297:$I$300,0),MATCH(L$302,$J$296:$R$296,0)))</f>
        <v>2</v>
      </c>
      <c r="M335" s="695" cm="1">
        <f t="array" ref="M335">INDEX($H335:$K335,0,MATCH(M$303,$H$303:$K$303,0))*INDEX($J$297:$R$300,MATCH(M$303,$I$297:$I$300,0),MATCH(M$302,$J$296:$R$296,0))+IF(SUM($H335:$I335)&gt;0,INDEX($U$297:$AC$300,MATCH(M$303,$I$297:$I$300,0),MATCH(M$302,$J$296:$R$296,0)))</f>
        <v>1</v>
      </c>
      <c r="N335" s="695" cm="1">
        <f t="array" ref="N335">INDEX($H335:$K335,0,MATCH(N$303,$H$303:$K$303,0))*INDEX($J$297:$R$300,MATCH(N$303,$I$297:$I$300,0),MATCH(N$302,$J$296:$R$296,0))+IF(SUM($H335:$I335)&gt;0,INDEX($U$297:$AC$300,MATCH(N$303,$I$297:$I$300,0),MATCH(N$302,$J$296:$R$296,0)))</f>
        <v>2</v>
      </c>
      <c r="O335" s="695" cm="1">
        <f t="array" ref="O335">INDEX($H335:$K335,0,MATCH(O$303,$H$303:$K$303,0))*INDEX($J$297:$R$300,MATCH(O$303,$I$297:$I$300,0),MATCH(O$302,$J$296:$R$296,0))+IF(SUM($H335:$I335)&gt;0,INDEX($U$297:$AC$300,MATCH(O$303,$I$297:$I$300,0),MATCH(O$302,$J$296:$R$296,0)))</f>
        <v>1.5</v>
      </c>
      <c r="P335" s="695" cm="1">
        <f t="array" ref="P335">INDEX($H335:$K335,0,MATCH(P$303,$H$303:$K$303,0))*INDEX($J$297:$R$300,MATCH(P$303,$I$297:$I$300,0),MATCH(P$302,$J$296:$R$296,0))+IF(SUM($H335:$I335)&gt;0,INDEX($U$297:$AC$300,MATCH(P$303,$I$297:$I$300,0),MATCH(P$302,$J$296:$R$296,0)))</f>
        <v>2</v>
      </c>
      <c r="Q335" s="695" cm="1">
        <f t="array" ref="Q335">INDEX($H335:$K335,0,MATCH(Q$303,$H$303:$K$303,0))*INDEX($J$297:$R$300,MATCH(Q$303,$I$297:$I$300,0),MATCH(Q$302,$J$296:$R$296,0))+IF(SUM($H335:$I335)&gt;0,INDEX($U$297:$AC$300,MATCH(Q$303,$I$297:$I$300,0),MATCH(Q$302,$J$296:$R$296,0)))</f>
        <v>1</v>
      </c>
      <c r="R335" s="695" cm="1">
        <f t="array" ref="R335">INDEX($H335:$K335,0,MATCH(R$303,$H$303:$K$303,0))*INDEX($J$297:$R$300,MATCH(R$303,$I$297:$I$300,0),MATCH(R$302,$J$296:$R$296,0))+IF(SUM($H335:$I335)&gt;0,INDEX($U$297:$AC$300,MATCH(R$303,$I$297:$I$300,0),MATCH(R$302,$J$296:$R$296,0)))</f>
        <v>2</v>
      </c>
      <c r="S335" s="695" cm="1">
        <f t="array" ref="S335">INDEX($H335:$K335,0,MATCH(S$303,$H$303:$K$303,0))*INDEX($J$297:$R$300,MATCH(S$303,$I$297:$I$300,0),MATCH(S$302,$J$296:$R$296,0))+IF(SUM($H335:$I335)&gt;0,INDEX($U$297:$AC$300,MATCH(S$303,$I$297:$I$300,0),MATCH(S$302,$J$296:$R$296,0)))</f>
        <v>1</v>
      </c>
      <c r="T335" s="695" cm="1">
        <f t="array" ref="T335">INDEX($H335:$K335,0,MATCH(T$303,$H$303:$K$303,0))*INDEX($J$297:$R$300,MATCH(T$303,$I$297:$I$300,0),MATCH(T$302,$J$296:$R$296,0))+IF(SUM($H335:$I335)&gt;0,INDEX($U$297:$AC$300,MATCH(T$303,$I$297:$I$300,0),MATCH(T$302,$J$296:$R$296,0)))</f>
        <v>2</v>
      </c>
      <c r="U335" s="695" cm="1">
        <f t="array" ref="U335">INDEX($H335:$K335,0,MATCH(U$303,$H$303:$K$303,0))*INDEX($J$297:$R$300,MATCH(U$303,$I$297:$I$300,0),MATCH(U$302,$J$296:$R$296,0))+IF(SUM($H335:$I335)&gt;0,INDEX($U$297:$AC$300,MATCH(U$303,$I$297:$I$300,0),MATCH(U$302,$J$296:$R$296,0)))</f>
        <v>1</v>
      </c>
      <c r="V335" s="695" cm="1">
        <f t="array" ref="V335">INDEX($H335:$K335,0,MATCH(V$303,$H$303:$K$303,0))*INDEX($J$297:$R$300,MATCH(V$303,$I$297:$I$300,0),MATCH(V$302,$J$296:$R$296,0))+IF(SUM($H335:$I335)&gt;0,INDEX($U$297:$AC$300,MATCH(V$303,$I$297:$I$300,0),MATCH(V$302,$J$296:$R$296,0)))</f>
        <v>2</v>
      </c>
      <c r="W335" s="695" cm="1">
        <f t="array" ref="W335">INDEX($H335:$K335,0,MATCH(W$303,$H$303:$K$303,0))*INDEX($J$297:$R$300,MATCH(W$303,$I$297:$I$300,0),MATCH(W$302,$J$296:$R$296,0))+IF(SUM($H335:$I335)&gt;0,INDEX($U$297:$AC$300,MATCH(W$303,$I$297:$I$300,0),MATCH(W$302,$J$296:$R$296,0)))</f>
        <v>1</v>
      </c>
      <c r="X335" s="695" cm="1">
        <f t="array" ref="X335">INDEX($H335:$K335,0,MATCH(X$303,$H$303:$K$303,0))*INDEX($J$297:$R$300,MATCH(X$303,$I$297:$I$300,0),MATCH(X$302,$J$296:$R$296,0))+IF(SUM($H335:$I335)&gt;0,INDEX($U$297:$AC$300,MATCH(X$303,$I$297:$I$300,0),MATCH(X$302,$J$296:$R$296,0)))</f>
        <v>2</v>
      </c>
      <c r="Y335" s="695" cm="1">
        <f t="array" ref="Y335">INDEX($H335:$K335,0,MATCH(Y$303,$H$303:$K$303,0))*INDEX($J$297:$R$300,MATCH(Y$303,$I$297:$I$300,0),MATCH(Y$302,$J$296:$R$296,0))+IF(SUM($H335:$I335)&gt;0,INDEX($U$297:$AC$300,MATCH(Y$303,$I$297:$I$300,0),MATCH(Y$302,$J$296:$R$296,0)))</f>
        <v>1</v>
      </c>
      <c r="Z335" s="695" cm="1">
        <f t="array" ref="Z335">INDEX($H335:$K335,0,MATCH(Z$303,$H$303:$K$303,0))*INDEX($J$297:$R$300,MATCH(Z$303,$I$297:$I$300,0),MATCH(Z$302,$J$296:$R$296,0))+IF(SUM($H335:$I335)&gt;0,INDEX($U$297:$AC$300,MATCH(Z$303,$I$297:$I$300,0),MATCH(Z$302,$J$296:$R$296,0)))</f>
        <v>2</v>
      </c>
      <c r="AA335" s="695" cm="1">
        <f t="array" ref="AA335">INDEX($H335:$K335,0,MATCH(AA$303,$H$303:$K$303,0))*INDEX($J$297:$R$300,MATCH(AA$303,$I$297:$I$300,0),MATCH(AA$302,$J$296:$R$296,0))+IF(SUM($H335:$I335)&gt;0,INDEX($U$297:$AC$300,MATCH(AA$303,$I$297:$I$300,0),MATCH(AA$302,$J$296:$R$296,0)))</f>
        <v>0.5</v>
      </c>
      <c r="AB335" s="695" cm="1">
        <f t="array" ref="AB335">INDEX($H335:$K335,0,MATCH(AB$303,$H$303:$K$303,0))*INDEX($J$297:$R$300,MATCH(AB$303,$I$297:$I$300,0),MATCH(AB$302,$J$296:$R$296,0))+IF(SUM($H335:$I335)&gt;0,INDEX($U$297:$AC$300,MATCH(AB$303,$I$297:$I$300,0),MATCH(AB$302,$J$296:$R$296,0)))</f>
        <v>1</v>
      </c>
      <c r="AC335" s="695" cm="1">
        <f t="array" ref="AC335">INDEX($H335:$K335,0,MATCH(AC$303,$H$303:$K$303,0))*INDEX($J$297:$R$300,MATCH(AC$303,$I$297:$I$300,0),MATCH(AC$302,$J$296:$R$296,0))+IF(SUM($H335:$I335)&gt;0,INDEX($U$297:$AC$300,MATCH(AC$303,$I$297:$I$300,0),MATCH(AC$302,$J$296:$R$296,0)))</f>
        <v>1</v>
      </c>
      <c r="AD335" s="695" cm="1">
        <f t="array" ref="AD335">INDEX($H335:$K335,0,MATCH(AD$303,$H$303:$K$303,0))*INDEX($J$297:$R$300,MATCH(AD$303,$I$297:$I$300,0),MATCH(AD$302,$J$296:$R$296,0))+IF(SUM($H335:$I335)&gt;0,INDEX($U$297:$AC$300,MATCH(AD$303,$I$297:$I$300,0),MATCH(AD$302,$J$296:$R$296,0)))</f>
        <v>2</v>
      </c>
      <c r="AE335" s="695" cm="1">
        <f t="array" ref="AE335">INDEX($H335:$K335,0,MATCH(AE$303,$H$303:$K$303,0))*INDEX($J$297:$R$300,MATCH(AE$303,$I$297:$I$300,0),MATCH(AE$302,$J$296:$R$296,0))+IF(SUM($H335:$I335)&gt;0,INDEX($U$297:$AC$300,MATCH(AE$303,$I$297:$I$300,0),MATCH(AE$302,$J$296:$R$296,0)))</f>
        <v>1</v>
      </c>
      <c r="AF335" s="695" cm="1">
        <f t="array" ref="AF335">INDEX($H335:$K335,0,MATCH(AF$303,$H$303:$K$303,0))*INDEX($J$297:$R$300,MATCH(AF$303,$I$297:$I$300,0),MATCH(AF$302,$J$296:$R$296,0))+IF(SUM($H335:$I335)&gt;0,INDEX($U$297:$AC$300,MATCH(AF$303,$I$297:$I$300,0),MATCH(AF$302,$J$296:$R$296,0)))</f>
        <v>1</v>
      </c>
      <c r="AG335" s="695" cm="1">
        <f t="array" ref="AG335">INDEX($H335:$K335,0,MATCH(AG$303,$H$303:$K$303,0))*INDEX($J$297:$R$300,MATCH(AG$303,$I$297:$I$300,0),MATCH(AG$302,$J$296:$R$296,0))+IF(SUM($H335:$I335)&gt;0,INDEX($U$297:$AC$300,MATCH(AG$303,$I$297:$I$300,0),MATCH(AG$302,$J$296:$R$296,0)))</f>
        <v>1</v>
      </c>
      <c r="AH335" s="695" cm="1">
        <f t="array" ref="AH335">INDEX($H335:$K335,0,MATCH(AH$303,$H$303:$K$303,0))*INDEX($J$297:$R$300,MATCH(AH$303,$I$297:$I$300,0),MATCH(AH$302,$J$296:$R$296,0))+IF(SUM($H335:$I335)&gt;0,INDEX($U$297:$AC$300,MATCH(AH$303,$I$297:$I$300,0),MATCH(AH$302,$J$296:$R$296,0)))</f>
        <v>2</v>
      </c>
      <c r="AI335" s="695" cm="1">
        <f t="array" ref="AI335">INDEX($H335:$K335,0,MATCH(AI$303,$H$303:$K$303,0))*INDEX($J$297:$R$300,MATCH(AI$303,$I$297:$I$300,0),MATCH(AI$302,$J$296:$R$296,0))+IF(SUM($H335:$I335)&gt;0,INDEX($U$297:$AC$300,MATCH(AI$303,$I$297:$I$300,0),MATCH(AI$302,$J$296:$R$296,0)))</f>
        <v>0.5</v>
      </c>
      <c r="AJ335" s="695" cm="1">
        <f t="array" ref="AJ335">INDEX($H335:$K335,0,MATCH(AJ$303,$H$303:$K$303,0))*INDEX($J$297:$R$300,MATCH(AJ$303,$I$297:$I$300,0),MATCH(AJ$302,$J$296:$R$296,0))+IF(SUM($H335:$I335)&gt;0,INDEX($U$297:$AC$300,MATCH(AJ$303,$I$297:$I$300,0),MATCH(AJ$302,$J$296:$R$296,0)))</f>
        <v>1</v>
      </c>
      <c r="AK335" s="695" cm="1">
        <f t="array" ref="AK335">INDEX($H335:$K335,0,MATCH(AK$303,$H$303:$K$303,0))*INDEX($J$297:$R$300,MATCH(AK$303,$I$297:$I$300,0),MATCH(AK$302,$J$296:$R$296,0))+IF(SUM($H335:$I335)&gt;0,INDEX($U$297:$AC$300,MATCH(AK$303,$I$297:$I$300,0),MATCH(AK$302,$J$296:$R$296,0)))</f>
        <v>1</v>
      </c>
      <c r="AL335" s="695" cm="1">
        <f t="array" ref="AL335">INDEX($H335:$K335,0,MATCH(AL$303,$H$303:$K$303,0))*INDEX($J$297:$R$300,MATCH(AL$303,$I$297:$I$300,0),MATCH(AL$302,$J$296:$R$296,0))+IF(SUM($H335:$I335)&gt;0,INDEX($U$297:$AC$300,MATCH(AL$303,$I$297:$I$300,0),MATCH(AL$302,$J$296:$R$296,0)))</f>
        <v>2</v>
      </c>
      <c r="AM335" s="695" cm="1">
        <f t="array" ref="AM335">INDEX($H335:$K335,0,MATCH(AM$303,$H$303:$K$303,0))*INDEX($J$297:$R$300,MATCH(AM$303,$I$297:$I$300,0),MATCH(AM$302,$J$296:$R$296,0))+IF(SUM($H335:$I335)&gt;0,INDEX($U$297:$AC$300,MATCH(AM$303,$I$297:$I$300,0),MATCH(AM$302,$J$296:$R$296,0)))</f>
        <v>0.5</v>
      </c>
      <c r="AN335" s="695" cm="1">
        <f t="array" ref="AN335">INDEX($H335:$K335,0,MATCH(AN$303,$H$303:$K$303,0))*INDEX($J$297:$R$300,MATCH(AN$303,$I$297:$I$300,0),MATCH(AN$302,$J$296:$R$296,0))+IF(SUM($H335:$I335)&gt;0,INDEX($U$297:$AC$300,MATCH(AN$303,$I$297:$I$300,0),MATCH(AN$302,$J$296:$R$296,0)))</f>
        <v>1</v>
      </c>
      <c r="AO335" s="695" cm="1">
        <f t="array" ref="AO335">INDEX($H335:$K335,0,MATCH(AO$303,$H$303:$K$303,0))*INDEX($J$297:$R$300,MATCH(AO$303,$I$297:$I$300,0),MATCH(AO$302,$J$296:$R$296,0))+IF(SUM($H335:$I335)&gt;0,INDEX($U$297:$AC$300,MATCH(AO$303,$I$297:$I$300,0),MATCH(AO$302,$J$296:$R$296,0)))</f>
        <v>1</v>
      </c>
      <c r="AP335" s="695" cm="1">
        <f t="array" ref="AP335">INDEX($H335:$K335,0,MATCH(AP$303,$H$303:$K$303,0))*INDEX($J$297:$R$300,MATCH(AP$303,$I$297:$I$300,0),MATCH(AP$302,$J$296:$R$296,0))+IF(SUM($H335:$I335)&gt;0,INDEX($U$297:$AC$300,MATCH(AP$303,$I$297:$I$300,0),MATCH(AP$302,$J$296:$R$296,0)))</f>
        <v>2</v>
      </c>
      <c r="AQ335" s="695" cm="1">
        <f t="array" ref="AQ335">INDEX($H335:$K335,0,MATCH(AQ$303,$H$303:$K$303,0))*INDEX($J$297:$R$300,MATCH(AQ$303,$I$297:$I$300,0),MATCH(AQ$302,$J$296:$R$296,0))+IF(SUM($H335:$I335)&gt;0,INDEX($U$297:$AC$300,MATCH(AQ$303,$I$297:$I$300,0),MATCH(AQ$302,$J$296:$R$296,0)))</f>
        <v>0</v>
      </c>
      <c r="AR335" s="695" cm="1">
        <f t="array" ref="AR335">INDEX($H335:$K335,0,MATCH(AR$303,$H$303:$K$303,0))*INDEX($J$297:$R$300,MATCH(AR$303,$I$297:$I$300,0),MATCH(AR$302,$J$296:$R$296,0))+IF(SUM($H335:$I335)&gt;0,INDEX($U$297:$AC$300,MATCH(AR$303,$I$297:$I$300,0),MATCH(AR$302,$J$296:$R$296,0)))</f>
        <v>1</v>
      </c>
      <c r="AS335" s="695" cm="1">
        <f t="array" ref="AS335">INDEX($H335:$K335,0,MATCH(AS$303,$H$303:$K$303,0))*INDEX($J$297:$R$300,MATCH(AS$303,$I$297:$I$300,0),MATCH(AS$302,$J$296:$R$296,0))+IF(SUM($H335:$I335)&gt;0,INDEX($U$297:$AC$300,MATCH(AS$303,$I$297:$I$300,0),MATCH(AS$302,$J$296:$R$296,0)))</f>
        <v>1</v>
      </c>
      <c r="AT335" s="695" cm="1">
        <f t="array" ref="AT335">INDEX($H335:$K335,0,MATCH(AT$303,$H$303:$K$303,0))*INDEX($J$297:$R$300,MATCH(AT$303,$I$297:$I$300,0),MATCH(AT$302,$J$296:$R$296,0))+IF(SUM($H335:$I335)&gt;0,INDEX($U$297:$AC$300,MATCH(AT$303,$I$297:$I$300,0),MATCH(AT$302,$J$296:$R$296,0)))</f>
        <v>2</v>
      </c>
      <c r="AU335" s="695" cm="1">
        <f t="array" ref="AU335">INDEX($H335:$K335,0,MATCH(AU$303,$H$303:$K$303,0))*INDEX($J$297:$R$300,MATCH(AU$303,$I$297:$I$300,0),MATCH(AU$302,$J$296:$R$296,0))+IF(SUM($H335:$I335)&gt;0,INDEX($U$297:$AC$300,MATCH(AU$303,$I$297:$I$300,0),MATCH(AU$302,$J$296:$R$296,0)))</f>
        <v>1</v>
      </c>
      <c r="AV335" s="186"/>
      <c r="AW335" s="186"/>
      <c r="AX335" s="16"/>
      <c r="AY335" s="8"/>
      <c r="AZ335" s="8"/>
      <c r="BA335" s="8"/>
    </row>
    <row r="336" spans="1:53" ht="14.5" outlineLevel="1" x14ac:dyDescent="0.35">
      <c r="A336" s="6"/>
      <c r="B336" s="7"/>
      <c r="C336" s="17"/>
      <c r="D336" s="17"/>
      <c r="E336" s="17"/>
      <c r="F336" s="26"/>
      <c r="G336" s="26" t="str">
        <f t="shared" ref="G336:G354" si="157">_xlfn.CONCAT(H157:M157)</f>
        <v>YYWWWwd</v>
      </c>
      <c r="H336" s="222">
        <f t="shared" ref="H336:J336" si="158">IF($H276&gt;0,INDEX($Z$168:$AC$180,MATCH($M157,$Y$168:$Y$180,0),MATCH(H$303,$Z$167:$AC$167,0)),0)</f>
        <v>0</v>
      </c>
      <c r="I336" s="222">
        <f t="shared" si="158"/>
        <v>1</v>
      </c>
      <c r="J336" s="222">
        <f t="shared" si="158"/>
        <v>2</v>
      </c>
      <c r="K336" s="222">
        <f t="shared" si="126"/>
        <v>1</v>
      </c>
      <c r="L336" s="695" cm="1">
        <f t="array" ref="L336">INDEX($H336:$K336,0,MATCH(L$303,$H$303:$K$303,0))*INDEX($J$297:$R$300,MATCH(L$303,$I$297:$I$300,0),MATCH(L$302,$J$296:$R$296,0))+IF(SUM($H336:$I336)&gt;0,INDEX($U$297:$AC$300,MATCH(L$303,$I$297:$I$300,0),MATCH(L$302,$J$296:$R$296,0)))</f>
        <v>1</v>
      </c>
      <c r="M336" s="695" cm="1">
        <f t="array" ref="M336">INDEX($H336:$K336,0,MATCH(M$303,$H$303:$K$303,0))*INDEX($J$297:$R$300,MATCH(M$303,$I$297:$I$300,0),MATCH(M$302,$J$296:$R$296,0))+IF(SUM($H336:$I336)&gt;0,INDEX($U$297:$AC$300,MATCH(M$303,$I$297:$I$300,0),MATCH(M$302,$J$296:$R$296,0)))</f>
        <v>1</v>
      </c>
      <c r="N336" s="695" cm="1">
        <f t="array" ref="N336">INDEX($H336:$K336,0,MATCH(N$303,$H$303:$K$303,0))*INDEX($J$297:$R$300,MATCH(N$303,$I$297:$I$300,0),MATCH(N$302,$J$296:$R$296,0))+IF(SUM($H336:$I336)&gt;0,INDEX($U$297:$AC$300,MATCH(N$303,$I$297:$I$300,0),MATCH(N$302,$J$296:$R$296,0)))</f>
        <v>2</v>
      </c>
      <c r="O336" s="695" cm="1">
        <f t="array" ref="O336">INDEX($H336:$K336,0,MATCH(O$303,$H$303:$K$303,0))*INDEX($J$297:$R$300,MATCH(O$303,$I$297:$I$300,0),MATCH(O$302,$J$296:$R$296,0))+IF(SUM($H336:$I336)&gt;0,INDEX($U$297:$AC$300,MATCH(O$303,$I$297:$I$300,0),MATCH(O$302,$J$296:$R$296,0)))</f>
        <v>1.5</v>
      </c>
      <c r="P336" s="695" cm="1">
        <f t="array" ref="P336">INDEX($H336:$K336,0,MATCH(P$303,$H$303:$K$303,0))*INDEX($J$297:$R$300,MATCH(P$303,$I$297:$I$300,0),MATCH(P$302,$J$296:$R$296,0))+IF(SUM($H336:$I336)&gt;0,INDEX($U$297:$AC$300,MATCH(P$303,$I$297:$I$300,0),MATCH(P$302,$J$296:$R$296,0)))</f>
        <v>1</v>
      </c>
      <c r="Q336" s="695" cm="1">
        <f t="array" ref="Q336">INDEX($H336:$K336,0,MATCH(Q$303,$H$303:$K$303,0))*INDEX($J$297:$R$300,MATCH(Q$303,$I$297:$I$300,0),MATCH(Q$302,$J$296:$R$296,0))+IF(SUM($H336:$I336)&gt;0,INDEX($U$297:$AC$300,MATCH(Q$303,$I$297:$I$300,0),MATCH(Q$302,$J$296:$R$296,0)))</f>
        <v>1</v>
      </c>
      <c r="R336" s="695" cm="1">
        <f t="array" ref="R336">INDEX($H336:$K336,0,MATCH(R$303,$H$303:$K$303,0))*INDEX($J$297:$R$300,MATCH(R$303,$I$297:$I$300,0),MATCH(R$302,$J$296:$R$296,0))+IF(SUM($H336:$I336)&gt;0,INDEX($U$297:$AC$300,MATCH(R$303,$I$297:$I$300,0),MATCH(R$302,$J$296:$R$296,0)))</f>
        <v>2</v>
      </c>
      <c r="S336" s="695" cm="1">
        <f t="array" ref="S336">INDEX($H336:$K336,0,MATCH(S$303,$H$303:$K$303,0))*INDEX($J$297:$R$300,MATCH(S$303,$I$297:$I$300,0),MATCH(S$302,$J$296:$R$296,0))+IF(SUM($H336:$I336)&gt;0,INDEX($U$297:$AC$300,MATCH(S$303,$I$297:$I$300,0),MATCH(S$302,$J$296:$R$296,0)))</f>
        <v>1</v>
      </c>
      <c r="T336" s="695" cm="1">
        <f t="array" ref="T336">INDEX($H336:$K336,0,MATCH(T$303,$H$303:$K$303,0))*INDEX($J$297:$R$300,MATCH(T$303,$I$297:$I$300,0),MATCH(T$302,$J$296:$R$296,0))+IF(SUM($H336:$I336)&gt;0,INDEX($U$297:$AC$300,MATCH(T$303,$I$297:$I$300,0),MATCH(T$302,$J$296:$R$296,0)))</f>
        <v>1</v>
      </c>
      <c r="U336" s="695" cm="1">
        <f t="array" ref="U336">INDEX($H336:$K336,0,MATCH(U$303,$H$303:$K$303,0))*INDEX($J$297:$R$300,MATCH(U$303,$I$297:$I$300,0),MATCH(U$302,$J$296:$R$296,0))+IF(SUM($H336:$I336)&gt;0,INDEX($U$297:$AC$300,MATCH(U$303,$I$297:$I$300,0),MATCH(U$302,$J$296:$R$296,0)))</f>
        <v>1</v>
      </c>
      <c r="V336" s="695" cm="1">
        <f t="array" ref="V336">INDEX($H336:$K336,0,MATCH(V$303,$H$303:$K$303,0))*INDEX($J$297:$R$300,MATCH(V$303,$I$297:$I$300,0),MATCH(V$302,$J$296:$R$296,0))+IF(SUM($H336:$I336)&gt;0,INDEX($U$297:$AC$300,MATCH(V$303,$I$297:$I$300,0),MATCH(V$302,$J$296:$R$296,0)))</f>
        <v>2</v>
      </c>
      <c r="W336" s="695" cm="1">
        <f t="array" ref="W336">INDEX($H336:$K336,0,MATCH(W$303,$H$303:$K$303,0))*INDEX($J$297:$R$300,MATCH(W$303,$I$297:$I$300,0),MATCH(W$302,$J$296:$R$296,0))+IF(SUM($H336:$I336)&gt;0,INDEX($U$297:$AC$300,MATCH(W$303,$I$297:$I$300,0),MATCH(W$302,$J$296:$R$296,0)))</f>
        <v>1</v>
      </c>
      <c r="X336" s="695" cm="1">
        <f t="array" ref="X336">INDEX($H336:$K336,0,MATCH(X$303,$H$303:$K$303,0))*INDEX($J$297:$R$300,MATCH(X$303,$I$297:$I$300,0),MATCH(X$302,$J$296:$R$296,0))+IF(SUM($H336:$I336)&gt;0,INDEX($U$297:$AC$300,MATCH(X$303,$I$297:$I$300,0),MATCH(X$302,$J$296:$R$296,0)))</f>
        <v>1</v>
      </c>
      <c r="Y336" s="695" cm="1">
        <f t="array" ref="Y336">INDEX($H336:$K336,0,MATCH(Y$303,$H$303:$K$303,0))*INDEX($J$297:$R$300,MATCH(Y$303,$I$297:$I$300,0),MATCH(Y$302,$J$296:$R$296,0))+IF(SUM($H336:$I336)&gt;0,INDEX($U$297:$AC$300,MATCH(Y$303,$I$297:$I$300,0),MATCH(Y$302,$J$296:$R$296,0)))</f>
        <v>1</v>
      </c>
      <c r="Z336" s="695" cm="1">
        <f t="array" ref="Z336">INDEX($H336:$K336,0,MATCH(Z$303,$H$303:$K$303,0))*INDEX($J$297:$R$300,MATCH(Z$303,$I$297:$I$300,0),MATCH(Z$302,$J$296:$R$296,0))+IF(SUM($H336:$I336)&gt;0,INDEX($U$297:$AC$300,MATCH(Z$303,$I$297:$I$300,0),MATCH(Z$302,$J$296:$R$296,0)))</f>
        <v>2</v>
      </c>
      <c r="AA336" s="695" cm="1">
        <f t="array" ref="AA336">INDEX($H336:$K336,0,MATCH(AA$303,$H$303:$K$303,0))*INDEX($J$297:$R$300,MATCH(AA$303,$I$297:$I$300,0),MATCH(AA$302,$J$296:$R$296,0))+IF(SUM($H336:$I336)&gt;0,INDEX($U$297:$AC$300,MATCH(AA$303,$I$297:$I$300,0),MATCH(AA$302,$J$296:$R$296,0)))</f>
        <v>0.5</v>
      </c>
      <c r="AB336" s="695" cm="1">
        <f t="array" ref="AB336">INDEX($H336:$K336,0,MATCH(AB$303,$H$303:$K$303,0))*INDEX($J$297:$R$300,MATCH(AB$303,$I$297:$I$300,0),MATCH(AB$302,$J$296:$R$296,0))+IF(SUM($H336:$I336)&gt;0,INDEX($U$297:$AC$300,MATCH(AB$303,$I$297:$I$300,0),MATCH(AB$302,$J$296:$R$296,0)))</f>
        <v>0</v>
      </c>
      <c r="AC336" s="695" cm="1">
        <f t="array" ref="AC336">INDEX($H336:$K336,0,MATCH(AC$303,$H$303:$K$303,0))*INDEX($J$297:$R$300,MATCH(AC$303,$I$297:$I$300,0),MATCH(AC$302,$J$296:$R$296,0))+IF(SUM($H336:$I336)&gt;0,INDEX($U$297:$AC$300,MATCH(AC$303,$I$297:$I$300,0),MATCH(AC$302,$J$296:$R$296,0)))</f>
        <v>1</v>
      </c>
      <c r="AD336" s="695" cm="1">
        <f t="array" ref="AD336">INDEX($H336:$K336,0,MATCH(AD$303,$H$303:$K$303,0))*INDEX($J$297:$R$300,MATCH(AD$303,$I$297:$I$300,0),MATCH(AD$302,$J$296:$R$296,0))+IF(SUM($H336:$I336)&gt;0,INDEX($U$297:$AC$300,MATCH(AD$303,$I$297:$I$300,0),MATCH(AD$302,$J$296:$R$296,0)))</f>
        <v>2</v>
      </c>
      <c r="AE336" s="695" cm="1">
        <f t="array" ref="AE336">INDEX($H336:$K336,0,MATCH(AE$303,$H$303:$K$303,0))*INDEX($J$297:$R$300,MATCH(AE$303,$I$297:$I$300,0),MATCH(AE$302,$J$296:$R$296,0))+IF(SUM($H336:$I336)&gt;0,INDEX($U$297:$AC$300,MATCH(AE$303,$I$297:$I$300,0),MATCH(AE$302,$J$296:$R$296,0)))</f>
        <v>1</v>
      </c>
      <c r="AF336" s="695" cm="1">
        <f t="array" ref="AF336">INDEX($H336:$K336,0,MATCH(AF$303,$H$303:$K$303,0))*INDEX($J$297:$R$300,MATCH(AF$303,$I$297:$I$300,0),MATCH(AF$302,$J$296:$R$296,0))+IF(SUM($H336:$I336)&gt;0,INDEX($U$297:$AC$300,MATCH(AF$303,$I$297:$I$300,0),MATCH(AF$302,$J$296:$R$296,0)))</f>
        <v>0</v>
      </c>
      <c r="AG336" s="695" cm="1">
        <f t="array" ref="AG336">INDEX($H336:$K336,0,MATCH(AG$303,$H$303:$K$303,0))*INDEX($J$297:$R$300,MATCH(AG$303,$I$297:$I$300,0),MATCH(AG$302,$J$296:$R$296,0))+IF(SUM($H336:$I336)&gt;0,INDEX($U$297:$AC$300,MATCH(AG$303,$I$297:$I$300,0),MATCH(AG$302,$J$296:$R$296,0)))</f>
        <v>1</v>
      </c>
      <c r="AH336" s="695" cm="1">
        <f t="array" ref="AH336">INDEX($H336:$K336,0,MATCH(AH$303,$H$303:$K$303,0))*INDEX($J$297:$R$300,MATCH(AH$303,$I$297:$I$300,0),MATCH(AH$302,$J$296:$R$296,0))+IF(SUM($H336:$I336)&gt;0,INDEX($U$297:$AC$300,MATCH(AH$303,$I$297:$I$300,0),MATCH(AH$302,$J$296:$R$296,0)))</f>
        <v>2</v>
      </c>
      <c r="AI336" s="695" cm="1">
        <f t="array" ref="AI336">INDEX($H336:$K336,0,MATCH(AI$303,$H$303:$K$303,0))*INDEX($J$297:$R$300,MATCH(AI$303,$I$297:$I$300,0),MATCH(AI$302,$J$296:$R$296,0))+IF(SUM($H336:$I336)&gt;0,INDEX($U$297:$AC$300,MATCH(AI$303,$I$297:$I$300,0),MATCH(AI$302,$J$296:$R$296,0)))</f>
        <v>0.5</v>
      </c>
      <c r="AJ336" s="695" cm="1">
        <f t="array" ref="AJ336">INDEX($H336:$K336,0,MATCH(AJ$303,$H$303:$K$303,0))*INDEX($J$297:$R$300,MATCH(AJ$303,$I$297:$I$300,0),MATCH(AJ$302,$J$296:$R$296,0))+IF(SUM($H336:$I336)&gt;0,INDEX($U$297:$AC$300,MATCH(AJ$303,$I$297:$I$300,0),MATCH(AJ$302,$J$296:$R$296,0)))</f>
        <v>0</v>
      </c>
      <c r="AK336" s="695" cm="1">
        <f t="array" ref="AK336">INDEX($H336:$K336,0,MATCH(AK$303,$H$303:$K$303,0))*INDEX($J$297:$R$300,MATCH(AK$303,$I$297:$I$300,0),MATCH(AK$302,$J$296:$R$296,0))+IF(SUM($H336:$I336)&gt;0,INDEX($U$297:$AC$300,MATCH(AK$303,$I$297:$I$300,0),MATCH(AK$302,$J$296:$R$296,0)))</f>
        <v>1</v>
      </c>
      <c r="AL336" s="695" cm="1">
        <f t="array" ref="AL336">INDEX($H336:$K336,0,MATCH(AL$303,$H$303:$K$303,0))*INDEX($J$297:$R$300,MATCH(AL$303,$I$297:$I$300,0),MATCH(AL$302,$J$296:$R$296,0))+IF(SUM($H336:$I336)&gt;0,INDEX($U$297:$AC$300,MATCH(AL$303,$I$297:$I$300,0),MATCH(AL$302,$J$296:$R$296,0)))</f>
        <v>2</v>
      </c>
      <c r="AM336" s="695" cm="1">
        <f t="array" ref="AM336">INDEX($H336:$K336,0,MATCH(AM$303,$H$303:$K$303,0))*INDEX($J$297:$R$300,MATCH(AM$303,$I$297:$I$300,0),MATCH(AM$302,$J$296:$R$296,0))+IF(SUM($H336:$I336)&gt;0,INDEX($U$297:$AC$300,MATCH(AM$303,$I$297:$I$300,0),MATCH(AM$302,$J$296:$R$296,0)))</f>
        <v>0.5</v>
      </c>
      <c r="AN336" s="695" cm="1">
        <f t="array" ref="AN336">INDEX($H336:$K336,0,MATCH(AN$303,$H$303:$K$303,0))*INDEX($J$297:$R$300,MATCH(AN$303,$I$297:$I$300,0),MATCH(AN$302,$J$296:$R$296,0))+IF(SUM($H336:$I336)&gt;0,INDEX($U$297:$AC$300,MATCH(AN$303,$I$297:$I$300,0),MATCH(AN$302,$J$296:$R$296,0)))</f>
        <v>0</v>
      </c>
      <c r="AO336" s="695" cm="1">
        <f t="array" ref="AO336">INDEX($H336:$K336,0,MATCH(AO$303,$H$303:$K$303,0))*INDEX($J$297:$R$300,MATCH(AO$303,$I$297:$I$300,0),MATCH(AO$302,$J$296:$R$296,0))+IF(SUM($H336:$I336)&gt;0,INDEX($U$297:$AC$300,MATCH(AO$303,$I$297:$I$300,0),MATCH(AO$302,$J$296:$R$296,0)))</f>
        <v>1</v>
      </c>
      <c r="AP336" s="695" cm="1">
        <f t="array" ref="AP336">INDEX($H336:$K336,0,MATCH(AP$303,$H$303:$K$303,0))*INDEX($J$297:$R$300,MATCH(AP$303,$I$297:$I$300,0),MATCH(AP$302,$J$296:$R$296,0))+IF(SUM($H336:$I336)&gt;0,INDEX($U$297:$AC$300,MATCH(AP$303,$I$297:$I$300,0),MATCH(AP$302,$J$296:$R$296,0)))</f>
        <v>2</v>
      </c>
      <c r="AQ336" s="695" cm="1">
        <f t="array" ref="AQ336">INDEX($H336:$K336,0,MATCH(AQ$303,$H$303:$K$303,0))*INDEX($J$297:$R$300,MATCH(AQ$303,$I$297:$I$300,0),MATCH(AQ$302,$J$296:$R$296,0))+IF(SUM($H336:$I336)&gt;0,INDEX($U$297:$AC$300,MATCH(AQ$303,$I$297:$I$300,0),MATCH(AQ$302,$J$296:$R$296,0)))</f>
        <v>0</v>
      </c>
      <c r="AR336" s="695" cm="1">
        <f t="array" ref="AR336">INDEX($H336:$K336,0,MATCH(AR$303,$H$303:$K$303,0))*INDEX($J$297:$R$300,MATCH(AR$303,$I$297:$I$300,0),MATCH(AR$302,$J$296:$R$296,0))+IF(SUM($H336:$I336)&gt;0,INDEX($U$297:$AC$300,MATCH(AR$303,$I$297:$I$300,0),MATCH(AR$302,$J$296:$R$296,0)))</f>
        <v>0</v>
      </c>
      <c r="AS336" s="695" cm="1">
        <f t="array" ref="AS336">INDEX($H336:$K336,0,MATCH(AS$303,$H$303:$K$303,0))*INDEX($J$297:$R$300,MATCH(AS$303,$I$297:$I$300,0),MATCH(AS$302,$J$296:$R$296,0))+IF(SUM($H336:$I336)&gt;0,INDEX($U$297:$AC$300,MATCH(AS$303,$I$297:$I$300,0),MATCH(AS$302,$J$296:$R$296,0)))</f>
        <v>1</v>
      </c>
      <c r="AT336" s="695" cm="1">
        <f t="array" ref="AT336">INDEX($H336:$K336,0,MATCH(AT$303,$H$303:$K$303,0))*INDEX($J$297:$R$300,MATCH(AT$303,$I$297:$I$300,0),MATCH(AT$302,$J$296:$R$296,0))+IF(SUM($H336:$I336)&gt;0,INDEX($U$297:$AC$300,MATCH(AT$303,$I$297:$I$300,0),MATCH(AT$302,$J$296:$R$296,0)))</f>
        <v>2</v>
      </c>
      <c r="AU336" s="695" cm="1">
        <f t="array" ref="AU336">INDEX($H336:$K336,0,MATCH(AU$303,$H$303:$K$303,0))*INDEX($J$297:$R$300,MATCH(AU$303,$I$297:$I$300,0),MATCH(AU$302,$J$296:$R$296,0))+IF(SUM($H336:$I336)&gt;0,INDEX($U$297:$AC$300,MATCH(AU$303,$I$297:$I$300,0),MATCH(AU$302,$J$296:$R$296,0)))</f>
        <v>1</v>
      </c>
      <c r="AV336" s="186"/>
      <c r="AW336" s="186"/>
      <c r="AX336" s="16"/>
      <c r="AY336" s="8"/>
      <c r="AZ336" s="8"/>
      <c r="BA336" s="8"/>
    </row>
    <row r="337" spans="1:53" ht="14.5" outlineLevel="1" x14ac:dyDescent="0.35">
      <c r="A337" s="6"/>
      <c r="B337" s="7"/>
      <c r="C337" s="17"/>
      <c r="D337" s="17"/>
      <c r="E337" s="17"/>
      <c r="F337" s="26"/>
      <c r="G337" s="26" t="str">
        <f t="shared" si="157"/>
        <v>YYNWBz</v>
      </c>
      <c r="H337" s="222">
        <f t="shared" ref="H337:J337" si="159">IF($H277&gt;0,INDEX($Z$168:$AC$180,MATCH($M158,$Y$168:$Y$180,0),MATCH(H$303,$Z$167:$AC$167,0)),0)</f>
        <v>1</v>
      </c>
      <c r="I337" s="222">
        <f t="shared" si="159"/>
        <v>1</v>
      </c>
      <c r="J337" s="222">
        <f t="shared" si="159"/>
        <v>2</v>
      </c>
      <c r="K337" s="222">
        <f t="shared" si="126"/>
        <v>0</v>
      </c>
      <c r="L337" s="695" cm="1">
        <f t="array" ref="L337">INDEX($H337:$K337,0,MATCH(L$303,$H$303:$K$303,0))*INDEX($J$297:$R$300,MATCH(L$303,$I$297:$I$300,0),MATCH(L$302,$J$296:$R$296,0))+IF(SUM($H337:$I337)&gt;0,INDEX($U$297:$AC$300,MATCH(L$303,$I$297:$I$300,0),MATCH(L$302,$J$296:$R$296,0)))</f>
        <v>2</v>
      </c>
      <c r="M337" s="695" cm="1">
        <f t="array" ref="M337">INDEX($H337:$K337,0,MATCH(M$303,$H$303:$K$303,0))*INDEX($J$297:$R$300,MATCH(M$303,$I$297:$I$300,0),MATCH(M$302,$J$296:$R$296,0))+IF(SUM($H337:$I337)&gt;0,INDEX($U$297:$AC$300,MATCH(M$303,$I$297:$I$300,0),MATCH(M$302,$J$296:$R$296,0)))</f>
        <v>1</v>
      </c>
      <c r="N337" s="695" cm="1">
        <f t="array" ref="N337">INDEX($H337:$K337,0,MATCH(N$303,$H$303:$K$303,0))*INDEX($J$297:$R$300,MATCH(N$303,$I$297:$I$300,0),MATCH(N$302,$J$296:$R$296,0))+IF(SUM($H337:$I337)&gt;0,INDEX($U$297:$AC$300,MATCH(N$303,$I$297:$I$300,0),MATCH(N$302,$J$296:$R$296,0)))</f>
        <v>2</v>
      </c>
      <c r="O337" s="695" cm="1">
        <f t="array" ref="O337">INDEX($H337:$K337,0,MATCH(O$303,$H$303:$K$303,0))*INDEX($J$297:$R$300,MATCH(O$303,$I$297:$I$300,0),MATCH(O$302,$J$296:$R$296,0))+IF(SUM($H337:$I337)&gt;0,INDEX($U$297:$AC$300,MATCH(O$303,$I$297:$I$300,0),MATCH(O$302,$J$296:$R$296,0)))</f>
        <v>0</v>
      </c>
      <c r="P337" s="695" cm="1">
        <f t="array" ref="P337">INDEX($H337:$K337,0,MATCH(P$303,$H$303:$K$303,0))*INDEX($J$297:$R$300,MATCH(P$303,$I$297:$I$300,0),MATCH(P$302,$J$296:$R$296,0))+IF(SUM($H337:$I337)&gt;0,INDEX($U$297:$AC$300,MATCH(P$303,$I$297:$I$300,0),MATCH(P$302,$J$296:$R$296,0)))</f>
        <v>2</v>
      </c>
      <c r="Q337" s="695" cm="1">
        <f t="array" ref="Q337">INDEX($H337:$K337,0,MATCH(Q$303,$H$303:$K$303,0))*INDEX($J$297:$R$300,MATCH(Q$303,$I$297:$I$300,0),MATCH(Q$302,$J$296:$R$296,0))+IF(SUM($H337:$I337)&gt;0,INDEX($U$297:$AC$300,MATCH(Q$303,$I$297:$I$300,0),MATCH(Q$302,$J$296:$R$296,0)))</f>
        <v>1</v>
      </c>
      <c r="R337" s="695" cm="1">
        <f t="array" ref="R337">INDEX($H337:$K337,0,MATCH(R$303,$H$303:$K$303,0))*INDEX($J$297:$R$300,MATCH(R$303,$I$297:$I$300,0),MATCH(R$302,$J$296:$R$296,0))+IF(SUM($H337:$I337)&gt;0,INDEX($U$297:$AC$300,MATCH(R$303,$I$297:$I$300,0),MATCH(R$302,$J$296:$R$296,0)))</f>
        <v>2</v>
      </c>
      <c r="S337" s="695" cm="1">
        <f t="array" ref="S337">INDEX($H337:$K337,0,MATCH(S$303,$H$303:$K$303,0))*INDEX($J$297:$R$300,MATCH(S$303,$I$297:$I$300,0),MATCH(S$302,$J$296:$R$296,0))+IF(SUM($H337:$I337)&gt;0,INDEX($U$297:$AC$300,MATCH(S$303,$I$297:$I$300,0),MATCH(S$302,$J$296:$R$296,0)))</f>
        <v>0</v>
      </c>
      <c r="T337" s="695" cm="1">
        <f t="array" ref="T337">INDEX($H337:$K337,0,MATCH(T$303,$H$303:$K$303,0))*INDEX($J$297:$R$300,MATCH(T$303,$I$297:$I$300,0),MATCH(T$302,$J$296:$R$296,0))+IF(SUM($H337:$I337)&gt;0,INDEX($U$297:$AC$300,MATCH(T$303,$I$297:$I$300,0),MATCH(T$302,$J$296:$R$296,0)))</f>
        <v>2</v>
      </c>
      <c r="U337" s="695" cm="1">
        <f t="array" ref="U337">INDEX($H337:$K337,0,MATCH(U$303,$H$303:$K$303,0))*INDEX($J$297:$R$300,MATCH(U$303,$I$297:$I$300,0),MATCH(U$302,$J$296:$R$296,0))+IF(SUM($H337:$I337)&gt;0,INDEX($U$297:$AC$300,MATCH(U$303,$I$297:$I$300,0),MATCH(U$302,$J$296:$R$296,0)))</f>
        <v>1</v>
      </c>
      <c r="V337" s="695" cm="1">
        <f t="array" ref="V337">INDEX($H337:$K337,0,MATCH(V$303,$H$303:$K$303,0))*INDEX($J$297:$R$300,MATCH(V$303,$I$297:$I$300,0),MATCH(V$302,$J$296:$R$296,0))+IF(SUM($H337:$I337)&gt;0,INDEX($U$297:$AC$300,MATCH(V$303,$I$297:$I$300,0),MATCH(V$302,$J$296:$R$296,0)))</f>
        <v>2</v>
      </c>
      <c r="W337" s="695" cm="1">
        <f t="array" ref="W337">INDEX($H337:$K337,0,MATCH(W$303,$H$303:$K$303,0))*INDEX($J$297:$R$300,MATCH(W$303,$I$297:$I$300,0),MATCH(W$302,$J$296:$R$296,0))+IF(SUM($H337:$I337)&gt;0,INDEX($U$297:$AC$300,MATCH(W$303,$I$297:$I$300,0),MATCH(W$302,$J$296:$R$296,0)))</f>
        <v>0</v>
      </c>
      <c r="X337" s="695" cm="1">
        <f t="array" ref="X337">INDEX($H337:$K337,0,MATCH(X$303,$H$303:$K$303,0))*INDEX($J$297:$R$300,MATCH(X$303,$I$297:$I$300,0),MATCH(X$302,$J$296:$R$296,0))+IF(SUM($H337:$I337)&gt;0,INDEX($U$297:$AC$300,MATCH(X$303,$I$297:$I$300,0),MATCH(X$302,$J$296:$R$296,0)))</f>
        <v>2</v>
      </c>
      <c r="Y337" s="695" cm="1">
        <f t="array" ref="Y337">INDEX($H337:$K337,0,MATCH(Y$303,$H$303:$K$303,0))*INDEX($J$297:$R$300,MATCH(Y$303,$I$297:$I$300,0),MATCH(Y$302,$J$296:$R$296,0))+IF(SUM($H337:$I337)&gt;0,INDEX($U$297:$AC$300,MATCH(Y$303,$I$297:$I$300,0),MATCH(Y$302,$J$296:$R$296,0)))</f>
        <v>1</v>
      </c>
      <c r="Z337" s="695" cm="1">
        <f t="array" ref="Z337">INDEX($H337:$K337,0,MATCH(Z$303,$H$303:$K$303,0))*INDEX($J$297:$R$300,MATCH(Z$303,$I$297:$I$300,0),MATCH(Z$302,$J$296:$R$296,0))+IF(SUM($H337:$I337)&gt;0,INDEX($U$297:$AC$300,MATCH(Z$303,$I$297:$I$300,0),MATCH(Z$302,$J$296:$R$296,0)))</f>
        <v>2</v>
      </c>
      <c r="AA337" s="695" cm="1">
        <f t="array" ref="AA337">INDEX($H337:$K337,0,MATCH(AA$303,$H$303:$K$303,0))*INDEX($J$297:$R$300,MATCH(AA$303,$I$297:$I$300,0),MATCH(AA$302,$J$296:$R$296,0))+IF(SUM($H337:$I337)&gt;0,INDEX($U$297:$AC$300,MATCH(AA$303,$I$297:$I$300,0),MATCH(AA$302,$J$296:$R$296,0)))</f>
        <v>0</v>
      </c>
      <c r="AB337" s="695" cm="1">
        <f t="array" ref="AB337">INDEX($H337:$K337,0,MATCH(AB$303,$H$303:$K$303,0))*INDEX($J$297:$R$300,MATCH(AB$303,$I$297:$I$300,0),MATCH(AB$302,$J$296:$R$296,0))+IF(SUM($H337:$I337)&gt;0,INDEX($U$297:$AC$300,MATCH(AB$303,$I$297:$I$300,0),MATCH(AB$302,$J$296:$R$296,0)))</f>
        <v>1</v>
      </c>
      <c r="AC337" s="695" cm="1">
        <f t="array" ref="AC337">INDEX($H337:$K337,0,MATCH(AC$303,$H$303:$K$303,0))*INDEX($J$297:$R$300,MATCH(AC$303,$I$297:$I$300,0),MATCH(AC$302,$J$296:$R$296,0))+IF(SUM($H337:$I337)&gt;0,INDEX($U$297:$AC$300,MATCH(AC$303,$I$297:$I$300,0),MATCH(AC$302,$J$296:$R$296,0)))</f>
        <v>1</v>
      </c>
      <c r="AD337" s="695" cm="1">
        <f t="array" ref="AD337">INDEX($H337:$K337,0,MATCH(AD$303,$H$303:$K$303,0))*INDEX($J$297:$R$300,MATCH(AD$303,$I$297:$I$300,0),MATCH(AD$302,$J$296:$R$296,0))+IF(SUM($H337:$I337)&gt;0,INDEX($U$297:$AC$300,MATCH(AD$303,$I$297:$I$300,0),MATCH(AD$302,$J$296:$R$296,0)))</f>
        <v>2</v>
      </c>
      <c r="AE337" s="695" cm="1">
        <f t="array" ref="AE337">INDEX($H337:$K337,0,MATCH(AE$303,$H$303:$K$303,0))*INDEX($J$297:$R$300,MATCH(AE$303,$I$297:$I$300,0),MATCH(AE$302,$J$296:$R$296,0))+IF(SUM($H337:$I337)&gt;0,INDEX($U$297:$AC$300,MATCH(AE$303,$I$297:$I$300,0),MATCH(AE$302,$J$296:$R$296,0)))</f>
        <v>0</v>
      </c>
      <c r="AF337" s="695" cm="1">
        <f t="array" ref="AF337">INDEX($H337:$K337,0,MATCH(AF$303,$H$303:$K$303,0))*INDEX($J$297:$R$300,MATCH(AF$303,$I$297:$I$300,0),MATCH(AF$302,$J$296:$R$296,0))+IF(SUM($H337:$I337)&gt;0,INDEX($U$297:$AC$300,MATCH(AF$303,$I$297:$I$300,0),MATCH(AF$302,$J$296:$R$296,0)))</f>
        <v>1</v>
      </c>
      <c r="AG337" s="695" cm="1">
        <f t="array" ref="AG337">INDEX($H337:$K337,0,MATCH(AG$303,$H$303:$K$303,0))*INDEX($J$297:$R$300,MATCH(AG$303,$I$297:$I$300,0),MATCH(AG$302,$J$296:$R$296,0))+IF(SUM($H337:$I337)&gt;0,INDEX($U$297:$AC$300,MATCH(AG$303,$I$297:$I$300,0),MATCH(AG$302,$J$296:$R$296,0)))</f>
        <v>1</v>
      </c>
      <c r="AH337" s="695" cm="1">
        <f t="array" ref="AH337">INDEX($H337:$K337,0,MATCH(AH$303,$H$303:$K$303,0))*INDEX($J$297:$R$300,MATCH(AH$303,$I$297:$I$300,0),MATCH(AH$302,$J$296:$R$296,0))+IF(SUM($H337:$I337)&gt;0,INDEX($U$297:$AC$300,MATCH(AH$303,$I$297:$I$300,0),MATCH(AH$302,$J$296:$R$296,0)))</f>
        <v>2</v>
      </c>
      <c r="AI337" s="695" cm="1">
        <f t="array" ref="AI337">INDEX($H337:$K337,0,MATCH(AI$303,$H$303:$K$303,0))*INDEX($J$297:$R$300,MATCH(AI$303,$I$297:$I$300,0),MATCH(AI$302,$J$296:$R$296,0))+IF(SUM($H337:$I337)&gt;0,INDEX($U$297:$AC$300,MATCH(AI$303,$I$297:$I$300,0),MATCH(AI$302,$J$296:$R$296,0)))</f>
        <v>0</v>
      </c>
      <c r="AJ337" s="695" cm="1">
        <f t="array" ref="AJ337">INDEX($H337:$K337,0,MATCH(AJ$303,$H$303:$K$303,0))*INDEX($J$297:$R$300,MATCH(AJ$303,$I$297:$I$300,0),MATCH(AJ$302,$J$296:$R$296,0))+IF(SUM($H337:$I337)&gt;0,INDEX($U$297:$AC$300,MATCH(AJ$303,$I$297:$I$300,0),MATCH(AJ$302,$J$296:$R$296,0)))</f>
        <v>1</v>
      </c>
      <c r="AK337" s="695" cm="1">
        <f t="array" ref="AK337">INDEX($H337:$K337,0,MATCH(AK$303,$H$303:$K$303,0))*INDEX($J$297:$R$300,MATCH(AK$303,$I$297:$I$300,0),MATCH(AK$302,$J$296:$R$296,0))+IF(SUM($H337:$I337)&gt;0,INDEX($U$297:$AC$300,MATCH(AK$303,$I$297:$I$300,0),MATCH(AK$302,$J$296:$R$296,0)))</f>
        <v>1</v>
      </c>
      <c r="AL337" s="695" cm="1">
        <f t="array" ref="AL337">INDEX($H337:$K337,0,MATCH(AL$303,$H$303:$K$303,0))*INDEX($J$297:$R$300,MATCH(AL$303,$I$297:$I$300,0),MATCH(AL$302,$J$296:$R$296,0))+IF(SUM($H337:$I337)&gt;0,INDEX($U$297:$AC$300,MATCH(AL$303,$I$297:$I$300,0),MATCH(AL$302,$J$296:$R$296,0)))</f>
        <v>2</v>
      </c>
      <c r="AM337" s="695" cm="1">
        <f t="array" ref="AM337">INDEX($H337:$K337,0,MATCH(AM$303,$H$303:$K$303,0))*INDEX($J$297:$R$300,MATCH(AM$303,$I$297:$I$300,0),MATCH(AM$302,$J$296:$R$296,0))+IF(SUM($H337:$I337)&gt;0,INDEX($U$297:$AC$300,MATCH(AM$303,$I$297:$I$300,0),MATCH(AM$302,$J$296:$R$296,0)))</f>
        <v>0</v>
      </c>
      <c r="AN337" s="695" cm="1">
        <f t="array" ref="AN337">INDEX($H337:$K337,0,MATCH(AN$303,$H$303:$K$303,0))*INDEX($J$297:$R$300,MATCH(AN$303,$I$297:$I$300,0),MATCH(AN$302,$J$296:$R$296,0))+IF(SUM($H337:$I337)&gt;0,INDEX($U$297:$AC$300,MATCH(AN$303,$I$297:$I$300,0),MATCH(AN$302,$J$296:$R$296,0)))</f>
        <v>1</v>
      </c>
      <c r="AO337" s="695" cm="1">
        <f t="array" ref="AO337">INDEX($H337:$K337,0,MATCH(AO$303,$H$303:$K$303,0))*INDEX($J$297:$R$300,MATCH(AO$303,$I$297:$I$300,0),MATCH(AO$302,$J$296:$R$296,0))+IF(SUM($H337:$I337)&gt;0,INDEX($U$297:$AC$300,MATCH(AO$303,$I$297:$I$300,0),MATCH(AO$302,$J$296:$R$296,0)))</f>
        <v>1</v>
      </c>
      <c r="AP337" s="695" cm="1">
        <f t="array" ref="AP337">INDEX($H337:$K337,0,MATCH(AP$303,$H$303:$K$303,0))*INDEX($J$297:$R$300,MATCH(AP$303,$I$297:$I$300,0),MATCH(AP$302,$J$296:$R$296,0))+IF(SUM($H337:$I337)&gt;0,INDEX($U$297:$AC$300,MATCH(AP$303,$I$297:$I$300,0),MATCH(AP$302,$J$296:$R$296,0)))</f>
        <v>2</v>
      </c>
      <c r="AQ337" s="695" cm="1">
        <f t="array" ref="AQ337">INDEX($H337:$K337,0,MATCH(AQ$303,$H$303:$K$303,0))*INDEX($J$297:$R$300,MATCH(AQ$303,$I$297:$I$300,0),MATCH(AQ$302,$J$296:$R$296,0))+IF(SUM($H337:$I337)&gt;0,INDEX($U$297:$AC$300,MATCH(AQ$303,$I$297:$I$300,0),MATCH(AQ$302,$J$296:$R$296,0)))</f>
        <v>0</v>
      </c>
      <c r="AR337" s="695" cm="1">
        <f t="array" ref="AR337">INDEX($H337:$K337,0,MATCH(AR$303,$H$303:$K$303,0))*INDEX($J$297:$R$300,MATCH(AR$303,$I$297:$I$300,0),MATCH(AR$302,$J$296:$R$296,0))+IF(SUM($H337:$I337)&gt;0,INDEX($U$297:$AC$300,MATCH(AR$303,$I$297:$I$300,0),MATCH(AR$302,$J$296:$R$296,0)))</f>
        <v>1</v>
      </c>
      <c r="AS337" s="695" cm="1">
        <f t="array" ref="AS337">INDEX($H337:$K337,0,MATCH(AS$303,$H$303:$K$303,0))*INDEX($J$297:$R$300,MATCH(AS$303,$I$297:$I$300,0),MATCH(AS$302,$J$296:$R$296,0))+IF(SUM($H337:$I337)&gt;0,INDEX($U$297:$AC$300,MATCH(AS$303,$I$297:$I$300,0),MATCH(AS$302,$J$296:$R$296,0)))</f>
        <v>1</v>
      </c>
      <c r="AT337" s="695" cm="1">
        <f t="array" ref="AT337">INDEX($H337:$K337,0,MATCH(AT$303,$H$303:$K$303,0))*INDEX($J$297:$R$300,MATCH(AT$303,$I$297:$I$300,0),MATCH(AT$302,$J$296:$R$296,0))+IF(SUM($H337:$I337)&gt;0,INDEX($U$297:$AC$300,MATCH(AT$303,$I$297:$I$300,0),MATCH(AT$302,$J$296:$R$296,0)))</f>
        <v>2</v>
      </c>
      <c r="AU337" s="695" cm="1">
        <f t="array" ref="AU337">INDEX($H337:$K337,0,MATCH(AU$303,$H$303:$K$303,0))*INDEX($J$297:$R$300,MATCH(AU$303,$I$297:$I$300,0),MATCH(AU$302,$J$296:$R$296,0))+IF(SUM($H337:$I337)&gt;0,INDEX($U$297:$AC$300,MATCH(AU$303,$I$297:$I$300,0),MATCH(AU$302,$J$296:$R$296,0)))</f>
        <v>0</v>
      </c>
      <c r="AV337" s="186"/>
      <c r="AW337" s="186"/>
      <c r="AX337" s="16"/>
      <c r="AY337" s="8"/>
      <c r="AZ337" s="8"/>
      <c r="BA337" s="8"/>
    </row>
    <row r="338" spans="1:53" ht="14.5" outlineLevel="1" x14ac:dyDescent="0.35">
      <c r="A338" s="6"/>
      <c r="B338" s="7"/>
      <c r="C338" s="17"/>
      <c r="D338" s="17"/>
      <c r="E338" s="17"/>
      <c r="F338" s="26"/>
      <c r="G338" s="26" t="str">
        <f t="shared" si="157"/>
        <v>YYNWBzd</v>
      </c>
      <c r="H338" s="222">
        <f t="shared" ref="H338:J338" si="160">IF($H278&gt;0,INDEX($Z$168:$AC$180,MATCH($M159,$Y$168:$Y$180,0),MATCH(H$303,$Z$167:$AC$167,0)),0)</f>
        <v>0</v>
      </c>
      <c r="I338" s="222">
        <f t="shared" si="160"/>
        <v>1</v>
      </c>
      <c r="J338" s="222">
        <f t="shared" si="160"/>
        <v>2</v>
      </c>
      <c r="K338" s="222">
        <f t="shared" si="126"/>
        <v>0</v>
      </c>
      <c r="L338" s="695" cm="1">
        <f t="array" ref="L338">INDEX($H338:$K338,0,MATCH(L$303,$H$303:$K$303,0))*INDEX($J$297:$R$300,MATCH(L$303,$I$297:$I$300,0),MATCH(L$302,$J$296:$R$296,0))+IF(SUM($H338:$I338)&gt;0,INDEX($U$297:$AC$300,MATCH(L$303,$I$297:$I$300,0),MATCH(L$302,$J$296:$R$296,0)))</f>
        <v>1</v>
      </c>
      <c r="M338" s="695" cm="1">
        <f t="array" ref="M338">INDEX($H338:$K338,0,MATCH(M$303,$H$303:$K$303,0))*INDEX($J$297:$R$300,MATCH(M$303,$I$297:$I$300,0),MATCH(M$302,$J$296:$R$296,0))+IF(SUM($H338:$I338)&gt;0,INDEX($U$297:$AC$300,MATCH(M$303,$I$297:$I$300,0),MATCH(M$302,$J$296:$R$296,0)))</f>
        <v>1</v>
      </c>
      <c r="N338" s="695" cm="1">
        <f t="array" ref="N338">INDEX($H338:$K338,0,MATCH(N$303,$H$303:$K$303,0))*INDEX($J$297:$R$300,MATCH(N$303,$I$297:$I$300,0),MATCH(N$302,$J$296:$R$296,0))+IF(SUM($H338:$I338)&gt;0,INDEX($U$297:$AC$300,MATCH(N$303,$I$297:$I$300,0),MATCH(N$302,$J$296:$R$296,0)))</f>
        <v>2</v>
      </c>
      <c r="O338" s="695" cm="1">
        <f t="array" ref="O338">INDEX($H338:$K338,0,MATCH(O$303,$H$303:$K$303,0))*INDEX($J$297:$R$300,MATCH(O$303,$I$297:$I$300,0),MATCH(O$302,$J$296:$R$296,0))+IF(SUM($H338:$I338)&gt;0,INDEX($U$297:$AC$300,MATCH(O$303,$I$297:$I$300,0),MATCH(O$302,$J$296:$R$296,0)))</f>
        <v>0</v>
      </c>
      <c r="P338" s="695" cm="1">
        <f t="array" ref="P338">INDEX($H338:$K338,0,MATCH(P$303,$H$303:$K$303,0))*INDEX($J$297:$R$300,MATCH(P$303,$I$297:$I$300,0),MATCH(P$302,$J$296:$R$296,0))+IF(SUM($H338:$I338)&gt;0,INDEX($U$297:$AC$300,MATCH(P$303,$I$297:$I$300,0),MATCH(P$302,$J$296:$R$296,0)))</f>
        <v>1</v>
      </c>
      <c r="Q338" s="695" cm="1">
        <f t="array" ref="Q338">INDEX($H338:$K338,0,MATCH(Q$303,$H$303:$K$303,0))*INDEX($J$297:$R$300,MATCH(Q$303,$I$297:$I$300,0),MATCH(Q$302,$J$296:$R$296,0))+IF(SUM($H338:$I338)&gt;0,INDEX($U$297:$AC$300,MATCH(Q$303,$I$297:$I$300,0),MATCH(Q$302,$J$296:$R$296,0)))</f>
        <v>1</v>
      </c>
      <c r="R338" s="695" cm="1">
        <f t="array" ref="R338">INDEX($H338:$K338,0,MATCH(R$303,$H$303:$K$303,0))*INDEX($J$297:$R$300,MATCH(R$303,$I$297:$I$300,0),MATCH(R$302,$J$296:$R$296,0))+IF(SUM($H338:$I338)&gt;0,INDEX($U$297:$AC$300,MATCH(R$303,$I$297:$I$300,0),MATCH(R$302,$J$296:$R$296,0)))</f>
        <v>2</v>
      </c>
      <c r="S338" s="695" cm="1">
        <f t="array" ref="S338">INDEX($H338:$K338,0,MATCH(S$303,$H$303:$K$303,0))*INDEX($J$297:$R$300,MATCH(S$303,$I$297:$I$300,0),MATCH(S$302,$J$296:$R$296,0))+IF(SUM($H338:$I338)&gt;0,INDEX($U$297:$AC$300,MATCH(S$303,$I$297:$I$300,0),MATCH(S$302,$J$296:$R$296,0)))</f>
        <v>0</v>
      </c>
      <c r="T338" s="695" cm="1">
        <f t="array" ref="T338">INDEX($H338:$K338,0,MATCH(T$303,$H$303:$K$303,0))*INDEX($J$297:$R$300,MATCH(T$303,$I$297:$I$300,0),MATCH(T$302,$J$296:$R$296,0))+IF(SUM($H338:$I338)&gt;0,INDEX($U$297:$AC$300,MATCH(T$303,$I$297:$I$300,0),MATCH(T$302,$J$296:$R$296,0)))</f>
        <v>1</v>
      </c>
      <c r="U338" s="695" cm="1">
        <f t="array" ref="U338">INDEX($H338:$K338,0,MATCH(U$303,$H$303:$K$303,0))*INDEX($J$297:$R$300,MATCH(U$303,$I$297:$I$300,0),MATCH(U$302,$J$296:$R$296,0))+IF(SUM($H338:$I338)&gt;0,INDEX($U$297:$AC$300,MATCH(U$303,$I$297:$I$300,0),MATCH(U$302,$J$296:$R$296,0)))</f>
        <v>1</v>
      </c>
      <c r="V338" s="695" cm="1">
        <f t="array" ref="V338">INDEX($H338:$K338,0,MATCH(V$303,$H$303:$K$303,0))*INDEX($J$297:$R$300,MATCH(V$303,$I$297:$I$300,0),MATCH(V$302,$J$296:$R$296,0))+IF(SUM($H338:$I338)&gt;0,INDEX($U$297:$AC$300,MATCH(V$303,$I$297:$I$300,0),MATCH(V$302,$J$296:$R$296,0)))</f>
        <v>2</v>
      </c>
      <c r="W338" s="695" cm="1">
        <f t="array" ref="W338">INDEX($H338:$K338,0,MATCH(W$303,$H$303:$K$303,0))*INDEX($J$297:$R$300,MATCH(W$303,$I$297:$I$300,0),MATCH(W$302,$J$296:$R$296,0))+IF(SUM($H338:$I338)&gt;0,INDEX($U$297:$AC$300,MATCH(W$303,$I$297:$I$300,0),MATCH(W$302,$J$296:$R$296,0)))</f>
        <v>0</v>
      </c>
      <c r="X338" s="695" cm="1">
        <f t="array" ref="X338">INDEX($H338:$K338,0,MATCH(X$303,$H$303:$K$303,0))*INDEX($J$297:$R$300,MATCH(X$303,$I$297:$I$300,0),MATCH(X$302,$J$296:$R$296,0))+IF(SUM($H338:$I338)&gt;0,INDEX($U$297:$AC$300,MATCH(X$303,$I$297:$I$300,0),MATCH(X$302,$J$296:$R$296,0)))</f>
        <v>1</v>
      </c>
      <c r="Y338" s="695" cm="1">
        <f t="array" ref="Y338">INDEX($H338:$K338,0,MATCH(Y$303,$H$303:$K$303,0))*INDEX($J$297:$R$300,MATCH(Y$303,$I$297:$I$300,0),MATCH(Y$302,$J$296:$R$296,0))+IF(SUM($H338:$I338)&gt;0,INDEX($U$297:$AC$300,MATCH(Y$303,$I$297:$I$300,0),MATCH(Y$302,$J$296:$R$296,0)))</f>
        <v>1</v>
      </c>
      <c r="Z338" s="695" cm="1">
        <f t="array" ref="Z338">INDEX($H338:$K338,0,MATCH(Z$303,$H$303:$K$303,0))*INDEX($J$297:$R$300,MATCH(Z$303,$I$297:$I$300,0),MATCH(Z$302,$J$296:$R$296,0))+IF(SUM($H338:$I338)&gt;0,INDEX($U$297:$AC$300,MATCH(Z$303,$I$297:$I$300,0),MATCH(Z$302,$J$296:$R$296,0)))</f>
        <v>2</v>
      </c>
      <c r="AA338" s="695" cm="1">
        <f t="array" ref="AA338">INDEX($H338:$K338,0,MATCH(AA$303,$H$303:$K$303,0))*INDEX($J$297:$R$300,MATCH(AA$303,$I$297:$I$300,0),MATCH(AA$302,$J$296:$R$296,0))+IF(SUM($H338:$I338)&gt;0,INDEX($U$297:$AC$300,MATCH(AA$303,$I$297:$I$300,0),MATCH(AA$302,$J$296:$R$296,0)))</f>
        <v>0</v>
      </c>
      <c r="AB338" s="695" cm="1">
        <f t="array" ref="AB338">INDEX($H338:$K338,0,MATCH(AB$303,$H$303:$K$303,0))*INDEX($J$297:$R$300,MATCH(AB$303,$I$297:$I$300,0),MATCH(AB$302,$J$296:$R$296,0))+IF(SUM($H338:$I338)&gt;0,INDEX($U$297:$AC$300,MATCH(AB$303,$I$297:$I$300,0),MATCH(AB$302,$J$296:$R$296,0)))</f>
        <v>0</v>
      </c>
      <c r="AC338" s="695" cm="1">
        <f t="array" ref="AC338">INDEX($H338:$K338,0,MATCH(AC$303,$H$303:$K$303,0))*INDEX($J$297:$R$300,MATCH(AC$303,$I$297:$I$300,0),MATCH(AC$302,$J$296:$R$296,0))+IF(SUM($H338:$I338)&gt;0,INDEX($U$297:$AC$300,MATCH(AC$303,$I$297:$I$300,0),MATCH(AC$302,$J$296:$R$296,0)))</f>
        <v>1</v>
      </c>
      <c r="AD338" s="695" cm="1">
        <f t="array" ref="AD338">INDEX($H338:$K338,0,MATCH(AD$303,$H$303:$K$303,0))*INDEX($J$297:$R$300,MATCH(AD$303,$I$297:$I$300,0),MATCH(AD$302,$J$296:$R$296,0))+IF(SUM($H338:$I338)&gt;0,INDEX($U$297:$AC$300,MATCH(AD$303,$I$297:$I$300,0),MATCH(AD$302,$J$296:$R$296,0)))</f>
        <v>2</v>
      </c>
      <c r="AE338" s="695" cm="1">
        <f t="array" ref="AE338">INDEX($H338:$K338,0,MATCH(AE$303,$H$303:$K$303,0))*INDEX($J$297:$R$300,MATCH(AE$303,$I$297:$I$300,0),MATCH(AE$302,$J$296:$R$296,0))+IF(SUM($H338:$I338)&gt;0,INDEX($U$297:$AC$300,MATCH(AE$303,$I$297:$I$300,0),MATCH(AE$302,$J$296:$R$296,0)))</f>
        <v>0</v>
      </c>
      <c r="AF338" s="695" cm="1">
        <f t="array" ref="AF338">INDEX($H338:$K338,0,MATCH(AF$303,$H$303:$K$303,0))*INDEX($J$297:$R$300,MATCH(AF$303,$I$297:$I$300,0),MATCH(AF$302,$J$296:$R$296,0))+IF(SUM($H338:$I338)&gt;0,INDEX($U$297:$AC$300,MATCH(AF$303,$I$297:$I$300,0),MATCH(AF$302,$J$296:$R$296,0)))</f>
        <v>0</v>
      </c>
      <c r="AG338" s="695" cm="1">
        <f t="array" ref="AG338">INDEX($H338:$K338,0,MATCH(AG$303,$H$303:$K$303,0))*INDEX($J$297:$R$300,MATCH(AG$303,$I$297:$I$300,0),MATCH(AG$302,$J$296:$R$296,0))+IF(SUM($H338:$I338)&gt;0,INDEX($U$297:$AC$300,MATCH(AG$303,$I$297:$I$300,0),MATCH(AG$302,$J$296:$R$296,0)))</f>
        <v>1</v>
      </c>
      <c r="AH338" s="695" cm="1">
        <f t="array" ref="AH338">INDEX($H338:$K338,0,MATCH(AH$303,$H$303:$K$303,0))*INDEX($J$297:$R$300,MATCH(AH$303,$I$297:$I$300,0),MATCH(AH$302,$J$296:$R$296,0))+IF(SUM($H338:$I338)&gt;0,INDEX($U$297:$AC$300,MATCH(AH$303,$I$297:$I$300,0),MATCH(AH$302,$J$296:$R$296,0)))</f>
        <v>2</v>
      </c>
      <c r="AI338" s="695" cm="1">
        <f t="array" ref="AI338">INDEX($H338:$K338,0,MATCH(AI$303,$H$303:$K$303,0))*INDEX($J$297:$R$300,MATCH(AI$303,$I$297:$I$300,0),MATCH(AI$302,$J$296:$R$296,0))+IF(SUM($H338:$I338)&gt;0,INDEX($U$297:$AC$300,MATCH(AI$303,$I$297:$I$300,0),MATCH(AI$302,$J$296:$R$296,0)))</f>
        <v>0</v>
      </c>
      <c r="AJ338" s="695" cm="1">
        <f t="array" ref="AJ338">INDEX($H338:$K338,0,MATCH(AJ$303,$H$303:$K$303,0))*INDEX($J$297:$R$300,MATCH(AJ$303,$I$297:$I$300,0),MATCH(AJ$302,$J$296:$R$296,0))+IF(SUM($H338:$I338)&gt;0,INDEX($U$297:$AC$300,MATCH(AJ$303,$I$297:$I$300,0),MATCH(AJ$302,$J$296:$R$296,0)))</f>
        <v>0</v>
      </c>
      <c r="AK338" s="695" cm="1">
        <f t="array" ref="AK338">INDEX($H338:$K338,0,MATCH(AK$303,$H$303:$K$303,0))*INDEX($J$297:$R$300,MATCH(AK$303,$I$297:$I$300,0),MATCH(AK$302,$J$296:$R$296,0))+IF(SUM($H338:$I338)&gt;0,INDEX($U$297:$AC$300,MATCH(AK$303,$I$297:$I$300,0),MATCH(AK$302,$J$296:$R$296,0)))</f>
        <v>1</v>
      </c>
      <c r="AL338" s="695" cm="1">
        <f t="array" ref="AL338">INDEX($H338:$K338,0,MATCH(AL$303,$H$303:$K$303,0))*INDEX($J$297:$R$300,MATCH(AL$303,$I$297:$I$300,0),MATCH(AL$302,$J$296:$R$296,0))+IF(SUM($H338:$I338)&gt;0,INDEX($U$297:$AC$300,MATCH(AL$303,$I$297:$I$300,0),MATCH(AL$302,$J$296:$R$296,0)))</f>
        <v>2</v>
      </c>
      <c r="AM338" s="695" cm="1">
        <f t="array" ref="AM338">INDEX($H338:$K338,0,MATCH(AM$303,$H$303:$K$303,0))*INDEX($J$297:$R$300,MATCH(AM$303,$I$297:$I$300,0),MATCH(AM$302,$J$296:$R$296,0))+IF(SUM($H338:$I338)&gt;0,INDEX($U$297:$AC$300,MATCH(AM$303,$I$297:$I$300,0),MATCH(AM$302,$J$296:$R$296,0)))</f>
        <v>0</v>
      </c>
      <c r="AN338" s="695" cm="1">
        <f t="array" ref="AN338">INDEX($H338:$K338,0,MATCH(AN$303,$H$303:$K$303,0))*INDEX($J$297:$R$300,MATCH(AN$303,$I$297:$I$300,0),MATCH(AN$302,$J$296:$R$296,0))+IF(SUM($H338:$I338)&gt;0,INDEX($U$297:$AC$300,MATCH(AN$303,$I$297:$I$300,0),MATCH(AN$302,$J$296:$R$296,0)))</f>
        <v>0</v>
      </c>
      <c r="AO338" s="695" cm="1">
        <f t="array" ref="AO338">INDEX($H338:$K338,0,MATCH(AO$303,$H$303:$K$303,0))*INDEX($J$297:$R$300,MATCH(AO$303,$I$297:$I$300,0),MATCH(AO$302,$J$296:$R$296,0))+IF(SUM($H338:$I338)&gt;0,INDEX($U$297:$AC$300,MATCH(AO$303,$I$297:$I$300,0),MATCH(AO$302,$J$296:$R$296,0)))</f>
        <v>1</v>
      </c>
      <c r="AP338" s="695" cm="1">
        <f t="array" ref="AP338">INDEX($H338:$K338,0,MATCH(AP$303,$H$303:$K$303,0))*INDEX($J$297:$R$300,MATCH(AP$303,$I$297:$I$300,0),MATCH(AP$302,$J$296:$R$296,0))+IF(SUM($H338:$I338)&gt;0,INDEX($U$297:$AC$300,MATCH(AP$303,$I$297:$I$300,0),MATCH(AP$302,$J$296:$R$296,0)))</f>
        <v>2</v>
      </c>
      <c r="AQ338" s="695" cm="1">
        <f t="array" ref="AQ338">INDEX($H338:$K338,0,MATCH(AQ$303,$H$303:$K$303,0))*INDEX($J$297:$R$300,MATCH(AQ$303,$I$297:$I$300,0),MATCH(AQ$302,$J$296:$R$296,0))+IF(SUM($H338:$I338)&gt;0,INDEX($U$297:$AC$300,MATCH(AQ$303,$I$297:$I$300,0),MATCH(AQ$302,$J$296:$R$296,0)))</f>
        <v>0</v>
      </c>
      <c r="AR338" s="695" cm="1">
        <f t="array" ref="AR338">INDEX($H338:$K338,0,MATCH(AR$303,$H$303:$K$303,0))*INDEX($J$297:$R$300,MATCH(AR$303,$I$297:$I$300,0),MATCH(AR$302,$J$296:$R$296,0))+IF(SUM($H338:$I338)&gt;0,INDEX($U$297:$AC$300,MATCH(AR$303,$I$297:$I$300,0),MATCH(AR$302,$J$296:$R$296,0)))</f>
        <v>0</v>
      </c>
      <c r="AS338" s="695" cm="1">
        <f t="array" ref="AS338">INDEX($H338:$K338,0,MATCH(AS$303,$H$303:$K$303,0))*INDEX($J$297:$R$300,MATCH(AS$303,$I$297:$I$300,0),MATCH(AS$302,$J$296:$R$296,0))+IF(SUM($H338:$I338)&gt;0,INDEX($U$297:$AC$300,MATCH(AS$303,$I$297:$I$300,0),MATCH(AS$302,$J$296:$R$296,0)))</f>
        <v>1</v>
      </c>
      <c r="AT338" s="695" cm="1">
        <f t="array" ref="AT338">INDEX($H338:$K338,0,MATCH(AT$303,$H$303:$K$303,0))*INDEX($J$297:$R$300,MATCH(AT$303,$I$297:$I$300,0),MATCH(AT$302,$J$296:$R$296,0))+IF(SUM($H338:$I338)&gt;0,INDEX($U$297:$AC$300,MATCH(AT$303,$I$297:$I$300,0),MATCH(AT$302,$J$296:$R$296,0)))</f>
        <v>2</v>
      </c>
      <c r="AU338" s="695" cm="1">
        <f t="array" ref="AU338">INDEX($H338:$K338,0,MATCH(AU$303,$H$303:$K$303,0))*INDEX($J$297:$R$300,MATCH(AU$303,$I$297:$I$300,0),MATCH(AU$302,$J$296:$R$296,0))+IF(SUM($H338:$I338)&gt;0,INDEX($U$297:$AC$300,MATCH(AU$303,$I$297:$I$300,0),MATCH(AU$302,$J$296:$R$296,0)))</f>
        <v>0</v>
      </c>
      <c r="AV338" s="186"/>
      <c r="AW338" s="186"/>
      <c r="AX338" s="16"/>
      <c r="AY338" s="8"/>
      <c r="AZ338" s="8"/>
      <c r="BA338" s="8"/>
    </row>
    <row r="339" spans="1:53" ht="14.5" outlineLevel="1" x14ac:dyDescent="0.35">
      <c r="A339" s="6"/>
      <c r="B339" s="7"/>
      <c r="C339" s="17"/>
      <c r="D339" s="17"/>
      <c r="E339" s="17"/>
      <c r="F339" s="26"/>
      <c r="G339" s="26" t="str">
        <f t="shared" si="157"/>
        <v>YYBNWb</v>
      </c>
      <c r="H339" s="222">
        <f t="shared" ref="H339:J339" si="161">IF($H279&gt;0,INDEX($Z$168:$AC$180,MATCH($M160,$Y$168:$Y$180,0),MATCH(H$303,$Z$167:$AC$167,0)),0)</f>
        <v>1</v>
      </c>
      <c r="I339" s="222">
        <f t="shared" si="161"/>
        <v>1</v>
      </c>
      <c r="J339" s="222">
        <f t="shared" si="161"/>
        <v>2</v>
      </c>
      <c r="K339" s="222">
        <f t="shared" si="126"/>
        <v>1</v>
      </c>
      <c r="L339" s="695" cm="1">
        <f t="array" ref="L339">INDEX($H339:$K339,0,MATCH(L$303,$H$303:$K$303,0))*INDEX($J$297:$R$300,MATCH(L$303,$I$297:$I$300,0),MATCH(L$302,$J$296:$R$296,0))+IF(SUM($H339:$I339)&gt;0,INDEX($U$297:$AC$300,MATCH(L$303,$I$297:$I$300,0),MATCH(L$302,$J$296:$R$296,0)))</f>
        <v>2</v>
      </c>
      <c r="M339" s="695" cm="1">
        <f t="array" ref="M339">INDEX($H339:$K339,0,MATCH(M$303,$H$303:$K$303,0))*INDEX($J$297:$R$300,MATCH(M$303,$I$297:$I$300,0),MATCH(M$302,$J$296:$R$296,0))+IF(SUM($H339:$I339)&gt;0,INDEX($U$297:$AC$300,MATCH(M$303,$I$297:$I$300,0),MATCH(M$302,$J$296:$R$296,0)))</f>
        <v>1</v>
      </c>
      <c r="N339" s="695" cm="1">
        <f t="array" ref="N339">INDEX($H339:$K339,0,MATCH(N$303,$H$303:$K$303,0))*INDEX($J$297:$R$300,MATCH(N$303,$I$297:$I$300,0),MATCH(N$302,$J$296:$R$296,0))+IF(SUM($H339:$I339)&gt;0,INDEX($U$297:$AC$300,MATCH(N$303,$I$297:$I$300,0),MATCH(N$302,$J$296:$R$296,0)))</f>
        <v>2</v>
      </c>
      <c r="O339" s="695" cm="1">
        <f t="array" ref="O339">INDEX($H339:$K339,0,MATCH(O$303,$H$303:$K$303,0))*INDEX($J$297:$R$300,MATCH(O$303,$I$297:$I$300,0),MATCH(O$302,$J$296:$R$296,0))+IF(SUM($H339:$I339)&gt;0,INDEX($U$297:$AC$300,MATCH(O$303,$I$297:$I$300,0),MATCH(O$302,$J$296:$R$296,0)))</f>
        <v>1.5</v>
      </c>
      <c r="P339" s="695" cm="1">
        <f t="array" ref="P339">INDEX($H339:$K339,0,MATCH(P$303,$H$303:$K$303,0))*INDEX($J$297:$R$300,MATCH(P$303,$I$297:$I$300,0),MATCH(P$302,$J$296:$R$296,0))+IF(SUM($H339:$I339)&gt;0,INDEX($U$297:$AC$300,MATCH(P$303,$I$297:$I$300,0),MATCH(P$302,$J$296:$R$296,0)))</f>
        <v>2</v>
      </c>
      <c r="Q339" s="695" cm="1">
        <f t="array" ref="Q339">INDEX($H339:$K339,0,MATCH(Q$303,$H$303:$K$303,0))*INDEX($J$297:$R$300,MATCH(Q$303,$I$297:$I$300,0),MATCH(Q$302,$J$296:$R$296,0))+IF(SUM($H339:$I339)&gt;0,INDEX($U$297:$AC$300,MATCH(Q$303,$I$297:$I$300,0),MATCH(Q$302,$J$296:$R$296,0)))</f>
        <v>1</v>
      </c>
      <c r="R339" s="695" cm="1">
        <f t="array" ref="R339">INDEX($H339:$K339,0,MATCH(R$303,$H$303:$K$303,0))*INDEX($J$297:$R$300,MATCH(R$303,$I$297:$I$300,0),MATCH(R$302,$J$296:$R$296,0))+IF(SUM($H339:$I339)&gt;0,INDEX($U$297:$AC$300,MATCH(R$303,$I$297:$I$300,0),MATCH(R$302,$J$296:$R$296,0)))</f>
        <v>2</v>
      </c>
      <c r="S339" s="695" cm="1">
        <f t="array" ref="S339">INDEX($H339:$K339,0,MATCH(S$303,$H$303:$K$303,0))*INDEX($J$297:$R$300,MATCH(S$303,$I$297:$I$300,0),MATCH(S$302,$J$296:$R$296,0))+IF(SUM($H339:$I339)&gt;0,INDEX($U$297:$AC$300,MATCH(S$303,$I$297:$I$300,0),MATCH(S$302,$J$296:$R$296,0)))</f>
        <v>1</v>
      </c>
      <c r="T339" s="695" cm="1">
        <f t="array" ref="T339">INDEX($H339:$K339,0,MATCH(T$303,$H$303:$K$303,0))*INDEX($J$297:$R$300,MATCH(T$303,$I$297:$I$300,0),MATCH(T$302,$J$296:$R$296,0))+IF(SUM($H339:$I339)&gt;0,INDEX($U$297:$AC$300,MATCH(T$303,$I$297:$I$300,0),MATCH(T$302,$J$296:$R$296,0)))</f>
        <v>2</v>
      </c>
      <c r="U339" s="695" cm="1">
        <f t="array" ref="U339">INDEX($H339:$K339,0,MATCH(U$303,$H$303:$K$303,0))*INDEX($J$297:$R$300,MATCH(U$303,$I$297:$I$300,0),MATCH(U$302,$J$296:$R$296,0))+IF(SUM($H339:$I339)&gt;0,INDEX($U$297:$AC$300,MATCH(U$303,$I$297:$I$300,0),MATCH(U$302,$J$296:$R$296,0)))</f>
        <v>1</v>
      </c>
      <c r="V339" s="695" cm="1">
        <f t="array" ref="V339">INDEX($H339:$K339,0,MATCH(V$303,$H$303:$K$303,0))*INDEX($J$297:$R$300,MATCH(V$303,$I$297:$I$300,0),MATCH(V$302,$J$296:$R$296,0))+IF(SUM($H339:$I339)&gt;0,INDEX($U$297:$AC$300,MATCH(V$303,$I$297:$I$300,0),MATCH(V$302,$J$296:$R$296,0)))</f>
        <v>2</v>
      </c>
      <c r="W339" s="695" cm="1">
        <f t="array" ref="W339">INDEX($H339:$K339,0,MATCH(W$303,$H$303:$K$303,0))*INDEX($J$297:$R$300,MATCH(W$303,$I$297:$I$300,0),MATCH(W$302,$J$296:$R$296,0))+IF(SUM($H339:$I339)&gt;0,INDEX($U$297:$AC$300,MATCH(W$303,$I$297:$I$300,0),MATCH(W$302,$J$296:$R$296,0)))</f>
        <v>1</v>
      </c>
      <c r="X339" s="695" cm="1">
        <f t="array" ref="X339">INDEX($H339:$K339,0,MATCH(X$303,$H$303:$K$303,0))*INDEX($J$297:$R$300,MATCH(X$303,$I$297:$I$300,0),MATCH(X$302,$J$296:$R$296,0))+IF(SUM($H339:$I339)&gt;0,INDEX($U$297:$AC$300,MATCH(X$303,$I$297:$I$300,0),MATCH(X$302,$J$296:$R$296,0)))</f>
        <v>2</v>
      </c>
      <c r="Y339" s="695" cm="1">
        <f t="array" ref="Y339">INDEX($H339:$K339,0,MATCH(Y$303,$H$303:$K$303,0))*INDEX($J$297:$R$300,MATCH(Y$303,$I$297:$I$300,0),MATCH(Y$302,$J$296:$R$296,0))+IF(SUM($H339:$I339)&gt;0,INDEX($U$297:$AC$300,MATCH(Y$303,$I$297:$I$300,0),MATCH(Y$302,$J$296:$R$296,0)))</f>
        <v>1</v>
      </c>
      <c r="Z339" s="695" cm="1">
        <f t="array" ref="Z339">INDEX($H339:$K339,0,MATCH(Z$303,$H$303:$K$303,0))*INDEX($J$297:$R$300,MATCH(Z$303,$I$297:$I$300,0),MATCH(Z$302,$J$296:$R$296,0))+IF(SUM($H339:$I339)&gt;0,INDEX($U$297:$AC$300,MATCH(Z$303,$I$297:$I$300,0),MATCH(Z$302,$J$296:$R$296,0)))</f>
        <v>2</v>
      </c>
      <c r="AA339" s="695" cm="1">
        <f t="array" ref="AA339">INDEX($H339:$K339,0,MATCH(AA$303,$H$303:$K$303,0))*INDEX($J$297:$R$300,MATCH(AA$303,$I$297:$I$300,0),MATCH(AA$302,$J$296:$R$296,0))+IF(SUM($H339:$I339)&gt;0,INDEX($U$297:$AC$300,MATCH(AA$303,$I$297:$I$300,0),MATCH(AA$302,$J$296:$R$296,0)))</f>
        <v>0.5</v>
      </c>
      <c r="AB339" s="695" cm="1">
        <f t="array" ref="AB339">INDEX($H339:$K339,0,MATCH(AB$303,$H$303:$K$303,0))*INDEX($J$297:$R$300,MATCH(AB$303,$I$297:$I$300,0),MATCH(AB$302,$J$296:$R$296,0))+IF(SUM($H339:$I339)&gt;0,INDEX($U$297:$AC$300,MATCH(AB$303,$I$297:$I$300,0),MATCH(AB$302,$J$296:$R$296,0)))</f>
        <v>1</v>
      </c>
      <c r="AC339" s="695" cm="1">
        <f t="array" ref="AC339">INDEX($H339:$K339,0,MATCH(AC$303,$H$303:$K$303,0))*INDEX($J$297:$R$300,MATCH(AC$303,$I$297:$I$300,0),MATCH(AC$302,$J$296:$R$296,0))+IF(SUM($H339:$I339)&gt;0,INDEX($U$297:$AC$300,MATCH(AC$303,$I$297:$I$300,0),MATCH(AC$302,$J$296:$R$296,0)))</f>
        <v>1</v>
      </c>
      <c r="AD339" s="695" cm="1">
        <f t="array" ref="AD339">INDEX($H339:$K339,0,MATCH(AD$303,$H$303:$K$303,0))*INDEX($J$297:$R$300,MATCH(AD$303,$I$297:$I$300,0),MATCH(AD$302,$J$296:$R$296,0))+IF(SUM($H339:$I339)&gt;0,INDEX($U$297:$AC$300,MATCH(AD$303,$I$297:$I$300,0),MATCH(AD$302,$J$296:$R$296,0)))</f>
        <v>2</v>
      </c>
      <c r="AE339" s="695" cm="1">
        <f t="array" ref="AE339">INDEX($H339:$K339,0,MATCH(AE$303,$H$303:$K$303,0))*INDEX($J$297:$R$300,MATCH(AE$303,$I$297:$I$300,0),MATCH(AE$302,$J$296:$R$296,0))+IF(SUM($H339:$I339)&gt;0,INDEX($U$297:$AC$300,MATCH(AE$303,$I$297:$I$300,0),MATCH(AE$302,$J$296:$R$296,0)))</f>
        <v>1</v>
      </c>
      <c r="AF339" s="695" cm="1">
        <f t="array" ref="AF339">INDEX($H339:$K339,0,MATCH(AF$303,$H$303:$K$303,0))*INDEX($J$297:$R$300,MATCH(AF$303,$I$297:$I$300,0),MATCH(AF$302,$J$296:$R$296,0))+IF(SUM($H339:$I339)&gt;0,INDEX($U$297:$AC$300,MATCH(AF$303,$I$297:$I$300,0),MATCH(AF$302,$J$296:$R$296,0)))</f>
        <v>1</v>
      </c>
      <c r="AG339" s="695" cm="1">
        <f t="array" ref="AG339">INDEX($H339:$K339,0,MATCH(AG$303,$H$303:$K$303,0))*INDEX($J$297:$R$300,MATCH(AG$303,$I$297:$I$300,0),MATCH(AG$302,$J$296:$R$296,0))+IF(SUM($H339:$I339)&gt;0,INDEX($U$297:$AC$300,MATCH(AG$303,$I$297:$I$300,0),MATCH(AG$302,$J$296:$R$296,0)))</f>
        <v>1</v>
      </c>
      <c r="AH339" s="695" cm="1">
        <f t="array" ref="AH339">INDEX($H339:$K339,0,MATCH(AH$303,$H$303:$K$303,0))*INDEX($J$297:$R$300,MATCH(AH$303,$I$297:$I$300,0),MATCH(AH$302,$J$296:$R$296,0))+IF(SUM($H339:$I339)&gt;0,INDEX($U$297:$AC$300,MATCH(AH$303,$I$297:$I$300,0),MATCH(AH$302,$J$296:$R$296,0)))</f>
        <v>2</v>
      </c>
      <c r="AI339" s="695" cm="1">
        <f t="array" ref="AI339">INDEX($H339:$K339,0,MATCH(AI$303,$H$303:$K$303,0))*INDEX($J$297:$R$300,MATCH(AI$303,$I$297:$I$300,0),MATCH(AI$302,$J$296:$R$296,0))+IF(SUM($H339:$I339)&gt;0,INDEX($U$297:$AC$300,MATCH(AI$303,$I$297:$I$300,0),MATCH(AI$302,$J$296:$R$296,0)))</f>
        <v>0.5</v>
      </c>
      <c r="AJ339" s="695" cm="1">
        <f t="array" ref="AJ339">INDEX($H339:$K339,0,MATCH(AJ$303,$H$303:$K$303,0))*INDEX($J$297:$R$300,MATCH(AJ$303,$I$297:$I$300,0),MATCH(AJ$302,$J$296:$R$296,0))+IF(SUM($H339:$I339)&gt;0,INDEX($U$297:$AC$300,MATCH(AJ$303,$I$297:$I$300,0),MATCH(AJ$302,$J$296:$R$296,0)))</f>
        <v>1</v>
      </c>
      <c r="AK339" s="695" cm="1">
        <f t="array" ref="AK339">INDEX($H339:$K339,0,MATCH(AK$303,$H$303:$K$303,0))*INDEX($J$297:$R$300,MATCH(AK$303,$I$297:$I$300,0),MATCH(AK$302,$J$296:$R$296,0))+IF(SUM($H339:$I339)&gt;0,INDEX($U$297:$AC$300,MATCH(AK$303,$I$297:$I$300,0),MATCH(AK$302,$J$296:$R$296,0)))</f>
        <v>1</v>
      </c>
      <c r="AL339" s="695" cm="1">
        <f t="array" ref="AL339">INDEX($H339:$K339,0,MATCH(AL$303,$H$303:$K$303,0))*INDEX($J$297:$R$300,MATCH(AL$303,$I$297:$I$300,0),MATCH(AL$302,$J$296:$R$296,0))+IF(SUM($H339:$I339)&gt;0,INDEX($U$297:$AC$300,MATCH(AL$303,$I$297:$I$300,0),MATCH(AL$302,$J$296:$R$296,0)))</f>
        <v>2</v>
      </c>
      <c r="AM339" s="695" cm="1">
        <f t="array" ref="AM339">INDEX($H339:$K339,0,MATCH(AM$303,$H$303:$K$303,0))*INDEX($J$297:$R$300,MATCH(AM$303,$I$297:$I$300,0),MATCH(AM$302,$J$296:$R$296,0))+IF(SUM($H339:$I339)&gt;0,INDEX($U$297:$AC$300,MATCH(AM$303,$I$297:$I$300,0),MATCH(AM$302,$J$296:$R$296,0)))</f>
        <v>0.5</v>
      </c>
      <c r="AN339" s="695" cm="1">
        <f t="array" ref="AN339">INDEX($H339:$K339,0,MATCH(AN$303,$H$303:$K$303,0))*INDEX($J$297:$R$300,MATCH(AN$303,$I$297:$I$300,0),MATCH(AN$302,$J$296:$R$296,0))+IF(SUM($H339:$I339)&gt;0,INDEX($U$297:$AC$300,MATCH(AN$303,$I$297:$I$300,0),MATCH(AN$302,$J$296:$R$296,0)))</f>
        <v>1</v>
      </c>
      <c r="AO339" s="695" cm="1">
        <f t="array" ref="AO339">INDEX($H339:$K339,0,MATCH(AO$303,$H$303:$K$303,0))*INDEX($J$297:$R$300,MATCH(AO$303,$I$297:$I$300,0),MATCH(AO$302,$J$296:$R$296,0))+IF(SUM($H339:$I339)&gt;0,INDEX($U$297:$AC$300,MATCH(AO$303,$I$297:$I$300,0),MATCH(AO$302,$J$296:$R$296,0)))</f>
        <v>1</v>
      </c>
      <c r="AP339" s="695" cm="1">
        <f t="array" ref="AP339">INDEX($H339:$K339,0,MATCH(AP$303,$H$303:$K$303,0))*INDEX($J$297:$R$300,MATCH(AP$303,$I$297:$I$300,0),MATCH(AP$302,$J$296:$R$296,0))+IF(SUM($H339:$I339)&gt;0,INDEX($U$297:$AC$300,MATCH(AP$303,$I$297:$I$300,0),MATCH(AP$302,$J$296:$R$296,0)))</f>
        <v>2</v>
      </c>
      <c r="AQ339" s="695" cm="1">
        <f t="array" ref="AQ339">INDEX($H339:$K339,0,MATCH(AQ$303,$H$303:$K$303,0))*INDEX($J$297:$R$300,MATCH(AQ$303,$I$297:$I$300,0),MATCH(AQ$302,$J$296:$R$296,0))+IF(SUM($H339:$I339)&gt;0,INDEX($U$297:$AC$300,MATCH(AQ$303,$I$297:$I$300,0),MATCH(AQ$302,$J$296:$R$296,0)))</f>
        <v>0</v>
      </c>
      <c r="AR339" s="695" cm="1">
        <f t="array" ref="AR339">INDEX($H339:$K339,0,MATCH(AR$303,$H$303:$K$303,0))*INDEX($J$297:$R$300,MATCH(AR$303,$I$297:$I$300,0),MATCH(AR$302,$J$296:$R$296,0))+IF(SUM($H339:$I339)&gt;0,INDEX($U$297:$AC$300,MATCH(AR$303,$I$297:$I$300,0),MATCH(AR$302,$J$296:$R$296,0)))</f>
        <v>1</v>
      </c>
      <c r="AS339" s="695" cm="1">
        <f t="array" ref="AS339">INDEX($H339:$K339,0,MATCH(AS$303,$H$303:$K$303,0))*INDEX($J$297:$R$300,MATCH(AS$303,$I$297:$I$300,0),MATCH(AS$302,$J$296:$R$296,0))+IF(SUM($H339:$I339)&gt;0,INDEX($U$297:$AC$300,MATCH(AS$303,$I$297:$I$300,0),MATCH(AS$302,$J$296:$R$296,0)))</f>
        <v>1</v>
      </c>
      <c r="AT339" s="695" cm="1">
        <f t="array" ref="AT339">INDEX($H339:$K339,0,MATCH(AT$303,$H$303:$K$303,0))*INDEX($J$297:$R$300,MATCH(AT$303,$I$297:$I$300,0),MATCH(AT$302,$J$296:$R$296,0))+IF(SUM($H339:$I339)&gt;0,INDEX($U$297:$AC$300,MATCH(AT$303,$I$297:$I$300,0),MATCH(AT$302,$J$296:$R$296,0)))</f>
        <v>2</v>
      </c>
      <c r="AU339" s="695" cm="1">
        <f t="array" ref="AU339">INDEX($H339:$K339,0,MATCH(AU$303,$H$303:$K$303,0))*INDEX($J$297:$R$300,MATCH(AU$303,$I$297:$I$300,0),MATCH(AU$302,$J$296:$R$296,0))+IF(SUM($H339:$I339)&gt;0,INDEX($U$297:$AC$300,MATCH(AU$303,$I$297:$I$300,0),MATCH(AU$302,$J$296:$R$296,0)))</f>
        <v>1</v>
      </c>
      <c r="AV339" s="186"/>
      <c r="AW339" s="186"/>
      <c r="AX339" s="16"/>
      <c r="AY339" s="8"/>
      <c r="AZ339" s="8"/>
      <c r="BA339" s="8"/>
    </row>
    <row r="340" spans="1:53" ht="14.5" outlineLevel="1" x14ac:dyDescent="0.35">
      <c r="A340" s="6"/>
      <c r="B340" s="7"/>
      <c r="C340" s="17"/>
      <c r="D340" s="17"/>
      <c r="E340" s="17"/>
      <c r="F340" s="26"/>
      <c r="G340" s="26" t="str">
        <f t="shared" si="157"/>
        <v>YYBNWbd</v>
      </c>
      <c r="H340" s="222">
        <f t="shared" ref="H340:J340" si="162">IF($H280&gt;0,INDEX($Z$168:$AC$180,MATCH($M161,$Y$168:$Y$180,0),MATCH(H$303,$Z$167:$AC$167,0)),0)</f>
        <v>0</v>
      </c>
      <c r="I340" s="222">
        <f t="shared" si="162"/>
        <v>1</v>
      </c>
      <c r="J340" s="222">
        <f t="shared" si="162"/>
        <v>2</v>
      </c>
      <c r="K340" s="222">
        <f t="shared" si="126"/>
        <v>1</v>
      </c>
      <c r="L340" s="695" cm="1">
        <f t="array" ref="L340">INDEX($H340:$K340,0,MATCH(L$303,$H$303:$K$303,0))*INDEX($J$297:$R$300,MATCH(L$303,$I$297:$I$300,0),MATCH(L$302,$J$296:$R$296,0))+IF(SUM($H340:$I340)&gt;0,INDEX($U$297:$AC$300,MATCH(L$303,$I$297:$I$300,0),MATCH(L$302,$J$296:$R$296,0)))</f>
        <v>1</v>
      </c>
      <c r="M340" s="695" cm="1">
        <f t="array" ref="M340">INDEX($H340:$K340,0,MATCH(M$303,$H$303:$K$303,0))*INDEX($J$297:$R$300,MATCH(M$303,$I$297:$I$300,0),MATCH(M$302,$J$296:$R$296,0))+IF(SUM($H340:$I340)&gt;0,INDEX($U$297:$AC$300,MATCH(M$303,$I$297:$I$300,0),MATCH(M$302,$J$296:$R$296,0)))</f>
        <v>1</v>
      </c>
      <c r="N340" s="695" cm="1">
        <f t="array" ref="N340">INDEX($H340:$K340,0,MATCH(N$303,$H$303:$K$303,0))*INDEX($J$297:$R$300,MATCH(N$303,$I$297:$I$300,0),MATCH(N$302,$J$296:$R$296,0))+IF(SUM($H340:$I340)&gt;0,INDEX($U$297:$AC$300,MATCH(N$303,$I$297:$I$300,0),MATCH(N$302,$J$296:$R$296,0)))</f>
        <v>2</v>
      </c>
      <c r="O340" s="695" cm="1">
        <f t="array" ref="O340">INDEX($H340:$K340,0,MATCH(O$303,$H$303:$K$303,0))*INDEX($J$297:$R$300,MATCH(O$303,$I$297:$I$300,0),MATCH(O$302,$J$296:$R$296,0))+IF(SUM($H340:$I340)&gt;0,INDEX($U$297:$AC$300,MATCH(O$303,$I$297:$I$300,0),MATCH(O$302,$J$296:$R$296,0)))</f>
        <v>1.5</v>
      </c>
      <c r="P340" s="695" cm="1">
        <f t="array" ref="P340">INDEX($H340:$K340,0,MATCH(P$303,$H$303:$K$303,0))*INDEX($J$297:$R$300,MATCH(P$303,$I$297:$I$300,0),MATCH(P$302,$J$296:$R$296,0))+IF(SUM($H340:$I340)&gt;0,INDEX($U$297:$AC$300,MATCH(P$303,$I$297:$I$300,0),MATCH(P$302,$J$296:$R$296,0)))</f>
        <v>1</v>
      </c>
      <c r="Q340" s="695" cm="1">
        <f t="array" ref="Q340">INDEX($H340:$K340,0,MATCH(Q$303,$H$303:$K$303,0))*INDEX($J$297:$R$300,MATCH(Q$303,$I$297:$I$300,0),MATCH(Q$302,$J$296:$R$296,0))+IF(SUM($H340:$I340)&gt;0,INDEX($U$297:$AC$300,MATCH(Q$303,$I$297:$I$300,0),MATCH(Q$302,$J$296:$R$296,0)))</f>
        <v>1</v>
      </c>
      <c r="R340" s="695" cm="1">
        <f t="array" ref="R340">INDEX($H340:$K340,0,MATCH(R$303,$H$303:$K$303,0))*INDEX($J$297:$R$300,MATCH(R$303,$I$297:$I$300,0),MATCH(R$302,$J$296:$R$296,0))+IF(SUM($H340:$I340)&gt;0,INDEX($U$297:$AC$300,MATCH(R$303,$I$297:$I$300,0),MATCH(R$302,$J$296:$R$296,0)))</f>
        <v>2</v>
      </c>
      <c r="S340" s="695" cm="1">
        <f t="array" ref="S340">INDEX($H340:$K340,0,MATCH(S$303,$H$303:$K$303,0))*INDEX($J$297:$R$300,MATCH(S$303,$I$297:$I$300,0),MATCH(S$302,$J$296:$R$296,0))+IF(SUM($H340:$I340)&gt;0,INDEX($U$297:$AC$300,MATCH(S$303,$I$297:$I$300,0),MATCH(S$302,$J$296:$R$296,0)))</f>
        <v>1</v>
      </c>
      <c r="T340" s="695" cm="1">
        <f t="array" ref="T340">INDEX($H340:$K340,0,MATCH(T$303,$H$303:$K$303,0))*INDEX($J$297:$R$300,MATCH(T$303,$I$297:$I$300,0),MATCH(T$302,$J$296:$R$296,0))+IF(SUM($H340:$I340)&gt;0,INDEX($U$297:$AC$300,MATCH(T$303,$I$297:$I$300,0),MATCH(T$302,$J$296:$R$296,0)))</f>
        <v>1</v>
      </c>
      <c r="U340" s="695" cm="1">
        <f t="array" ref="U340">INDEX($H340:$K340,0,MATCH(U$303,$H$303:$K$303,0))*INDEX($J$297:$R$300,MATCH(U$303,$I$297:$I$300,0),MATCH(U$302,$J$296:$R$296,0))+IF(SUM($H340:$I340)&gt;0,INDEX($U$297:$AC$300,MATCH(U$303,$I$297:$I$300,0),MATCH(U$302,$J$296:$R$296,0)))</f>
        <v>1</v>
      </c>
      <c r="V340" s="695" cm="1">
        <f t="array" ref="V340">INDEX($H340:$K340,0,MATCH(V$303,$H$303:$K$303,0))*INDEX($J$297:$R$300,MATCH(V$303,$I$297:$I$300,0),MATCH(V$302,$J$296:$R$296,0))+IF(SUM($H340:$I340)&gt;0,INDEX($U$297:$AC$300,MATCH(V$303,$I$297:$I$300,0),MATCH(V$302,$J$296:$R$296,0)))</f>
        <v>2</v>
      </c>
      <c r="W340" s="695" cm="1">
        <f t="array" ref="W340">INDEX($H340:$K340,0,MATCH(W$303,$H$303:$K$303,0))*INDEX($J$297:$R$300,MATCH(W$303,$I$297:$I$300,0),MATCH(W$302,$J$296:$R$296,0))+IF(SUM($H340:$I340)&gt;0,INDEX($U$297:$AC$300,MATCH(W$303,$I$297:$I$300,0),MATCH(W$302,$J$296:$R$296,0)))</f>
        <v>1</v>
      </c>
      <c r="X340" s="695" cm="1">
        <f t="array" ref="X340">INDEX($H340:$K340,0,MATCH(X$303,$H$303:$K$303,0))*INDEX($J$297:$R$300,MATCH(X$303,$I$297:$I$300,0),MATCH(X$302,$J$296:$R$296,0))+IF(SUM($H340:$I340)&gt;0,INDEX($U$297:$AC$300,MATCH(X$303,$I$297:$I$300,0),MATCH(X$302,$J$296:$R$296,0)))</f>
        <v>1</v>
      </c>
      <c r="Y340" s="695" cm="1">
        <f t="array" ref="Y340">INDEX($H340:$K340,0,MATCH(Y$303,$H$303:$K$303,0))*INDEX($J$297:$R$300,MATCH(Y$303,$I$297:$I$300,0),MATCH(Y$302,$J$296:$R$296,0))+IF(SUM($H340:$I340)&gt;0,INDEX($U$297:$AC$300,MATCH(Y$303,$I$297:$I$300,0),MATCH(Y$302,$J$296:$R$296,0)))</f>
        <v>1</v>
      </c>
      <c r="Z340" s="695" cm="1">
        <f t="array" ref="Z340">INDEX($H340:$K340,0,MATCH(Z$303,$H$303:$K$303,0))*INDEX($J$297:$R$300,MATCH(Z$303,$I$297:$I$300,0),MATCH(Z$302,$J$296:$R$296,0))+IF(SUM($H340:$I340)&gt;0,INDEX($U$297:$AC$300,MATCH(Z$303,$I$297:$I$300,0),MATCH(Z$302,$J$296:$R$296,0)))</f>
        <v>2</v>
      </c>
      <c r="AA340" s="695" cm="1">
        <f t="array" ref="AA340">INDEX($H340:$K340,0,MATCH(AA$303,$H$303:$K$303,0))*INDEX($J$297:$R$300,MATCH(AA$303,$I$297:$I$300,0),MATCH(AA$302,$J$296:$R$296,0))+IF(SUM($H340:$I340)&gt;0,INDEX($U$297:$AC$300,MATCH(AA$303,$I$297:$I$300,0),MATCH(AA$302,$J$296:$R$296,0)))</f>
        <v>0.5</v>
      </c>
      <c r="AB340" s="695" cm="1">
        <f t="array" ref="AB340">INDEX($H340:$K340,0,MATCH(AB$303,$H$303:$K$303,0))*INDEX($J$297:$R$300,MATCH(AB$303,$I$297:$I$300,0),MATCH(AB$302,$J$296:$R$296,0))+IF(SUM($H340:$I340)&gt;0,INDEX($U$297:$AC$300,MATCH(AB$303,$I$297:$I$300,0),MATCH(AB$302,$J$296:$R$296,0)))</f>
        <v>0</v>
      </c>
      <c r="AC340" s="695" cm="1">
        <f t="array" ref="AC340">INDEX($H340:$K340,0,MATCH(AC$303,$H$303:$K$303,0))*INDEX($J$297:$R$300,MATCH(AC$303,$I$297:$I$300,0),MATCH(AC$302,$J$296:$R$296,0))+IF(SUM($H340:$I340)&gt;0,INDEX($U$297:$AC$300,MATCH(AC$303,$I$297:$I$300,0),MATCH(AC$302,$J$296:$R$296,0)))</f>
        <v>1</v>
      </c>
      <c r="AD340" s="695" cm="1">
        <f t="array" ref="AD340">INDEX($H340:$K340,0,MATCH(AD$303,$H$303:$K$303,0))*INDEX($J$297:$R$300,MATCH(AD$303,$I$297:$I$300,0),MATCH(AD$302,$J$296:$R$296,0))+IF(SUM($H340:$I340)&gt;0,INDEX($U$297:$AC$300,MATCH(AD$303,$I$297:$I$300,0),MATCH(AD$302,$J$296:$R$296,0)))</f>
        <v>2</v>
      </c>
      <c r="AE340" s="695" cm="1">
        <f t="array" ref="AE340">INDEX($H340:$K340,0,MATCH(AE$303,$H$303:$K$303,0))*INDEX($J$297:$R$300,MATCH(AE$303,$I$297:$I$300,0),MATCH(AE$302,$J$296:$R$296,0))+IF(SUM($H340:$I340)&gt;0,INDEX($U$297:$AC$300,MATCH(AE$303,$I$297:$I$300,0),MATCH(AE$302,$J$296:$R$296,0)))</f>
        <v>1</v>
      </c>
      <c r="AF340" s="695" cm="1">
        <f t="array" ref="AF340">INDEX($H340:$K340,0,MATCH(AF$303,$H$303:$K$303,0))*INDEX($J$297:$R$300,MATCH(AF$303,$I$297:$I$300,0),MATCH(AF$302,$J$296:$R$296,0))+IF(SUM($H340:$I340)&gt;0,INDEX($U$297:$AC$300,MATCH(AF$303,$I$297:$I$300,0),MATCH(AF$302,$J$296:$R$296,0)))</f>
        <v>0</v>
      </c>
      <c r="AG340" s="695" cm="1">
        <f t="array" ref="AG340">INDEX($H340:$K340,0,MATCH(AG$303,$H$303:$K$303,0))*INDEX($J$297:$R$300,MATCH(AG$303,$I$297:$I$300,0),MATCH(AG$302,$J$296:$R$296,0))+IF(SUM($H340:$I340)&gt;0,INDEX($U$297:$AC$300,MATCH(AG$303,$I$297:$I$300,0),MATCH(AG$302,$J$296:$R$296,0)))</f>
        <v>1</v>
      </c>
      <c r="AH340" s="695" cm="1">
        <f t="array" ref="AH340">INDEX($H340:$K340,0,MATCH(AH$303,$H$303:$K$303,0))*INDEX($J$297:$R$300,MATCH(AH$303,$I$297:$I$300,0),MATCH(AH$302,$J$296:$R$296,0))+IF(SUM($H340:$I340)&gt;0,INDEX($U$297:$AC$300,MATCH(AH$303,$I$297:$I$300,0),MATCH(AH$302,$J$296:$R$296,0)))</f>
        <v>2</v>
      </c>
      <c r="AI340" s="695" cm="1">
        <f t="array" ref="AI340">INDEX($H340:$K340,0,MATCH(AI$303,$H$303:$K$303,0))*INDEX($J$297:$R$300,MATCH(AI$303,$I$297:$I$300,0),MATCH(AI$302,$J$296:$R$296,0))+IF(SUM($H340:$I340)&gt;0,INDEX($U$297:$AC$300,MATCH(AI$303,$I$297:$I$300,0),MATCH(AI$302,$J$296:$R$296,0)))</f>
        <v>0.5</v>
      </c>
      <c r="AJ340" s="695" cm="1">
        <f t="array" ref="AJ340">INDEX($H340:$K340,0,MATCH(AJ$303,$H$303:$K$303,0))*INDEX($J$297:$R$300,MATCH(AJ$303,$I$297:$I$300,0),MATCH(AJ$302,$J$296:$R$296,0))+IF(SUM($H340:$I340)&gt;0,INDEX($U$297:$AC$300,MATCH(AJ$303,$I$297:$I$300,0),MATCH(AJ$302,$J$296:$R$296,0)))</f>
        <v>0</v>
      </c>
      <c r="AK340" s="695" cm="1">
        <f t="array" ref="AK340">INDEX($H340:$K340,0,MATCH(AK$303,$H$303:$K$303,0))*INDEX($J$297:$R$300,MATCH(AK$303,$I$297:$I$300,0),MATCH(AK$302,$J$296:$R$296,0))+IF(SUM($H340:$I340)&gt;0,INDEX($U$297:$AC$300,MATCH(AK$303,$I$297:$I$300,0),MATCH(AK$302,$J$296:$R$296,0)))</f>
        <v>1</v>
      </c>
      <c r="AL340" s="695" cm="1">
        <f t="array" ref="AL340">INDEX($H340:$K340,0,MATCH(AL$303,$H$303:$K$303,0))*INDEX($J$297:$R$300,MATCH(AL$303,$I$297:$I$300,0),MATCH(AL$302,$J$296:$R$296,0))+IF(SUM($H340:$I340)&gt;0,INDEX($U$297:$AC$300,MATCH(AL$303,$I$297:$I$300,0),MATCH(AL$302,$J$296:$R$296,0)))</f>
        <v>2</v>
      </c>
      <c r="AM340" s="695" cm="1">
        <f t="array" ref="AM340">INDEX($H340:$K340,0,MATCH(AM$303,$H$303:$K$303,0))*INDEX($J$297:$R$300,MATCH(AM$303,$I$297:$I$300,0),MATCH(AM$302,$J$296:$R$296,0))+IF(SUM($H340:$I340)&gt;0,INDEX($U$297:$AC$300,MATCH(AM$303,$I$297:$I$300,0),MATCH(AM$302,$J$296:$R$296,0)))</f>
        <v>0.5</v>
      </c>
      <c r="AN340" s="695" cm="1">
        <f t="array" ref="AN340">INDEX($H340:$K340,0,MATCH(AN$303,$H$303:$K$303,0))*INDEX($J$297:$R$300,MATCH(AN$303,$I$297:$I$300,0),MATCH(AN$302,$J$296:$R$296,0))+IF(SUM($H340:$I340)&gt;0,INDEX($U$297:$AC$300,MATCH(AN$303,$I$297:$I$300,0),MATCH(AN$302,$J$296:$R$296,0)))</f>
        <v>0</v>
      </c>
      <c r="AO340" s="695" cm="1">
        <f t="array" ref="AO340">INDEX($H340:$K340,0,MATCH(AO$303,$H$303:$K$303,0))*INDEX($J$297:$R$300,MATCH(AO$303,$I$297:$I$300,0),MATCH(AO$302,$J$296:$R$296,0))+IF(SUM($H340:$I340)&gt;0,INDEX($U$297:$AC$300,MATCH(AO$303,$I$297:$I$300,0),MATCH(AO$302,$J$296:$R$296,0)))</f>
        <v>1</v>
      </c>
      <c r="AP340" s="695" cm="1">
        <f t="array" ref="AP340">INDEX($H340:$K340,0,MATCH(AP$303,$H$303:$K$303,0))*INDEX($J$297:$R$300,MATCH(AP$303,$I$297:$I$300,0),MATCH(AP$302,$J$296:$R$296,0))+IF(SUM($H340:$I340)&gt;0,INDEX($U$297:$AC$300,MATCH(AP$303,$I$297:$I$300,0),MATCH(AP$302,$J$296:$R$296,0)))</f>
        <v>2</v>
      </c>
      <c r="AQ340" s="695" cm="1">
        <f t="array" ref="AQ340">INDEX($H340:$K340,0,MATCH(AQ$303,$H$303:$K$303,0))*INDEX($J$297:$R$300,MATCH(AQ$303,$I$297:$I$300,0),MATCH(AQ$302,$J$296:$R$296,0))+IF(SUM($H340:$I340)&gt;0,INDEX($U$297:$AC$300,MATCH(AQ$303,$I$297:$I$300,0),MATCH(AQ$302,$J$296:$R$296,0)))</f>
        <v>0</v>
      </c>
      <c r="AR340" s="695" cm="1">
        <f t="array" ref="AR340">INDEX($H340:$K340,0,MATCH(AR$303,$H$303:$K$303,0))*INDEX($J$297:$R$300,MATCH(AR$303,$I$297:$I$300,0),MATCH(AR$302,$J$296:$R$296,0))+IF(SUM($H340:$I340)&gt;0,INDEX($U$297:$AC$300,MATCH(AR$303,$I$297:$I$300,0),MATCH(AR$302,$J$296:$R$296,0)))</f>
        <v>0</v>
      </c>
      <c r="AS340" s="695" cm="1">
        <f t="array" ref="AS340">INDEX($H340:$K340,0,MATCH(AS$303,$H$303:$K$303,0))*INDEX($J$297:$R$300,MATCH(AS$303,$I$297:$I$300,0),MATCH(AS$302,$J$296:$R$296,0))+IF(SUM($H340:$I340)&gt;0,INDEX($U$297:$AC$300,MATCH(AS$303,$I$297:$I$300,0),MATCH(AS$302,$J$296:$R$296,0)))</f>
        <v>1</v>
      </c>
      <c r="AT340" s="695" cm="1">
        <f t="array" ref="AT340">INDEX($H340:$K340,0,MATCH(AT$303,$H$303:$K$303,0))*INDEX($J$297:$R$300,MATCH(AT$303,$I$297:$I$300,0),MATCH(AT$302,$J$296:$R$296,0))+IF(SUM($H340:$I340)&gt;0,INDEX($U$297:$AC$300,MATCH(AT$303,$I$297:$I$300,0),MATCH(AT$302,$J$296:$R$296,0)))</f>
        <v>2</v>
      </c>
      <c r="AU340" s="695" cm="1">
        <f t="array" ref="AU340">INDEX($H340:$K340,0,MATCH(AU$303,$H$303:$K$303,0))*INDEX($J$297:$R$300,MATCH(AU$303,$I$297:$I$300,0),MATCH(AU$302,$J$296:$R$296,0))+IF(SUM($H340:$I340)&gt;0,INDEX($U$297:$AC$300,MATCH(AU$303,$I$297:$I$300,0),MATCH(AU$302,$J$296:$R$296,0)))</f>
        <v>1</v>
      </c>
      <c r="AV340" s="186"/>
      <c r="AW340" s="186"/>
      <c r="AX340" s="16"/>
      <c r="AY340" s="8"/>
      <c r="AZ340" s="8"/>
      <c r="BA340" s="8"/>
    </row>
    <row r="341" spans="1:53" ht="14.5" outlineLevel="1" x14ac:dyDescent="0.35">
      <c r="A341" s="6"/>
      <c r="B341" s="7"/>
      <c r="C341" s="17"/>
      <c r="D341" s="17"/>
      <c r="E341" s="17"/>
      <c r="F341" s="26"/>
      <c r="G341" s="26" t="str">
        <f t="shared" si="157"/>
        <v>YYWBNw</v>
      </c>
      <c r="H341" s="222">
        <f t="shared" ref="H341:J341" si="163">IF($H281&gt;0,INDEX($Z$168:$AC$180,MATCH($M162,$Y$168:$Y$180,0),MATCH(H$303,$Z$167:$AC$167,0)),0)</f>
        <v>1</v>
      </c>
      <c r="I341" s="222">
        <f t="shared" si="163"/>
        <v>1</v>
      </c>
      <c r="J341" s="222">
        <f t="shared" si="163"/>
        <v>2</v>
      </c>
      <c r="K341" s="222">
        <f t="shared" si="126"/>
        <v>1</v>
      </c>
      <c r="L341" s="695" cm="1">
        <f t="array" ref="L341">INDEX($H341:$K341,0,MATCH(L$303,$H$303:$K$303,0))*INDEX($J$297:$R$300,MATCH(L$303,$I$297:$I$300,0),MATCH(L$302,$J$296:$R$296,0))+IF(SUM($H341:$I341)&gt;0,INDEX($U$297:$AC$300,MATCH(L$303,$I$297:$I$300,0),MATCH(L$302,$J$296:$R$296,0)))</f>
        <v>2</v>
      </c>
      <c r="M341" s="695" cm="1">
        <f t="array" ref="M341">INDEX($H341:$K341,0,MATCH(M$303,$H$303:$K$303,0))*INDEX($J$297:$R$300,MATCH(M$303,$I$297:$I$300,0),MATCH(M$302,$J$296:$R$296,0))+IF(SUM($H341:$I341)&gt;0,INDEX($U$297:$AC$300,MATCH(M$303,$I$297:$I$300,0),MATCH(M$302,$J$296:$R$296,0)))</f>
        <v>1</v>
      </c>
      <c r="N341" s="695" cm="1">
        <f t="array" ref="N341">INDEX($H341:$K341,0,MATCH(N$303,$H$303:$K$303,0))*INDEX($J$297:$R$300,MATCH(N$303,$I$297:$I$300,0),MATCH(N$302,$J$296:$R$296,0))+IF(SUM($H341:$I341)&gt;0,INDEX($U$297:$AC$300,MATCH(N$303,$I$297:$I$300,0),MATCH(N$302,$J$296:$R$296,0)))</f>
        <v>2</v>
      </c>
      <c r="O341" s="695" cm="1">
        <f t="array" ref="O341">INDEX($H341:$K341,0,MATCH(O$303,$H$303:$K$303,0))*INDEX($J$297:$R$300,MATCH(O$303,$I$297:$I$300,0),MATCH(O$302,$J$296:$R$296,0))+IF(SUM($H341:$I341)&gt;0,INDEX($U$297:$AC$300,MATCH(O$303,$I$297:$I$300,0),MATCH(O$302,$J$296:$R$296,0)))</f>
        <v>1.5</v>
      </c>
      <c r="P341" s="695" cm="1">
        <f t="array" ref="P341">INDEX($H341:$K341,0,MATCH(P$303,$H$303:$K$303,0))*INDEX($J$297:$R$300,MATCH(P$303,$I$297:$I$300,0),MATCH(P$302,$J$296:$R$296,0))+IF(SUM($H341:$I341)&gt;0,INDEX($U$297:$AC$300,MATCH(P$303,$I$297:$I$300,0),MATCH(P$302,$J$296:$R$296,0)))</f>
        <v>2</v>
      </c>
      <c r="Q341" s="695" cm="1">
        <f t="array" ref="Q341">INDEX($H341:$K341,0,MATCH(Q$303,$H$303:$K$303,0))*INDEX($J$297:$R$300,MATCH(Q$303,$I$297:$I$300,0),MATCH(Q$302,$J$296:$R$296,0))+IF(SUM($H341:$I341)&gt;0,INDEX($U$297:$AC$300,MATCH(Q$303,$I$297:$I$300,0),MATCH(Q$302,$J$296:$R$296,0)))</f>
        <v>1</v>
      </c>
      <c r="R341" s="695" cm="1">
        <f t="array" ref="R341">INDEX($H341:$K341,0,MATCH(R$303,$H$303:$K$303,0))*INDEX($J$297:$R$300,MATCH(R$303,$I$297:$I$300,0),MATCH(R$302,$J$296:$R$296,0))+IF(SUM($H341:$I341)&gt;0,INDEX($U$297:$AC$300,MATCH(R$303,$I$297:$I$300,0),MATCH(R$302,$J$296:$R$296,0)))</f>
        <v>2</v>
      </c>
      <c r="S341" s="695" cm="1">
        <f t="array" ref="S341">INDEX($H341:$K341,0,MATCH(S$303,$H$303:$K$303,0))*INDEX($J$297:$R$300,MATCH(S$303,$I$297:$I$300,0),MATCH(S$302,$J$296:$R$296,0))+IF(SUM($H341:$I341)&gt;0,INDEX($U$297:$AC$300,MATCH(S$303,$I$297:$I$300,0),MATCH(S$302,$J$296:$R$296,0)))</f>
        <v>1</v>
      </c>
      <c r="T341" s="695" cm="1">
        <f t="array" ref="T341">INDEX($H341:$K341,0,MATCH(T$303,$H$303:$K$303,0))*INDEX($J$297:$R$300,MATCH(T$303,$I$297:$I$300,0),MATCH(T$302,$J$296:$R$296,0))+IF(SUM($H341:$I341)&gt;0,INDEX($U$297:$AC$300,MATCH(T$303,$I$297:$I$300,0),MATCH(T$302,$J$296:$R$296,0)))</f>
        <v>2</v>
      </c>
      <c r="U341" s="695" cm="1">
        <f t="array" ref="U341">INDEX($H341:$K341,0,MATCH(U$303,$H$303:$K$303,0))*INDEX($J$297:$R$300,MATCH(U$303,$I$297:$I$300,0),MATCH(U$302,$J$296:$R$296,0))+IF(SUM($H341:$I341)&gt;0,INDEX($U$297:$AC$300,MATCH(U$303,$I$297:$I$300,0),MATCH(U$302,$J$296:$R$296,0)))</f>
        <v>1</v>
      </c>
      <c r="V341" s="695" cm="1">
        <f t="array" ref="V341">INDEX($H341:$K341,0,MATCH(V$303,$H$303:$K$303,0))*INDEX($J$297:$R$300,MATCH(V$303,$I$297:$I$300,0),MATCH(V$302,$J$296:$R$296,0))+IF(SUM($H341:$I341)&gt;0,INDEX($U$297:$AC$300,MATCH(V$303,$I$297:$I$300,0),MATCH(V$302,$J$296:$R$296,0)))</f>
        <v>2</v>
      </c>
      <c r="W341" s="695" cm="1">
        <f t="array" ref="W341">INDEX($H341:$K341,0,MATCH(W$303,$H$303:$K$303,0))*INDEX($J$297:$R$300,MATCH(W$303,$I$297:$I$300,0),MATCH(W$302,$J$296:$R$296,0))+IF(SUM($H341:$I341)&gt;0,INDEX($U$297:$AC$300,MATCH(W$303,$I$297:$I$300,0),MATCH(W$302,$J$296:$R$296,0)))</f>
        <v>1</v>
      </c>
      <c r="X341" s="695" cm="1">
        <f t="array" ref="X341">INDEX($H341:$K341,0,MATCH(X$303,$H$303:$K$303,0))*INDEX($J$297:$R$300,MATCH(X$303,$I$297:$I$300,0),MATCH(X$302,$J$296:$R$296,0))+IF(SUM($H341:$I341)&gt;0,INDEX($U$297:$AC$300,MATCH(X$303,$I$297:$I$300,0),MATCH(X$302,$J$296:$R$296,0)))</f>
        <v>2</v>
      </c>
      <c r="Y341" s="695" cm="1">
        <f t="array" ref="Y341">INDEX($H341:$K341,0,MATCH(Y$303,$H$303:$K$303,0))*INDEX($J$297:$R$300,MATCH(Y$303,$I$297:$I$300,0),MATCH(Y$302,$J$296:$R$296,0))+IF(SUM($H341:$I341)&gt;0,INDEX($U$297:$AC$300,MATCH(Y$303,$I$297:$I$300,0),MATCH(Y$302,$J$296:$R$296,0)))</f>
        <v>1</v>
      </c>
      <c r="Z341" s="695" cm="1">
        <f t="array" ref="Z341">INDEX($H341:$K341,0,MATCH(Z$303,$H$303:$K$303,0))*INDEX($J$297:$R$300,MATCH(Z$303,$I$297:$I$300,0),MATCH(Z$302,$J$296:$R$296,0))+IF(SUM($H341:$I341)&gt;0,INDEX($U$297:$AC$300,MATCH(Z$303,$I$297:$I$300,0),MATCH(Z$302,$J$296:$R$296,0)))</f>
        <v>2</v>
      </c>
      <c r="AA341" s="695" cm="1">
        <f t="array" ref="AA341">INDEX($H341:$K341,0,MATCH(AA$303,$H$303:$K$303,0))*INDEX($J$297:$R$300,MATCH(AA$303,$I$297:$I$300,0),MATCH(AA$302,$J$296:$R$296,0))+IF(SUM($H341:$I341)&gt;0,INDEX($U$297:$AC$300,MATCH(AA$303,$I$297:$I$300,0),MATCH(AA$302,$J$296:$R$296,0)))</f>
        <v>0.5</v>
      </c>
      <c r="AB341" s="695" cm="1">
        <f t="array" ref="AB341">INDEX($H341:$K341,0,MATCH(AB$303,$H$303:$K$303,0))*INDEX($J$297:$R$300,MATCH(AB$303,$I$297:$I$300,0),MATCH(AB$302,$J$296:$R$296,0))+IF(SUM($H341:$I341)&gt;0,INDEX($U$297:$AC$300,MATCH(AB$303,$I$297:$I$300,0),MATCH(AB$302,$J$296:$R$296,0)))</f>
        <v>1</v>
      </c>
      <c r="AC341" s="695" cm="1">
        <f t="array" ref="AC341">INDEX($H341:$K341,0,MATCH(AC$303,$H$303:$K$303,0))*INDEX($J$297:$R$300,MATCH(AC$303,$I$297:$I$300,0),MATCH(AC$302,$J$296:$R$296,0))+IF(SUM($H341:$I341)&gt;0,INDEX($U$297:$AC$300,MATCH(AC$303,$I$297:$I$300,0),MATCH(AC$302,$J$296:$R$296,0)))</f>
        <v>1</v>
      </c>
      <c r="AD341" s="695" cm="1">
        <f t="array" ref="AD341">INDEX($H341:$K341,0,MATCH(AD$303,$H$303:$K$303,0))*INDEX($J$297:$R$300,MATCH(AD$303,$I$297:$I$300,0),MATCH(AD$302,$J$296:$R$296,0))+IF(SUM($H341:$I341)&gt;0,INDEX($U$297:$AC$300,MATCH(AD$303,$I$297:$I$300,0),MATCH(AD$302,$J$296:$R$296,0)))</f>
        <v>2</v>
      </c>
      <c r="AE341" s="695" cm="1">
        <f t="array" ref="AE341">INDEX($H341:$K341,0,MATCH(AE$303,$H$303:$K$303,0))*INDEX($J$297:$R$300,MATCH(AE$303,$I$297:$I$300,0),MATCH(AE$302,$J$296:$R$296,0))+IF(SUM($H341:$I341)&gt;0,INDEX($U$297:$AC$300,MATCH(AE$303,$I$297:$I$300,0),MATCH(AE$302,$J$296:$R$296,0)))</f>
        <v>1</v>
      </c>
      <c r="AF341" s="695" cm="1">
        <f t="array" ref="AF341">INDEX($H341:$K341,0,MATCH(AF$303,$H$303:$K$303,0))*INDEX($J$297:$R$300,MATCH(AF$303,$I$297:$I$300,0),MATCH(AF$302,$J$296:$R$296,0))+IF(SUM($H341:$I341)&gt;0,INDEX($U$297:$AC$300,MATCH(AF$303,$I$297:$I$300,0),MATCH(AF$302,$J$296:$R$296,0)))</f>
        <v>1</v>
      </c>
      <c r="AG341" s="695" cm="1">
        <f t="array" ref="AG341">INDEX($H341:$K341,0,MATCH(AG$303,$H$303:$K$303,0))*INDEX($J$297:$R$300,MATCH(AG$303,$I$297:$I$300,0),MATCH(AG$302,$J$296:$R$296,0))+IF(SUM($H341:$I341)&gt;0,INDEX($U$297:$AC$300,MATCH(AG$303,$I$297:$I$300,0),MATCH(AG$302,$J$296:$R$296,0)))</f>
        <v>1</v>
      </c>
      <c r="AH341" s="695" cm="1">
        <f t="array" ref="AH341">INDEX($H341:$K341,0,MATCH(AH$303,$H$303:$K$303,0))*INDEX($J$297:$R$300,MATCH(AH$303,$I$297:$I$300,0),MATCH(AH$302,$J$296:$R$296,0))+IF(SUM($H341:$I341)&gt;0,INDEX($U$297:$AC$300,MATCH(AH$303,$I$297:$I$300,0),MATCH(AH$302,$J$296:$R$296,0)))</f>
        <v>2</v>
      </c>
      <c r="AI341" s="695" cm="1">
        <f t="array" ref="AI341">INDEX($H341:$K341,0,MATCH(AI$303,$H$303:$K$303,0))*INDEX($J$297:$R$300,MATCH(AI$303,$I$297:$I$300,0),MATCH(AI$302,$J$296:$R$296,0))+IF(SUM($H341:$I341)&gt;0,INDEX($U$297:$AC$300,MATCH(AI$303,$I$297:$I$300,0),MATCH(AI$302,$J$296:$R$296,0)))</f>
        <v>0.5</v>
      </c>
      <c r="AJ341" s="695" cm="1">
        <f t="array" ref="AJ341">INDEX($H341:$K341,0,MATCH(AJ$303,$H$303:$K$303,0))*INDEX($J$297:$R$300,MATCH(AJ$303,$I$297:$I$300,0),MATCH(AJ$302,$J$296:$R$296,0))+IF(SUM($H341:$I341)&gt;0,INDEX($U$297:$AC$300,MATCH(AJ$303,$I$297:$I$300,0),MATCH(AJ$302,$J$296:$R$296,0)))</f>
        <v>1</v>
      </c>
      <c r="AK341" s="695" cm="1">
        <f t="array" ref="AK341">INDEX($H341:$K341,0,MATCH(AK$303,$H$303:$K$303,0))*INDEX($J$297:$R$300,MATCH(AK$303,$I$297:$I$300,0),MATCH(AK$302,$J$296:$R$296,0))+IF(SUM($H341:$I341)&gt;0,INDEX($U$297:$AC$300,MATCH(AK$303,$I$297:$I$300,0),MATCH(AK$302,$J$296:$R$296,0)))</f>
        <v>1</v>
      </c>
      <c r="AL341" s="695" cm="1">
        <f t="array" ref="AL341">INDEX($H341:$K341,0,MATCH(AL$303,$H$303:$K$303,0))*INDEX($J$297:$R$300,MATCH(AL$303,$I$297:$I$300,0),MATCH(AL$302,$J$296:$R$296,0))+IF(SUM($H341:$I341)&gt;0,INDEX($U$297:$AC$300,MATCH(AL$303,$I$297:$I$300,0),MATCH(AL$302,$J$296:$R$296,0)))</f>
        <v>2</v>
      </c>
      <c r="AM341" s="695" cm="1">
        <f t="array" ref="AM341">INDEX($H341:$K341,0,MATCH(AM$303,$H$303:$K$303,0))*INDEX($J$297:$R$300,MATCH(AM$303,$I$297:$I$300,0),MATCH(AM$302,$J$296:$R$296,0))+IF(SUM($H341:$I341)&gt;0,INDEX($U$297:$AC$300,MATCH(AM$303,$I$297:$I$300,0),MATCH(AM$302,$J$296:$R$296,0)))</f>
        <v>0.5</v>
      </c>
      <c r="AN341" s="695" cm="1">
        <f t="array" ref="AN341">INDEX($H341:$K341,0,MATCH(AN$303,$H$303:$K$303,0))*INDEX($J$297:$R$300,MATCH(AN$303,$I$297:$I$300,0),MATCH(AN$302,$J$296:$R$296,0))+IF(SUM($H341:$I341)&gt;0,INDEX($U$297:$AC$300,MATCH(AN$303,$I$297:$I$300,0),MATCH(AN$302,$J$296:$R$296,0)))</f>
        <v>1</v>
      </c>
      <c r="AO341" s="695" cm="1">
        <f t="array" ref="AO341">INDEX($H341:$K341,0,MATCH(AO$303,$H$303:$K$303,0))*INDEX($J$297:$R$300,MATCH(AO$303,$I$297:$I$300,0),MATCH(AO$302,$J$296:$R$296,0))+IF(SUM($H341:$I341)&gt;0,INDEX($U$297:$AC$300,MATCH(AO$303,$I$297:$I$300,0),MATCH(AO$302,$J$296:$R$296,0)))</f>
        <v>1</v>
      </c>
      <c r="AP341" s="695" cm="1">
        <f t="array" ref="AP341">INDEX($H341:$K341,0,MATCH(AP$303,$H$303:$K$303,0))*INDEX($J$297:$R$300,MATCH(AP$303,$I$297:$I$300,0),MATCH(AP$302,$J$296:$R$296,0))+IF(SUM($H341:$I341)&gt;0,INDEX($U$297:$AC$300,MATCH(AP$303,$I$297:$I$300,0),MATCH(AP$302,$J$296:$R$296,0)))</f>
        <v>2</v>
      </c>
      <c r="AQ341" s="695" cm="1">
        <f t="array" ref="AQ341">INDEX($H341:$K341,0,MATCH(AQ$303,$H$303:$K$303,0))*INDEX($J$297:$R$300,MATCH(AQ$303,$I$297:$I$300,0),MATCH(AQ$302,$J$296:$R$296,0))+IF(SUM($H341:$I341)&gt;0,INDEX($U$297:$AC$300,MATCH(AQ$303,$I$297:$I$300,0),MATCH(AQ$302,$J$296:$R$296,0)))</f>
        <v>0</v>
      </c>
      <c r="AR341" s="695" cm="1">
        <f t="array" ref="AR341">INDEX($H341:$K341,0,MATCH(AR$303,$H$303:$K$303,0))*INDEX($J$297:$R$300,MATCH(AR$303,$I$297:$I$300,0),MATCH(AR$302,$J$296:$R$296,0))+IF(SUM($H341:$I341)&gt;0,INDEX($U$297:$AC$300,MATCH(AR$303,$I$297:$I$300,0),MATCH(AR$302,$J$296:$R$296,0)))</f>
        <v>1</v>
      </c>
      <c r="AS341" s="695" cm="1">
        <f t="array" ref="AS341">INDEX($H341:$K341,0,MATCH(AS$303,$H$303:$K$303,0))*INDEX($J$297:$R$300,MATCH(AS$303,$I$297:$I$300,0),MATCH(AS$302,$J$296:$R$296,0))+IF(SUM($H341:$I341)&gt;0,INDEX($U$297:$AC$300,MATCH(AS$303,$I$297:$I$300,0),MATCH(AS$302,$J$296:$R$296,0)))</f>
        <v>1</v>
      </c>
      <c r="AT341" s="695" cm="1">
        <f t="array" ref="AT341">INDEX($H341:$K341,0,MATCH(AT$303,$H$303:$K$303,0))*INDEX($J$297:$R$300,MATCH(AT$303,$I$297:$I$300,0),MATCH(AT$302,$J$296:$R$296,0))+IF(SUM($H341:$I341)&gt;0,INDEX($U$297:$AC$300,MATCH(AT$303,$I$297:$I$300,0),MATCH(AT$302,$J$296:$R$296,0)))</f>
        <v>2</v>
      </c>
      <c r="AU341" s="695" cm="1">
        <f t="array" ref="AU341">INDEX($H341:$K341,0,MATCH(AU$303,$H$303:$K$303,0))*INDEX($J$297:$R$300,MATCH(AU$303,$I$297:$I$300,0),MATCH(AU$302,$J$296:$R$296,0))+IF(SUM($H341:$I341)&gt;0,INDEX($U$297:$AC$300,MATCH(AU$303,$I$297:$I$300,0),MATCH(AU$302,$J$296:$R$296,0)))</f>
        <v>1</v>
      </c>
      <c r="AV341" s="186"/>
      <c r="AW341" s="186"/>
      <c r="AX341" s="16"/>
      <c r="AY341" s="8"/>
      <c r="AZ341" s="8"/>
      <c r="BA341" s="8"/>
    </row>
    <row r="342" spans="1:53" ht="14.5" outlineLevel="1" x14ac:dyDescent="0.35">
      <c r="A342" s="6"/>
      <c r="B342" s="7"/>
      <c r="C342" s="17"/>
      <c r="D342" s="17"/>
      <c r="E342" s="17"/>
      <c r="F342" s="26"/>
      <c r="G342" s="26" t="str">
        <f t="shared" si="157"/>
        <v>YYWBNwd</v>
      </c>
      <c r="H342" s="222">
        <f t="shared" ref="H342:J342" si="164">IF($H282&gt;0,INDEX($Z$168:$AC$180,MATCH($M163,$Y$168:$Y$180,0),MATCH(H$303,$Z$167:$AC$167,0)),0)</f>
        <v>0</v>
      </c>
      <c r="I342" s="222">
        <f t="shared" si="164"/>
        <v>1</v>
      </c>
      <c r="J342" s="222">
        <f t="shared" si="164"/>
        <v>2</v>
      </c>
      <c r="K342" s="222">
        <f t="shared" si="126"/>
        <v>1</v>
      </c>
      <c r="L342" s="695" cm="1">
        <f t="array" ref="L342">INDEX($H342:$K342,0,MATCH(L$303,$H$303:$K$303,0))*INDEX($J$297:$R$300,MATCH(L$303,$I$297:$I$300,0),MATCH(L$302,$J$296:$R$296,0))+IF(SUM($H342:$I342)&gt;0,INDEX($U$297:$AC$300,MATCH(L$303,$I$297:$I$300,0),MATCH(L$302,$J$296:$R$296,0)))</f>
        <v>1</v>
      </c>
      <c r="M342" s="695" cm="1">
        <f t="array" ref="M342">INDEX($H342:$K342,0,MATCH(M$303,$H$303:$K$303,0))*INDEX($J$297:$R$300,MATCH(M$303,$I$297:$I$300,0),MATCH(M$302,$J$296:$R$296,0))+IF(SUM($H342:$I342)&gt;0,INDEX($U$297:$AC$300,MATCH(M$303,$I$297:$I$300,0),MATCH(M$302,$J$296:$R$296,0)))</f>
        <v>1</v>
      </c>
      <c r="N342" s="695" cm="1">
        <f t="array" ref="N342">INDEX($H342:$K342,0,MATCH(N$303,$H$303:$K$303,0))*INDEX($J$297:$R$300,MATCH(N$303,$I$297:$I$300,0),MATCH(N$302,$J$296:$R$296,0))+IF(SUM($H342:$I342)&gt;0,INDEX($U$297:$AC$300,MATCH(N$303,$I$297:$I$300,0),MATCH(N$302,$J$296:$R$296,0)))</f>
        <v>2</v>
      </c>
      <c r="O342" s="695" cm="1">
        <f t="array" ref="O342">INDEX($H342:$K342,0,MATCH(O$303,$H$303:$K$303,0))*INDEX($J$297:$R$300,MATCH(O$303,$I$297:$I$300,0),MATCH(O$302,$J$296:$R$296,0))+IF(SUM($H342:$I342)&gt;0,INDEX($U$297:$AC$300,MATCH(O$303,$I$297:$I$300,0),MATCH(O$302,$J$296:$R$296,0)))</f>
        <v>1.5</v>
      </c>
      <c r="P342" s="695" cm="1">
        <f t="array" ref="P342">INDEX($H342:$K342,0,MATCH(P$303,$H$303:$K$303,0))*INDEX($J$297:$R$300,MATCH(P$303,$I$297:$I$300,0),MATCH(P$302,$J$296:$R$296,0))+IF(SUM($H342:$I342)&gt;0,INDEX($U$297:$AC$300,MATCH(P$303,$I$297:$I$300,0),MATCH(P$302,$J$296:$R$296,0)))</f>
        <v>1</v>
      </c>
      <c r="Q342" s="695" cm="1">
        <f t="array" ref="Q342">INDEX($H342:$K342,0,MATCH(Q$303,$H$303:$K$303,0))*INDEX($J$297:$R$300,MATCH(Q$303,$I$297:$I$300,0),MATCH(Q$302,$J$296:$R$296,0))+IF(SUM($H342:$I342)&gt;0,INDEX($U$297:$AC$300,MATCH(Q$303,$I$297:$I$300,0),MATCH(Q$302,$J$296:$R$296,0)))</f>
        <v>1</v>
      </c>
      <c r="R342" s="695" cm="1">
        <f t="array" ref="R342">INDEX($H342:$K342,0,MATCH(R$303,$H$303:$K$303,0))*INDEX($J$297:$R$300,MATCH(R$303,$I$297:$I$300,0),MATCH(R$302,$J$296:$R$296,0))+IF(SUM($H342:$I342)&gt;0,INDEX($U$297:$AC$300,MATCH(R$303,$I$297:$I$300,0),MATCH(R$302,$J$296:$R$296,0)))</f>
        <v>2</v>
      </c>
      <c r="S342" s="695" cm="1">
        <f t="array" ref="S342">INDEX($H342:$K342,0,MATCH(S$303,$H$303:$K$303,0))*INDEX($J$297:$R$300,MATCH(S$303,$I$297:$I$300,0),MATCH(S$302,$J$296:$R$296,0))+IF(SUM($H342:$I342)&gt;0,INDEX($U$297:$AC$300,MATCH(S$303,$I$297:$I$300,0),MATCH(S$302,$J$296:$R$296,0)))</f>
        <v>1</v>
      </c>
      <c r="T342" s="695" cm="1">
        <f t="array" ref="T342">INDEX($H342:$K342,0,MATCH(T$303,$H$303:$K$303,0))*INDEX($J$297:$R$300,MATCH(T$303,$I$297:$I$300,0),MATCH(T$302,$J$296:$R$296,0))+IF(SUM($H342:$I342)&gt;0,INDEX($U$297:$AC$300,MATCH(T$303,$I$297:$I$300,0),MATCH(T$302,$J$296:$R$296,0)))</f>
        <v>1</v>
      </c>
      <c r="U342" s="695" cm="1">
        <f t="array" ref="U342">INDEX($H342:$K342,0,MATCH(U$303,$H$303:$K$303,0))*INDEX($J$297:$R$300,MATCH(U$303,$I$297:$I$300,0),MATCH(U$302,$J$296:$R$296,0))+IF(SUM($H342:$I342)&gt;0,INDEX($U$297:$AC$300,MATCH(U$303,$I$297:$I$300,0),MATCH(U$302,$J$296:$R$296,0)))</f>
        <v>1</v>
      </c>
      <c r="V342" s="695" cm="1">
        <f t="array" ref="V342">INDEX($H342:$K342,0,MATCH(V$303,$H$303:$K$303,0))*INDEX($J$297:$R$300,MATCH(V$303,$I$297:$I$300,0),MATCH(V$302,$J$296:$R$296,0))+IF(SUM($H342:$I342)&gt;0,INDEX($U$297:$AC$300,MATCH(V$303,$I$297:$I$300,0),MATCH(V$302,$J$296:$R$296,0)))</f>
        <v>2</v>
      </c>
      <c r="W342" s="695" cm="1">
        <f t="array" ref="W342">INDEX($H342:$K342,0,MATCH(W$303,$H$303:$K$303,0))*INDEX($J$297:$R$300,MATCH(W$303,$I$297:$I$300,0),MATCH(W$302,$J$296:$R$296,0))+IF(SUM($H342:$I342)&gt;0,INDEX($U$297:$AC$300,MATCH(W$303,$I$297:$I$300,0),MATCH(W$302,$J$296:$R$296,0)))</f>
        <v>1</v>
      </c>
      <c r="X342" s="695" cm="1">
        <f t="array" ref="X342">INDEX($H342:$K342,0,MATCH(X$303,$H$303:$K$303,0))*INDEX($J$297:$R$300,MATCH(X$303,$I$297:$I$300,0),MATCH(X$302,$J$296:$R$296,0))+IF(SUM($H342:$I342)&gt;0,INDEX($U$297:$AC$300,MATCH(X$303,$I$297:$I$300,0),MATCH(X$302,$J$296:$R$296,0)))</f>
        <v>1</v>
      </c>
      <c r="Y342" s="695" cm="1">
        <f t="array" ref="Y342">INDEX($H342:$K342,0,MATCH(Y$303,$H$303:$K$303,0))*INDEX($J$297:$R$300,MATCH(Y$303,$I$297:$I$300,0),MATCH(Y$302,$J$296:$R$296,0))+IF(SUM($H342:$I342)&gt;0,INDEX($U$297:$AC$300,MATCH(Y$303,$I$297:$I$300,0),MATCH(Y$302,$J$296:$R$296,0)))</f>
        <v>1</v>
      </c>
      <c r="Z342" s="695" cm="1">
        <f t="array" ref="Z342">INDEX($H342:$K342,0,MATCH(Z$303,$H$303:$K$303,0))*INDEX($J$297:$R$300,MATCH(Z$303,$I$297:$I$300,0),MATCH(Z$302,$J$296:$R$296,0))+IF(SUM($H342:$I342)&gt;0,INDEX($U$297:$AC$300,MATCH(Z$303,$I$297:$I$300,0),MATCH(Z$302,$J$296:$R$296,0)))</f>
        <v>2</v>
      </c>
      <c r="AA342" s="695" cm="1">
        <f t="array" ref="AA342">INDEX($H342:$K342,0,MATCH(AA$303,$H$303:$K$303,0))*INDEX($J$297:$R$300,MATCH(AA$303,$I$297:$I$300,0),MATCH(AA$302,$J$296:$R$296,0))+IF(SUM($H342:$I342)&gt;0,INDEX($U$297:$AC$300,MATCH(AA$303,$I$297:$I$300,0),MATCH(AA$302,$J$296:$R$296,0)))</f>
        <v>0.5</v>
      </c>
      <c r="AB342" s="695" cm="1">
        <f t="array" ref="AB342">INDEX($H342:$K342,0,MATCH(AB$303,$H$303:$K$303,0))*INDEX($J$297:$R$300,MATCH(AB$303,$I$297:$I$300,0),MATCH(AB$302,$J$296:$R$296,0))+IF(SUM($H342:$I342)&gt;0,INDEX($U$297:$AC$300,MATCH(AB$303,$I$297:$I$300,0),MATCH(AB$302,$J$296:$R$296,0)))</f>
        <v>0</v>
      </c>
      <c r="AC342" s="695" cm="1">
        <f t="array" ref="AC342">INDEX($H342:$K342,0,MATCH(AC$303,$H$303:$K$303,0))*INDEX($J$297:$R$300,MATCH(AC$303,$I$297:$I$300,0),MATCH(AC$302,$J$296:$R$296,0))+IF(SUM($H342:$I342)&gt;0,INDEX($U$297:$AC$300,MATCH(AC$303,$I$297:$I$300,0),MATCH(AC$302,$J$296:$R$296,0)))</f>
        <v>1</v>
      </c>
      <c r="AD342" s="695" cm="1">
        <f t="array" ref="AD342">INDEX($H342:$K342,0,MATCH(AD$303,$H$303:$K$303,0))*INDEX($J$297:$R$300,MATCH(AD$303,$I$297:$I$300,0),MATCH(AD$302,$J$296:$R$296,0))+IF(SUM($H342:$I342)&gt;0,INDEX($U$297:$AC$300,MATCH(AD$303,$I$297:$I$300,0),MATCH(AD$302,$J$296:$R$296,0)))</f>
        <v>2</v>
      </c>
      <c r="AE342" s="695" cm="1">
        <f t="array" ref="AE342">INDEX($H342:$K342,0,MATCH(AE$303,$H$303:$K$303,0))*INDEX($J$297:$R$300,MATCH(AE$303,$I$297:$I$300,0),MATCH(AE$302,$J$296:$R$296,0))+IF(SUM($H342:$I342)&gt;0,INDEX($U$297:$AC$300,MATCH(AE$303,$I$297:$I$300,0),MATCH(AE$302,$J$296:$R$296,0)))</f>
        <v>1</v>
      </c>
      <c r="AF342" s="695" cm="1">
        <f t="array" ref="AF342">INDEX($H342:$K342,0,MATCH(AF$303,$H$303:$K$303,0))*INDEX($J$297:$R$300,MATCH(AF$303,$I$297:$I$300,0),MATCH(AF$302,$J$296:$R$296,0))+IF(SUM($H342:$I342)&gt;0,INDEX($U$297:$AC$300,MATCH(AF$303,$I$297:$I$300,0),MATCH(AF$302,$J$296:$R$296,0)))</f>
        <v>0</v>
      </c>
      <c r="AG342" s="695" cm="1">
        <f t="array" ref="AG342">INDEX($H342:$K342,0,MATCH(AG$303,$H$303:$K$303,0))*INDEX($J$297:$R$300,MATCH(AG$303,$I$297:$I$300,0),MATCH(AG$302,$J$296:$R$296,0))+IF(SUM($H342:$I342)&gt;0,INDEX($U$297:$AC$300,MATCH(AG$303,$I$297:$I$300,0),MATCH(AG$302,$J$296:$R$296,0)))</f>
        <v>1</v>
      </c>
      <c r="AH342" s="695" cm="1">
        <f t="array" ref="AH342">INDEX($H342:$K342,0,MATCH(AH$303,$H$303:$K$303,0))*INDEX($J$297:$R$300,MATCH(AH$303,$I$297:$I$300,0),MATCH(AH$302,$J$296:$R$296,0))+IF(SUM($H342:$I342)&gt;0,INDEX($U$297:$AC$300,MATCH(AH$303,$I$297:$I$300,0),MATCH(AH$302,$J$296:$R$296,0)))</f>
        <v>2</v>
      </c>
      <c r="AI342" s="695" cm="1">
        <f t="array" ref="AI342">INDEX($H342:$K342,0,MATCH(AI$303,$H$303:$K$303,0))*INDEX($J$297:$R$300,MATCH(AI$303,$I$297:$I$300,0),MATCH(AI$302,$J$296:$R$296,0))+IF(SUM($H342:$I342)&gt;0,INDEX($U$297:$AC$300,MATCH(AI$303,$I$297:$I$300,0),MATCH(AI$302,$J$296:$R$296,0)))</f>
        <v>0.5</v>
      </c>
      <c r="AJ342" s="695" cm="1">
        <f t="array" ref="AJ342">INDEX($H342:$K342,0,MATCH(AJ$303,$H$303:$K$303,0))*INDEX($J$297:$R$300,MATCH(AJ$303,$I$297:$I$300,0),MATCH(AJ$302,$J$296:$R$296,0))+IF(SUM($H342:$I342)&gt;0,INDEX($U$297:$AC$300,MATCH(AJ$303,$I$297:$I$300,0),MATCH(AJ$302,$J$296:$R$296,0)))</f>
        <v>0</v>
      </c>
      <c r="AK342" s="695" cm="1">
        <f t="array" ref="AK342">INDEX($H342:$K342,0,MATCH(AK$303,$H$303:$K$303,0))*INDEX($J$297:$R$300,MATCH(AK$303,$I$297:$I$300,0),MATCH(AK$302,$J$296:$R$296,0))+IF(SUM($H342:$I342)&gt;0,INDEX($U$297:$AC$300,MATCH(AK$303,$I$297:$I$300,0),MATCH(AK$302,$J$296:$R$296,0)))</f>
        <v>1</v>
      </c>
      <c r="AL342" s="695" cm="1">
        <f t="array" ref="AL342">INDEX($H342:$K342,0,MATCH(AL$303,$H$303:$K$303,0))*INDEX($J$297:$R$300,MATCH(AL$303,$I$297:$I$300,0),MATCH(AL$302,$J$296:$R$296,0))+IF(SUM($H342:$I342)&gt;0,INDEX($U$297:$AC$300,MATCH(AL$303,$I$297:$I$300,0),MATCH(AL$302,$J$296:$R$296,0)))</f>
        <v>2</v>
      </c>
      <c r="AM342" s="695" cm="1">
        <f t="array" ref="AM342">INDEX($H342:$K342,0,MATCH(AM$303,$H$303:$K$303,0))*INDEX($J$297:$R$300,MATCH(AM$303,$I$297:$I$300,0),MATCH(AM$302,$J$296:$R$296,0))+IF(SUM($H342:$I342)&gt;0,INDEX($U$297:$AC$300,MATCH(AM$303,$I$297:$I$300,0),MATCH(AM$302,$J$296:$R$296,0)))</f>
        <v>0.5</v>
      </c>
      <c r="AN342" s="695" cm="1">
        <f t="array" ref="AN342">INDEX($H342:$K342,0,MATCH(AN$303,$H$303:$K$303,0))*INDEX($J$297:$R$300,MATCH(AN$303,$I$297:$I$300,0),MATCH(AN$302,$J$296:$R$296,0))+IF(SUM($H342:$I342)&gt;0,INDEX($U$297:$AC$300,MATCH(AN$303,$I$297:$I$300,0),MATCH(AN$302,$J$296:$R$296,0)))</f>
        <v>0</v>
      </c>
      <c r="AO342" s="695" cm="1">
        <f t="array" ref="AO342">INDEX($H342:$K342,0,MATCH(AO$303,$H$303:$K$303,0))*INDEX($J$297:$R$300,MATCH(AO$303,$I$297:$I$300,0),MATCH(AO$302,$J$296:$R$296,0))+IF(SUM($H342:$I342)&gt;0,INDEX($U$297:$AC$300,MATCH(AO$303,$I$297:$I$300,0),MATCH(AO$302,$J$296:$R$296,0)))</f>
        <v>1</v>
      </c>
      <c r="AP342" s="695" cm="1">
        <f t="array" ref="AP342">INDEX($H342:$K342,0,MATCH(AP$303,$H$303:$K$303,0))*INDEX($J$297:$R$300,MATCH(AP$303,$I$297:$I$300,0),MATCH(AP$302,$J$296:$R$296,0))+IF(SUM($H342:$I342)&gt;0,INDEX($U$297:$AC$300,MATCH(AP$303,$I$297:$I$300,0),MATCH(AP$302,$J$296:$R$296,0)))</f>
        <v>2</v>
      </c>
      <c r="AQ342" s="695" cm="1">
        <f t="array" ref="AQ342">INDEX($H342:$K342,0,MATCH(AQ$303,$H$303:$K$303,0))*INDEX($J$297:$R$300,MATCH(AQ$303,$I$297:$I$300,0),MATCH(AQ$302,$J$296:$R$296,0))+IF(SUM($H342:$I342)&gt;0,INDEX($U$297:$AC$300,MATCH(AQ$303,$I$297:$I$300,0),MATCH(AQ$302,$J$296:$R$296,0)))</f>
        <v>0</v>
      </c>
      <c r="AR342" s="695" cm="1">
        <f t="array" ref="AR342">INDEX($H342:$K342,0,MATCH(AR$303,$H$303:$K$303,0))*INDEX($J$297:$R$300,MATCH(AR$303,$I$297:$I$300,0),MATCH(AR$302,$J$296:$R$296,0))+IF(SUM($H342:$I342)&gt;0,INDEX($U$297:$AC$300,MATCH(AR$303,$I$297:$I$300,0),MATCH(AR$302,$J$296:$R$296,0)))</f>
        <v>0</v>
      </c>
      <c r="AS342" s="695" cm="1">
        <f t="array" ref="AS342">INDEX($H342:$K342,0,MATCH(AS$303,$H$303:$K$303,0))*INDEX($J$297:$R$300,MATCH(AS$303,$I$297:$I$300,0),MATCH(AS$302,$J$296:$R$296,0))+IF(SUM($H342:$I342)&gt;0,INDEX($U$297:$AC$300,MATCH(AS$303,$I$297:$I$300,0),MATCH(AS$302,$J$296:$R$296,0)))</f>
        <v>1</v>
      </c>
      <c r="AT342" s="695" cm="1">
        <f t="array" ref="AT342">INDEX($H342:$K342,0,MATCH(AT$303,$H$303:$K$303,0))*INDEX($J$297:$R$300,MATCH(AT$303,$I$297:$I$300,0),MATCH(AT$302,$J$296:$R$296,0))+IF(SUM($H342:$I342)&gt;0,INDEX($U$297:$AC$300,MATCH(AT$303,$I$297:$I$300,0),MATCH(AT$302,$J$296:$R$296,0)))</f>
        <v>2</v>
      </c>
      <c r="AU342" s="695" cm="1">
        <f t="array" ref="AU342">INDEX($H342:$K342,0,MATCH(AU$303,$H$303:$K$303,0))*INDEX($J$297:$R$300,MATCH(AU$303,$I$297:$I$300,0),MATCH(AU$302,$J$296:$R$296,0))+IF(SUM($H342:$I342)&gt;0,INDEX($U$297:$AC$300,MATCH(AU$303,$I$297:$I$300,0),MATCH(AU$302,$J$296:$R$296,0)))</f>
        <v>1</v>
      </c>
      <c r="AV342" s="186"/>
      <c r="AW342" s="186"/>
      <c r="AX342" s="16"/>
      <c r="AY342" s="8"/>
      <c r="AZ342" s="8"/>
      <c r="BA342" s="8"/>
    </row>
    <row r="343" spans="1:53" ht="14.5" outlineLevel="1" x14ac:dyDescent="0.35">
      <c r="A343" s="6"/>
      <c r="B343" s="7"/>
      <c r="C343" s="17"/>
      <c r="D343" s="17"/>
      <c r="E343" s="17"/>
      <c r="F343" s="26"/>
      <c r="G343" s="26" t="str">
        <f t="shared" si="157"/>
        <v>YYLWBl</v>
      </c>
      <c r="H343" s="222">
        <f t="shared" ref="H343:J343" si="165">IF($H283&gt;0,INDEX($Z$168:$AC$180,MATCH($M164,$Y$168:$Y$180,0),MATCH(H$303,$Z$167:$AC$167,0)),0)</f>
        <v>1</v>
      </c>
      <c r="I343" s="222">
        <f t="shared" si="165"/>
        <v>1</v>
      </c>
      <c r="J343" s="222">
        <f t="shared" si="165"/>
        <v>3</v>
      </c>
      <c r="K343" s="222">
        <f t="shared" si="126"/>
        <v>0</v>
      </c>
      <c r="L343" s="695" cm="1">
        <f t="array" ref="L343">INDEX($H343:$K343,0,MATCH(L$303,$H$303:$K$303,0))*INDEX($J$297:$R$300,MATCH(L$303,$I$297:$I$300,0),MATCH(L$302,$J$296:$R$296,0))+IF(SUM($H343:$I343)&gt;0,INDEX($U$297:$AC$300,MATCH(L$303,$I$297:$I$300,0),MATCH(L$302,$J$296:$R$296,0)))</f>
        <v>2</v>
      </c>
      <c r="M343" s="695" cm="1">
        <f t="array" ref="M343">INDEX($H343:$K343,0,MATCH(M$303,$H$303:$K$303,0))*INDEX($J$297:$R$300,MATCH(M$303,$I$297:$I$300,0),MATCH(M$302,$J$296:$R$296,0))+IF(SUM($H343:$I343)&gt;0,INDEX($U$297:$AC$300,MATCH(M$303,$I$297:$I$300,0),MATCH(M$302,$J$296:$R$296,0)))</f>
        <v>1</v>
      </c>
      <c r="N343" s="695" cm="1">
        <f t="array" ref="N343">INDEX($H343:$K343,0,MATCH(N$303,$H$303:$K$303,0))*INDEX($J$297:$R$300,MATCH(N$303,$I$297:$I$300,0),MATCH(N$302,$J$296:$R$296,0))+IF(SUM($H343:$I343)&gt;0,INDEX($U$297:$AC$300,MATCH(N$303,$I$297:$I$300,0),MATCH(N$302,$J$296:$R$296,0)))</f>
        <v>3</v>
      </c>
      <c r="O343" s="695" cm="1">
        <f t="array" ref="O343">INDEX($H343:$K343,0,MATCH(O$303,$H$303:$K$303,0))*INDEX($J$297:$R$300,MATCH(O$303,$I$297:$I$300,0),MATCH(O$302,$J$296:$R$296,0))+IF(SUM($H343:$I343)&gt;0,INDEX($U$297:$AC$300,MATCH(O$303,$I$297:$I$300,0),MATCH(O$302,$J$296:$R$296,0)))</f>
        <v>0</v>
      </c>
      <c r="P343" s="695" cm="1">
        <f t="array" ref="P343">INDEX($H343:$K343,0,MATCH(P$303,$H$303:$K$303,0))*INDEX($J$297:$R$300,MATCH(P$303,$I$297:$I$300,0),MATCH(P$302,$J$296:$R$296,0))+IF(SUM($H343:$I343)&gt;0,INDEX($U$297:$AC$300,MATCH(P$303,$I$297:$I$300,0),MATCH(P$302,$J$296:$R$296,0)))</f>
        <v>2</v>
      </c>
      <c r="Q343" s="695" cm="1">
        <f t="array" ref="Q343">INDEX($H343:$K343,0,MATCH(Q$303,$H$303:$K$303,0))*INDEX($J$297:$R$300,MATCH(Q$303,$I$297:$I$300,0),MATCH(Q$302,$J$296:$R$296,0))+IF(SUM($H343:$I343)&gt;0,INDEX($U$297:$AC$300,MATCH(Q$303,$I$297:$I$300,0),MATCH(Q$302,$J$296:$R$296,0)))</f>
        <v>1</v>
      </c>
      <c r="R343" s="695" cm="1">
        <f t="array" ref="R343">INDEX($H343:$K343,0,MATCH(R$303,$H$303:$K$303,0))*INDEX($J$297:$R$300,MATCH(R$303,$I$297:$I$300,0),MATCH(R$302,$J$296:$R$296,0))+IF(SUM($H343:$I343)&gt;0,INDEX($U$297:$AC$300,MATCH(R$303,$I$297:$I$300,0),MATCH(R$302,$J$296:$R$296,0)))</f>
        <v>3</v>
      </c>
      <c r="S343" s="695" cm="1">
        <f t="array" ref="S343">INDEX($H343:$K343,0,MATCH(S$303,$H$303:$K$303,0))*INDEX($J$297:$R$300,MATCH(S$303,$I$297:$I$300,0),MATCH(S$302,$J$296:$R$296,0))+IF(SUM($H343:$I343)&gt;0,INDEX($U$297:$AC$300,MATCH(S$303,$I$297:$I$300,0),MATCH(S$302,$J$296:$R$296,0)))</f>
        <v>0</v>
      </c>
      <c r="T343" s="695" cm="1">
        <f t="array" ref="T343">INDEX($H343:$K343,0,MATCH(T$303,$H$303:$K$303,0))*INDEX($J$297:$R$300,MATCH(T$303,$I$297:$I$300,0),MATCH(T$302,$J$296:$R$296,0))+IF(SUM($H343:$I343)&gt;0,INDEX($U$297:$AC$300,MATCH(T$303,$I$297:$I$300,0),MATCH(T$302,$J$296:$R$296,0)))</f>
        <v>2</v>
      </c>
      <c r="U343" s="695" cm="1">
        <f t="array" ref="U343">INDEX($H343:$K343,0,MATCH(U$303,$H$303:$K$303,0))*INDEX($J$297:$R$300,MATCH(U$303,$I$297:$I$300,0),MATCH(U$302,$J$296:$R$296,0))+IF(SUM($H343:$I343)&gt;0,INDEX($U$297:$AC$300,MATCH(U$303,$I$297:$I$300,0),MATCH(U$302,$J$296:$R$296,0)))</f>
        <v>1</v>
      </c>
      <c r="V343" s="695" cm="1">
        <f t="array" ref="V343">INDEX($H343:$K343,0,MATCH(V$303,$H$303:$K$303,0))*INDEX($J$297:$R$300,MATCH(V$303,$I$297:$I$300,0),MATCH(V$302,$J$296:$R$296,0))+IF(SUM($H343:$I343)&gt;0,INDEX($U$297:$AC$300,MATCH(V$303,$I$297:$I$300,0),MATCH(V$302,$J$296:$R$296,0)))</f>
        <v>3</v>
      </c>
      <c r="W343" s="695" cm="1">
        <f t="array" ref="W343">INDEX($H343:$K343,0,MATCH(W$303,$H$303:$K$303,0))*INDEX($J$297:$R$300,MATCH(W$303,$I$297:$I$300,0),MATCH(W$302,$J$296:$R$296,0))+IF(SUM($H343:$I343)&gt;0,INDEX($U$297:$AC$300,MATCH(W$303,$I$297:$I$300,0),MATCH(W$302,$J$296:$R$296,0)))</f>
        <v>0</v>
      </c>
      <c r="X343" s="695" cm="1">
        <f t="array" ref="X343">INDEX($H343:$K343,0,MATCH(X$303,$H$303:$K$303,0))*INDEX($J$297:$R$300,MATCH(X$303,$I$297:$I$300,0),MATCH(X$302,$J$296:$R$296,0))+IF(SUM($H343:$I343)&gt;0,INDEX($U$297:$AC$300,MATCH(X$303,$I$297:$I$300,0),MATCH(X$302,$J$296:$R$296,0)))</f>
        <v>2</v>
      </c>
      <c r="Y343" s="695" cm="1">
        <f t="array" ref="Y343">INDEX($H343:$K343,0,MATCH(Y$303,$H$303:$K$303,0))*INDEX($J$297:$R$300,MATCH(Y$303,$I$297:$I$300,0),MATCH(Y$302,$J$296:$R$296,0))+IF(SUM($H343:$I343)&gt;0,INDEX($U$297:$AC$300,MATCH(Y$303,$I$297:$I$300,0),MATCH(Y$302,$J$296:$R$296,0)))</f>
        <v>1</v>
      </c>
      <c r="Z343" s="695" cm="1">
        <f t="array" ref="Z343">INDEX($H343:$K343,0,MATCH(Z$303,$H$303:$K$303,0))*INDEX($J$297:$R$300,MATCH(Z$303,$I$297:$I$300,0),MATCH(Z$302,$J$296:$R$296,0))+IF(SUM($H343:$I343)&gt;0,INDEX($U$297:$AC$300,MATCH(Z$303,$I$297:$I$300,0),MATCH(Z$302,$J$296:$R$296,0)))</f>
        <v>3</v>
      </c>
      <c r="AA343" s="695" cm="1">
        <f t="array" ref="AA343">INDEX($H343:$K343,0,MATCH(AA$303,$H$303:$K$303,0))*INDEX($J$297:$R$300,MATCH(AA$303,$I$297:$I$300,0),MATCH(AA$302,$J$296:$R$296,0))+IF(SUM($H343:$I343)&gt;0,INDEX($U$297:$AC$300,MATCH(AA$303,$I$297:$I$300,0),MATCH(AA$302,$J$296:$R$296,0)))</f>
        <v>0</v>
      </c>
      <c r="AB343" s="695" cm="1">
        <f t="array" ref="AB343">INDEX($H343:$K343,0,MATCH(AB$303,$H$303:$K$303,0))*INDEX($J$297:$R$300,MATCH(AB$303,$I$297:$I$300,0),MATCH(AB$302,$J$296:$R$296,0))+IF(SUM($H343:$I343)&gt;0,INDEX($U$297:$AC$300,MATCH(AB$303,$I$297:$I$300,0),MATCH(AB$302,$J$296:$R$296,0)))</f>
        <v>1</v>
      </c>
      <c r="AC343" s="695" cm="1">
        <f t="array" ref="AC343">INDEX($H343:$K343,0,MATCH(AC$303,$H$303:$K$303,0))*INDEX($J$297:$R$300,MATCH(AC$303,$I$297:$I$300,0),MATCH(AC$302,$J$296:$R$296,0))+IF(SUM($H343:$I343)&gt;0,INDEX($U$297:$AC$300,MATCH(AC$303,$I$297:$I$300,0),MATCH(AC$302,$J$296:$R$296,0)))</f>
        <v>1</v>
      </c>
      <c r="AD343" s="695" cm="1">
        <f t="array" ref="AD343">INDEX($H343:$K343,0,MATCH(AD$303,$H$303:$K$303,0))*INDEX($J$297:$R$300,MATCH(AD$303,$I$297:$I$300,0),MATCH(AD$302,$J$296:$R$296,0))+IF(SUM($H343:$I343)&gt;0,INDEX($U$297:$AC$300,MATCH(AD$303,$I$297:$I$300,0),MATCH(AD$302,$J$296:$R$296,0)))</f>
        <v>3</v>
      </c>
      <c r="AE343" s="695" cm="1">
        <f t="array" ref="AE343">INDEX($H343:$K343,0,MATCH(AE$303,$H$303:$K$303,0))*INDEX($J$297:$R$300,MATCH(AE$303,$I$297:$I$300,0),MATCH(AE$302,$J$296:$R$296,0))+IF(SUM($H343:$I343)&gt;0,INDEX($U$297:$AC$300,MATCH(AE$303,$I$297:$I$300,0),MATCH(AE$302,$J$296:$R$296,0)))</f>
        <v>0</v>
      </c>
      <c r="AF343" s="695" cm="1">
        <f t="array" ref="AF343">INDEX($H343:$K343,0,MATCH(AF$303,$H$303:$K$303,0))*INDEX($J$297:$R$300,MATCH(AF$303,$I$297:$I$300,0),MATCH(AF$302,$J$296:$R$296,0))+IF(SUM($H343:$I343)&gt;0,INDEX($U$297:$AC$300,MATCH(AF$303,$I$297:$I$300,0),MATCH(AF$302,$J$296:$R$296,0)))</f>
        <v>1</v>
      </c>
      <c r="AG343" s="695" cm="1">
        <f t="array" ref="AG343">INDEX($H343:$K343,0,MATCH(AG$303,$H$303:$K$303,0))*INDEX($J$297:$R$300,MATCH(AG$303,$I$297:$I$300,0),MATCH(AG$302,$J$296:$R$296,0))+IF(SUM($H343:$I343)&gt;0,INDEX($U$297:$AC$300,MATCH(AG$303,$I$297:$I$300,0),MATCH(AG$302,$J$296:$R$296,0)))</f>
        <v>1</v>
      </c>
      <c r="AH343" s="695" cm="1">
        <f t="array" ref="AH343">INDEX($H343:$K343,0,MATCH(AH$303,$H$303:$K$303,0))*INDEX($J$297:$R$300,MATCH(AH$303,$I$297:$I$300,0),MATCH(AH$302,$J$296:$R$296,0))+IF(SUM($H343:$I343)&gt;0,INDEX($U$297:$AC$300,MATCH(AH$303,$I$297:$I$300,0),MATCH(AH$302,$J$296:$R$296,0)))</f>
        <v>3</v>
      </c>
      <c r="AI343" s="695" cm="1">
        <f t="array" ref="AI343">INDEX($H343:$K343,0,MATCH(AI$303,$H$303:$K$303,0))*INDEX($J$297:$R$300,MATCH(AI$303,$I$297:$I$300,0),MATCH(AI$302,$J$296:$R$296,0))+IF(SUM($H343:$I343)&gt;0,INDEX($U$297:$AC$300,MATCH(AI$303,$I$297:$I$300,0),MATCH(AI$302,$J$296:$R$296,0)))</f>
        <v>0</v>
      </c>
      <c r="AJ343" s="695" cm="1">
        <f t="array" ref="AJ343">INDEX($H343:$K343,0,MATCH(AJ$303,$H$303:$K$303,0))*INDEX($J$297:$R$300,MATCH(AJ$303,$I$297:$I$300,0),MATCH(AJ$302,$J$296:$R$296,0))+IF(SUM($H343:$I343)&gt;0,INDEX($U$297:$AC$300,MATCH(AJ$303,$I$297:$I$300,0),MATCH(AJ$302,$J$296:$R$296,0)))</f>
        <v>1</v>
      </c>
      <c r="AK343" s="695" cm="1">
        <f t="array" ref="AK343">INDEX($H343:$K343,0,MATCH(AK$303,$H$303:$K$303,0))*INDEX($J$297:$R$300,MATCH(AK$303,$I$297:$I$300,0),MATCH(AK$302,$J$296:$R$296,0))+IF(SUM($H343:$I343)&gt;0,INDEX($U$297:$AC$300,MATCH(AK$303,$I$297:$I$300,0),MATCH(AK$302,$J$296:$R$296,0)))</f>
        <v>1</v>
      </c>
      <c r="AL343" s="695" cm="1">
        <f t="array" ref="AL343">INDEX($H343:$K343,0,MATCH(AL$303,$H$303:$K$303,0))*INDEX($J$297:$R$300,MATCH(AL$303,$I$297:$I$300,0),MATCH(AL$302,$J$296:$R$296,0))+IF(SUM($H343:$I343)&gt;0,INDEX($U$297:$AC$300,MATCH(AL$303,$I$297:$I$300,0),MATCH(AL$302,$J$296:$R$296,0)))</f>
        <v>3</v>
      </c>
      <c r="AM343" s="695" cm="1">
        <f t="array" ref="AM343">INDEX($H343:$K343,0,MATCH(AM$303,$H$303:$K$303,0))*INDEX($J$297:$R$300,MATCH(AM$303,$I$297:$I$300,0),MATCH(AM$302,$J$296:$R$296,0))+IF(SUM($H343:$I343)&gt;0,INDEX($U$297:$AC$300,MATCH(AM$303,$I$297:$I$300,0),MATCH(AM$302,$J$296:$R$296,0)))</f>
        <v>0</v>
      </c>
      <c r="AN343" s="695" cm="1">
        <f t="array" ref="AN343">INDEX($H343:$K343,0,MATCH(AN$303,$H$303:$K$303,0))*INDEX($J$297:$R$300,MATCH(AN$303,$I$297:$I$300,0),MATCH(AN$302,$J$296:$R$296,0))+IF(SUM($H343:$I343)&gt;0,INDEX($U$297:$AC$300,MATCH(AN$303,$I$297:$I$300,0),MATCH(AN$302,$J$296:$R$296,0)))</f>
        <v>1</v>
      </c>
      <c r="AO343" s="695" cm="1">
        <f t="array" ref="AO343">INDEX($H343:$K343,0,MATCH(AO$303,$H$303:$K$303,0))*INDEX($J$297:$R$300,MATCH(AO$303,$I$297:$I$300,0),MATCH(AO$302,$J$296:$R$296,0))+IF(SUM($H343:$I343)&gt;0,INDEX($U$297:$AC$300,MATCH(AO$303,$I$297:$I$300,0),MATCH(AO$302,$J$296:$R$296,0)))</f>
        <v>1</v>
      </c>
      <c r="AP343" s="695" cm="1">
        <f t="array" ref="AP343">INDEX($H343:$K343,0,MATCH(AP$303,$H$303:$K$303,0))*INDEX($J$297:$R$300,MATCH(AP$303,$I$297:$I$300,0),MATCH(AP$302,$J$296:$R$296,0))+IF(SUM($H343:$I343)&gt;0,INDEX($U$297:$AC$300,MATCH(AP$303,$I$297:$I$300,0),MATCH(AP$302,$J$296:$R$296,0)))</f>
        <v>3</v>
      </c>
      <c r="AQ343" s="695" cm="1">
        <f t="array" ref="AQ343">INDEX($H343:$K343,0,MATCH(AQ$303,$H$303:$K$303,0))*INDEX($J$297:$R$300,MATCH(AQ$303,$I$297:$I$300,0),MATCH(AQ$302,$J$296:$R$296,0))+IF(SUM($H343:$I343)&gt;0,INDEX($U$297:$AC$300,MATCH(AQ$303,$I$297:$I$300,0),MATCH(AQ$302,$J$296:$R$296,0)))</f>
        <v>0</v>
      </c>
      <c r="AR343" s="695" cm="1">
        <f t="array" ref="AR343">INDEX($H343:$K343,0,MATCH(AR$303,$H$303:$K$303,0))*INDEX($J$297:$R$300,MATCH(AR$303,$I$297:$I$300,0),MATCH(AR$302,$J$296:$R$296,0))+IF(SUM($H343:$I343)&gt;0,INDEX($U$297:$AC$300,MATCH(AR$303,$I$297:$I$300,0),MATCH(AR$302,$J$296:$R$296,0)))</f>
        <v>1</v>
      </c>
      <c r="AS343" s="695" cm="1">
        <f t="array" ref="AS343">INDEX($H343:$K343,0,MATCH(AS$303,$H$303:$K$303,0))*INDEX($J$297:$R$300,MATCH(AS$303,$I$297:$I$300,0),MATCH(AS$302,$J$296:$R$296,0))+IF(SUM($H343:$I343)&gt;0,INDEX($U$297:$AC$300,MATCH(AS$303,$I$297:$I$300,0),MATCH(AS$302,$J$296:$R$296,0)))</f>
        <v>1</v>
      </c>
      <c r="AT343" s="695" cm="1">
        <f t="array" ref="AT343">INDEX($H343:$K343,0,MATCH(AT$303,$H$303:$K$303,0))*INDEX($J$297:$R$300,MATCH(AT$303,$I$297:$I$300,0),MATCH(AT$302,$J$296:$R$296,0))+IF(SUM($H343:$I343)&gt;0,INDEX($U$297:$AC$300,MATCH(AT$303,$I$297:$I$300,0),MATCH(AT$302,$J$296:$R$296,0)))</f>
        <v>3</v>
      </c>
      <c r="AU343" s="695" cm="1">
        <f t="array" ref="AU343">INDEX($H343:$K343,0,MATCH(AU$303,$H$303:$K$303,0))*INDEX($J$297:$R$300,MATCH(AU$303,$I$297:$I$300,0),MATCH(AU$302,$J$296:$R$296,0))+IF(SUM($H343:$I343)&gt;0,INDEX($U$297:$AC$300,MATCH(AU$303,$I$297:$I$300,0),MATCH(AU$302,$J$296:$R$296,0)))</f>
        <v>0</v>
      </c>
      <c r="AV343" s="186"/>
      <c r="AW343" s="186"/>
      <c r="AX343" s="16"/>
      <c r="AY343" s="8"/>
      <c r="AZ343" s="8"/>
      <c r="BA343" s="8"/>
    </row>
    <row r="344" spans="1:53" ht="14.5" outlineLevel="1" x14ac:dyDescent="0.35">
      <c r="A344" s="6"/>
      <c r="B344" s="7"/>
      <c r="C344" s="17"/>
      <c r="D344" s="17"/>
      <c r="E344" s="17"/>
      <c r="F344" s="26"/>
      <c r="G344" s="26" t="str">
        <f t="shared" si="157"/>
        <v>YYBLWb</v>
      </c>
      <c r="H344" s="222">
        <f t="shared" ref="H344:J344" si="166">IF($H284&gt;0,INDEX($Z$168:$AC$180,MATCH($M165,$Y$168:$Y$180,0),MATCH(H$303,$Z$167:$AC$167,0)),0)</f>
        <v>1</v>
      </c>
      <c r="I344" s="222">
        <f t="shared" si="166"/>
        <v>1</v>
      </c>
      <c r="J344" s="222">
        <f t="shared" si="166"/>
        <v>2</v>
      </c>
      <c r="K344" s="222">
        <f t="shared" si="126"/>
        <v>1</v>
      </c>
      <c r="L344" s="695" cm="1">
        <f t="array" ref="L344">INDEX($H344:$K344,0,MATCH(L$303,$H$303:$K$303,0))*INDEX($J$297:$R$300,MATCH(L$303,$I$297:$I$300,0),MATCH(L$302,$J$296:$R$296,0))+IF(SUM($H344:$I344)&gt;0,INDEX($U$297:$AC$300,MATCH(L$303,$I$297:$I$300,0),MATCH(L$302,$J$296:$R$296,0)))</f>
        <v>2</v>
      </c>
      <c r="M344" s="695" cm="1">
        <f t="array" ref="M344">INDEX($H344:$K344,0,MATCH(M$303,$H$303:$K$303,0))*INDEX($J$297:$R$300,MATCH(M$303,$I$297:$I$300,0),MATCH(M$302,$J$296:$R$296,0))+IF(SUM($H344:$I344)&gt;0,INDEX($U$297:$AC$300,MATCH(M$303,$I$297:$I$300,0),MATCH(M$302,$J$296:$R$296,0)))</f>
        <v>1</v>
      </c>
      <c r="N344" s="695" cm="1">
        <f t="array" ref="N344">INDEX($H344:$K344,0,MATCH(N$303,$H$303:$K$303,0))*INDEX($J$297:$R$300,MATCH(N$303,$I$297:$I$300,0),MATCH(N$302,$J$296:$R$296,0))+IF(SUM($H344:$I344)&gt;0,INDEX($U$297:$AC$300,MATCH(N$303,$I$297:$I$300,0),MATCH(N$302,$J$296:$R$296,0)))</f>
        <v>2</v>
      </c>
      <c r="O344" s="695" cm="1">
        <f t="array" ref="O344">INDEX($H344:$K344,0,MATCH(O$303,$H$303:$K$303,0))*INDEX($J$297:$R$300,MATCH(O$303,$I$297:$I$300,0),MATCH(O$302,$J$296:$R$296,0))+IF(SUM($H344:$I344)&gt;0,INDEX($U$297:$AC$300,MATCH(O$303,$I$297:$I$300,0),MATCH(O$302,$J$296:$R$296,0)))</f>
        <v>1.5</v>
      </c>
      <c r="P344" s="695" cm="1">
        <f t="array" ref="P344">INDEX($H344:$K344,0,MATCH(P$303,$H$303:$K$303,0))*INDEX($J$297:$R$300,MATCH(P$303,$I$297:$I$300,0),MATCH(P$302,$J$296:$R$296,0))+IF(SUM($H344:$I344)&gt;0,INDEX($U$297:$AC$300,MATCH(P$303,$I$297:$I$300,0),MATCH(P$302,$J$296:$R$296,0)))</f>
        <v>2</v>
      </c>
      <c r="Q344" s="695" cm="1">
        <f t="array" ref="Q344">INDEX($H344:$K344,0,MATCH(Q$303,$H$303:$K$303,0))*INDEX($J$297:$R$300,MATCH(Q$303,$I$297:$I$300,0),MATCH(Q$302,$J$296:$R$296,0))+IF(SUM($H344:$I344)&gt;0,INDEX($U$297:$AC$300,MATCH(Q$303,$I$297:$I$300,0),MATCH(Q$302,$J$296:$R$296,0)))</f>
        <v>1</v>
      </c>
      <c r="R344" s="695" cm="1">
        <f t="array" ref="R344">INDEX($H344:$K344,0,MATCH(R$303,$H$303:$K$303,0))*INDEX($J$297:$R$300,MATCH(R$303,$I$297:$I$300,0),MATCH(R$302,$J$296:$R$296,0))+IF(SUM($H344:$I344)&gt;0,INDEX($U$297:$AC$300,MATCH(R$303,$I$297:$I$300,0),MATCH(R$302,$J$296:$R$296,0)))</f>
        <v>2</v>
      </c>
      <c r="S344" s="695" cm="1">
        <f t="array" ref="S344">INDEX($H344:$K344,0,MATCH(S$303,$H$303:$K$303,0))*INDEX($J$297:$R$300,MATCH(S$303,$I$297:$I$300,0),MATCH(S$302,$J$296:$R$296,0))+IF(SUM($H344:$I344)&gt;0,INDEX($U$297:$AC$300,MATCH(S$303,$I$297:$I$300,0),MATCH(S$302,$J$296:$R$296,0)))</f>
        <v>1</v>
      </c>
      <c r="T344" s="695" cm="1">
        <f t="array" ref="T344">INDEX($H344:$K344,0,MATCH(T$303,$H$303:$K$303,0))*INDEX($J$297:$R$300,MATCH(T$303,$I$297:$I$300,0),MATCH(T$302,$J$296:$R$296,0))+IF(SUM($H344:$I344)&gt;0,INDEX($U$297:$AC$300,MATCH(T$303,$I$297:$I$300,0),MATCH(T$302,$J$296:$R$296,0)))</f>
        <v>2</v>
      </c>
      <c r="U344" s="695" cm="1">
        <f t="array" ref="U344">INDEX($H344:$K344,0,MATCH(U$303,$H$303:$K$303,0))*INDEX($J$297:$R$300,MATCH(U$303,$I$297:$I$300,0),MATCH(U$302,$J$296:$R$296,0))+IF(SUM($H344:$I344)&gt;0,INDEX($U$297:$AC$300,MATCH(U$303,$I$297:$I$300,0),MATCH(U$302,$J$296:$R$296,0)))</f>
        <v>1</v>
      </c>
      <c r="V344" s="695" cm="1">
        <f t="array" ref="V344">INDEX($H344:$K344,0,MATCH(V$303,$H$303:$K$303,0))*INDEX($J$297:$R$300,MATCH(V$303,$I$297:$I$300,0),MATCH(V$302,$J$296:$R$296,0))+IF(SUM($H344:$I344)&gt;0,INDEX($U$297:$AC$300,MATCH(V$303,$I$297:$I$300,0),MATCH(V$302,$J$296:$R$296,0)))</f>
        <v>2</v>
      </c>
      <c r="W344" s="695" cm="1">
        <f t="array" ref="W344">INDEX($H344:$K344,0,MATCH(W$303,$H$303:$K$303,0))*INDEX($J$297:$R$300,MATCH(W$303,$I$297:$I$300,0),MATCH(W$302,$J$296:$R$296,0))+IF(SUM($H344:$I344)&gt;0,INDEX($U$297:$AC$300,MATCH(W$303,$I$297:$I$300,0),MATCH(W$302,$J$296:$R$296,0)))</f>
        <v>1</v>
      </c>
      <c r="X344" s="695" cm="1">
        <f t="array" ref="X344">INDEX($H344:$K344,0,MATCH(X$303,$H$303:$K$303,0))*INDEX($J$297:$R$300,MATCH(X$303,$I$297:$I$300,0),MATCH(X$302,$J$296:$R$296,0))+IF(SUM($H344:$I344)&gt;0,INDEX($U$297:$AC$300,MATCH(X$303,$I$297:$I$300,0),MATCH(X$302,$J$296:$R$296,0)))</f>
        <v>2</v>
      </c>
      <c r="Y344" s="695" cm="1">
        <f t="array" ref="Y344">INDEX($H344:$K344,0,MATCH(Y$303,$H$303:$K$303,0))*INDEX($J$297:$R$300,MATCH(Y$303,$I$297:$I$300,0),MATCH(Y$302,$J$296:$R$296,0))+IF(SUM($H344:$I344)&gt;0,INDEX($U$297:$AC$300,MATCH(Y$303,$I$297:$I$300,0),MATCH(Y$302,$J$296:$R$296,0)))</f>
        <v>1</v>
      </c>
      <c r="Z344" s="695" cm="1">
        <f t="array" ref="Z344">INDEX($H344:$K344,0,MATCH(Z$303,$H$303:$K$303,0))*INDEX($J$297:$R$300,MATCH(Z$303,$I$297:$I$300,0),MATCH(Z$302,$J$296:$R$296,0))+IF(SUM($H344:$I344)&gt;0,INDEX($U$297:$AC$300,MATCH(Z$303,$I$297:$I$300,0),MATCH(Z$302,$J$296:$R$296,0)))</f>
        <v>2</v>
      </c>
      <c r="AA344" s="695" cm="1">
        <f t="array" ref="AA344">INDEX($H344:$K344,0,MATCH(AA$303,$H$303:$K$303,0))*INDEX($J$297:$R$300,MATCH(AA$303,$I$297:$I$300,0),MATCH(AA$302,$J$296:$R$296,0))+IF(SUM($H344:$I344)&gt;0,INDEX($U$297:$AC$300,MATCH(AA$303,$I$297:$I$300,0),MATCH(AA$302,$J$296:$R$296,0)))</f>
        <v>0.5</v>
      </c>
      <c r="AB344" s="695" cm="1">
        <f t="array" ref="AB344">INDEX($H344:$K344,0,MATCH(AB$303,$H$303:$K$303,0))*INDEX($J$297:$R$300,MATCH(AB$303,$I$297:$I$300,0),MATCH(AB$302,$J$296:$R$296,0))+IF(SUM($H344:$I344)&gt;0,INDEX($U$297:$AC$300,MATCH(AB$303,$I$297:$I$300,0),MATCH(AB$302,$J$296:$R$296,0)))</f>
        <v>1</v>
      </c>
      <c r="AC344" s="695" cm="1">
        <f t="array" ref="AC344">INDEX($H344:$K344,0,MATCH(AC$303,$H$303:$K$303,0))*INDEX($J$297:$R$300,MATCH(AC$303,$I$297:$I$300,0),MATCH(AC$302,$J$296:$R$296,0))+IF(SUM($H344:$I344)&gt;0,INDEX($U$297:$AC$300,MATCH(AC$303,$I$297:$I$300,0),MATCH(AC$302,$J$296:$R$296,0)))</f>
        <v>1</v>
      </c>
      <c r="AD344" s="695" cm="1">
        <f t="array" ref="AD344">INDEX($H344:$K344,0,MATCH(AD$303,$H$303:$K$303,0))*INDEX($J$297:$R$300,MATCH(AD$303,$I$297:$I$300,0),MATCH(AD$302,$J$296:$R$296,0))+IF(SUM($H344:$I344)&gt;0,INDEX($U$297:$AC$300,MATCH(AD$303,$I$297:$I$300,0),MATCH(AD$302,$J$296:$R$296,0)))</f>
        <v>2</v>
      </c>
      <c r="AE344" s="695" cm="1">
        <f t="array" ref="AE344">INDEX($H344:$K344,0,MATCH(AE$303,$H$303:$K$303,0))*INDEX($J$297:$R$300,MATCH(AE$303,$I$297:$I$300,0),MATCH(AE$302,$J$296:$R$296,0))+IF(SUM($H344:$I344)&gt;0,INDEX($U$297:$AC$300,MATCH(AE$303,$I$297:$I$300,0),MATCH(AE$302,$J$296:$R$296,0)))</f>
        <v>1</v>
      </c>
      <c r="AF344" s="695" cm="1">
        <f t="array" ref="AF344">INDEX($H344:$K344,0,MATCH(AF$303,$H$303:$K$303,0))*INDEX($J$297:$R$300,MATCH(AF$303,$I$297:$I$300,0),MATCH(AF$302,$J$296:$R$296,0))+IF(SUM($H344:$I344)&gt;0,INDEX($U$297:$AC$300,MATCH(AF$303,$I$297:$I$300,0),MATCH(AF$302,$J$296:$R$296,0)))</f>
        <v>1</v>
      </c>
      <c r="AG344" s="695" cm="1">
        <f t="array" ref="AG344">INDEX($H344:$K344,0,MATCH(AG$303,$H$303:$K$303,0))*INDEX($J$297:$R$300,MATCH(AG$303,$I$297:$I$300,0),MATCH(AG$302,$J$296:$R$296,0))+IF(SUM($H344:$I344)&gt;0,INDEX($U$297:$AC$300,MATCH(AG$303,$I$297:$I$300,0),MATCH(AG$302,$J$296:$R$296,0)))</f>
        <v>1</v>
      </c>
      <c r="AH344" s="695" cm="1">
        <f t="array" ref="AH344">INDEX($H344:$K344,0,MATCH(AH$303,$H$303:$K$303,0))*INDEX($J$297:$R$300,MATCH(AH$303,$I$297:$I$300,0),MATCH(AH$302,$J$296:$R$296,0))+IF(SUM($H344:$I344)&gt;0,INDEX($U$297:$AC$300,MATCH(AH$303,$I$297:$I$300,0),MATCH(AH$302,$J$296:$R$296,0)))</f>
        <v>2</v>
      </c>
      <c r="AI344" s="695" cm="1">
        <f t="array" ref="AI344">INDEX($H344:$K344,0,MATCH(AI$303,$H$303:$K$303,0))*INDEX($J$297:$R$300,MATCH(AI$303,$I$297:$I$300,0),MATCH(AI$302,$J$296:$R$296,0))+IF(SUM($H344:$I344)&gt;0,INDEX($U$297:$AC$300,MATCH(AI$303,$I$297:$I$300,0),MATCH(AI$302,$J$296:$R$296,0)))</f>
        <v>0.5</v>
      </c>
      <c r="AJ344" s="695" cm="1">
        <f t="array" ref="AJ344">INDEX($H344:$K344,0,MATCH(AJ$303,$H$303:$K$303,0))*INDEX($J$297:$R$300,MATCH(AJ$303,$I$297:$I$300,0),MATCH(AJ$302,$J$296:$R$296,0))+IF(SUM($H344:$I344)&gt;0,INDEX($U$297:$AC$300,MATCH(AJ$303,$I$297:$I$300,0),MATCH(AJ$302,$J$296:$R$296,0)))</f>
        <v>1</v>
      </c>
      <c r="AK344" s="695" cm="1">
        <f t="array" ref="AK344">INDEX($H344:$K344,0,MATCH(AK$303,$H$303:$K$303,0))*INDEX($J$297:$R$300,MATCH(AK$303,$I$297:$I$300,0),MATCH(AK$302,$J$296:$R$296,0))+IF(SUM($H344:$I344)&gt;0,INDEX($U$297:$AC$300,MATCH(AK$303,$I$297:$I$300,0),MATCH(AK$302,$J$296:$R$296,0)))</f>
        <v>1</v>
      </c>
      <c r="AL344" s="695" cm="1">
        <f t="array" ref="AL344">INDEX($H344:$K344,0,MATCH(AL$303,$H$303:$K$303,0))*INDEX($J$297:$R$300,MATCH(AL$303,$I$297:$I$300,0),MATCH(AL$302,$J$296:$R$296,0))+IF(SUM($H344:$I344)&gt;0,INDEX($U$297:$AC$300,MATCH(AL$303,$I$297:$I$300,0),MATCH(AL$302,$J$296:$R$296,0)))</f>
        <v>2</v>
      </c>
      <c r="AM344" s="695" cm="1">
        <f t="array" ref="AM344">INDEX($H344:$K344,0,MATCH(AM$303,$H$303:$K$303,0))*INDEX($J$297:$R$300,MATCH(AM$303,$I$297:$I$300,0),MATCH(AM$302,$J$296:$R$296,0))+IF(SUM($H344:$I344)&gt;0,INDEX($U$297:$AC$300,MATCH(AM$303,$I$297:$I$300,0),MATCH(AM$302,$J$296:$R$296,0)))</f>
        <v>0.5</v>
      </c>
      <c r="AN344" s="695" cm="1">
        <f t="array" ref="AN344">INDEX($H344:$K344,0,MATCH(AN$303,$H$303:$K$303,0))*INDEX($J$297:$R$300,MATCH(AN$303,$I$297:$I$300,0),MATCH(AN$302,$J$296:$R$296,0))+IF(SUM($H344:$I344)&gt;0,INDEX($U$297:$AC$300,MATCH(AN$303,$I$297:$I$300,0),MATCH(AN$302,$J$296:$R$296,0)))</f>
        <v>1</v>
      </c>
      <c r="AO344" s="695" cm="1">
        <f t="array" ref="AO344">INDEX($H344:$K344,0,MATCH(AO$303,$H$303:$K$303,0))*INDEX($J$297:$R$300,MATCH(AO$303,$I$297:$I$300,0),MATCH(AO$302,$J$296:$R$296,0))+IF(SUM($H344:$I344)&gt;0,INDEX($U$297:$AC$300,MATCH(AO$303,$I$297:$I$300,0),MATCH(AO$302,$J$296:$R$296,0)))</f>
        <v>1</v>
      </c>
      <c r="AP344" s="695" cm="1">
        <f t="array" ref="AP344">INDEX($H344:$K344,0,MATCH(AP$303,$H$303:$K$303,0))*INDEX($J$297:$R$300,MATCH(AP$303,$I$297:$I$300,0),MATCH(AP$302,$J$296:$R$296,0))+IF(SUM($H344:$I344)&gt;0,INDEX($U$297:$AC$300,MATCH(AP$303,$I$297:$I$300,0),MATCH(AP$302,$J$296:$R$296,0)))</f>
        <v>2</v>
      </c>
      <c r="AQ344" s="695" cm="1">
        <f t="array" ref="AQ344">INDEX($H344:$K344,0,MATCH(AQ$303,$H$303:$K$303,0))*INDEX($J$297:$R$300,MATCH(AQ$303,$I$297:$I$300,0),MATCH(AQ$302,$J$296:$R$296,0))+IF(SUM($H344:$I344)&gt;0,INDEX($U$297:$AC$300,MATCH(AQ$303,$I$297:$I$300,0),MATCH(AQ$302,$J$296:$R$296,0)))</f>
        <v>0</v>
      </c>
      <c r="AR344" s="695" cm="1">
        <f t="array" ref="AR344">INDEX($H344:$K344,0,MATCH(AR$303,$H$303:$K$303,0))*INDEX($J$297:$R$300,MATCH(AR$303,$I$297:$I$300,0),MATCH(AR$302,$J$296:$R$296,0))+IF(SUM($H344:$I344)&gt;0,INDEX($U$297:$AC$300,MATCH(AR$303,$I$297:$I$300,0),MATCH(AR$302,$J$296:$R$296,0)))</f>
        <v>1</v>
      </c>
      <c r="AS344" s="695" cm="1">
        <f t="array" ref="AS344">INDEX($H344:$K344,0,MATCH(AS$303,$H$303:$K$303,0))*INDEX($J$297:$R$300,MATCH(AS$303,$I$297:$I$300,0),MATCH(AS$302,$J$296:$R$296,0))+IF(SUM($H344:$I344)&gt;0,INDEX($U$297:$AC$300,MATCH(AS$303,$I$297:$I$300,0),MATCH(AS$302,$J$296:$R$296,0)))</f>
        <v>1</v>
      </c>
      <c r="AT344" s="695" cm="1">
        <f t="array" ref="AT344">INDEX($H344:$K344,0,MATCH(AT$303,$H$303:$K$303,0))*INDEX($J$297:$R$300,MATCH(AT$303,$I$297:$I$300,0),MATCH(AT$302,$J$296:$R$296,0))+IF(SUM($H344:$I344)&gt;0,INDEX($U$297:$AC$300,MATCH(AT$303,$I$297:$I$300,0),MATCH(AT$302,$J$296:$R$296,0)))</f>
        <v>2</v>
      </c>
      <c r="AU344" s="695" cm="1">
        <f t="array" ref="AU344">INDEX($H344:$K344,0,MATCH(AU$303,$H$303:$K$303,0))*INDEX($J$297:$R$300,MATCH(AU$303,$I$297:$I$300,0),MATCH(AU$302,$J$296:$R$296,0))+IF(SUM($H344:$I344)&gt;0,INDEX($U$297:$AC$300,MATCH(AU$303,$I$297:$I$300,0),MATCH(AU$302,$J$296:$R$296,0)))</f>
        <v>1</v>
      </c>
      <c r="AV344" s="186"/>
      <c r="AW344" s="186"/>
      <c r="AX344" s="16"/>
      <c r="AY344" s="8"/>
      <c r="AZ344" s="8"/>
      <c r="BA344" s="8"/>
    </row>
    <row r="345" spans="1:53" ht="14.5" outlineLevel="1" x14ac:dyDescent="0.35">
      <c r="A345" s="6"/>
      <c r="B345" s="7"/>
      <c r="C345" s="17"/>
      <c r="D345" s="17"/>
      <c r="E345" s="17"/>
      <c r="F345" s="26"/>
      <c r="G345" s="26" t="str">
        <f t="shared" si="157"/>
        <v>YYBLWbd</v>
      </c>
      <c r="H345" s="222">
        <f t="shared" ref="H345:J345" si="167">IF($H285&gt;0,INDEX($Z$168:$AC$180,MATCH($M166,$Y$168:$Y$180,0),MATCH(H$303,$Z$167:$AC$167,0)),0)</f>
        <v>0</v>
      </c>
      <c r="I345" s="222">
        <f t="shared" si="167"/>
        <v>1</v>
      </c>
      <c r="J345" s="222">
        <f t="shared" si="167"/>
        <v>2</v>
      </c>
      <c r="K345" s="222">
        <f t="shared" si="126"/>
        <v>1</v>
      </c>
      <c r="L345" s="695" cm="1">
        <f t="array" ref="L345">INDEX($H345:$K345,0,MATCH(L$303,$H$303:$K$303,0))*INDEX($J$297:$R$300,MATCH(L$303,$I$297:$I$300,0),MATCH(L$302,$J$296:$R$296,0))+IF(SUM($H345:$I345)&gt;0,INDEX($U$297:$AC$300,MATCH(L$303,$I$297:$I$300,0),MATCH(L$302,$J$296:$R$296,0)))</f>
        <v>1</v>
      </c>
      <c r="M345" s="695" cm="1">
        <f t="array" ref="M345">INDEX($H345:$K345,0,MATCH(M$303,$H$303:$K$303,0))*INDEX($J$297:$R$300,MATCH(M$303,$I$297:$I$300,0),MATCH(M$302,$J$296:$R$296,0))+IF(SUM($H345:$I345)&gt;0,INDEX($U$297:$AC$300,MATCH(M$303,$I$297:$I$300,0),MATCH(M$302,$J$296:$R$296,0)))</f>
        <v>1</v>
      </c>
      <c r="N345" s="695" cm="1">
        <f t="array" ref="N345">INDEX($H345:$K345,0,MATCH(N$303,$H$303:$K$303,0))*INDEX($J$297:$R$300,MATCH(N$303,$I$297:$I$300,0),MATCH(N$302,$J$296:$R$296,0))+IF(SUM($H345:$I345)&gt;0,INDEX($U$297:$AC$300,MATCH(N$303,$I$297:$I$300,0),MATCH(N$302,$J$296:$R$296,0)))</f>
        <v>2</v>
      </c>
      <c r="O345" s="695" cm="1">
        <f t="array" ref="O345">INDEX($H345:$K345,0,MATCH(O$303,$H$303:$K$303,0))*INDEX($J$297:$R$300,MATCH(O$303,$I$297:$I$300,0),MATCH(O$302,$J$296:$R$296,0))+IF(SUM($H345:$I345)&gt;0,INDEX($U$297:$AC$300,MATCH(O$303,$I$297:$I$300,0),MATCH(O$302,$J$296:$R$296,0)))</f>
        <v>1.5</v>
      </c>
      <c r="P345" s="695" cm="1">
        <f t="array" ref="P345">INDEX($H345:$K345,0,MATCH(P$303,$H$303:$K$303,0))*INDEX($J$297:$R$300,MATCH(P$303,$I$297:$I$300,0),MATCH(P$302,$J$296:$R$296,0))+IF(SUM($H345:$I345)&gt;0,INDEX($U$297:$AC$300,MATCH(P$303,$I$297:$I$300,0),MATCH(P$302,$J$296:$R$296,0)))</f>
        <v>1</v>
      </c>
      <c r="Q345" s="695" cm="1">
        <f t="array" ref="Q345">INDEX($H345:$K345,0,MATCH(Q$303,$H$303:$K$303,0))*INDEX($J$297:$R$300,MATCH(Q$303,$I$297:$I$300,0),MATCH(Q$302,$J$296:$R$296,0))+IF(SUM($H345:$I345)&gt;0,INDEX($U$297:$AC$300,MATCH(Q$303,$I$297:$I$300,0),MATCH(Q$302,$J$296:$R$296,0)))</f>
        <v>1</v>
      </c>
      <c r="R345" s="695" cm="1">
        <f t="array" ref="R345">INDEX($H345:$K345,0,MATCH(R$303,$H$303:$K$303,0))*INDEX($J$297:$R$300,MATCH(R$303,$I$297:$I$300,0),MATCH(R$302,$J$296:$R$296,0))+IF(SUM($H345:$I345)&gt;0,INDEX($U$297:$AC$300,MATCH(R$303,$I$297:$I$300,0),MATCH(R$302,$J$296:$R$296,0)))</f>
        <v>2</v>
      </c>
      <c r="S345" s="695" cm="1">
        <f t="array" ref="S345">INDEX($H345:$K345,0,MATCH(S$303,$H$303:$K$303,0))*INDEX($J$297:$R$300,MATCH(S$303,$I$297:$I$300,0),MATCH(S$302,$J$296:$R$296,0))+IF(SUM($H345:$I345)&gt;0,INDEX($U$297:$AC$300,MATCH(S$303,$I$297:$I$300,0),MATCH(S$302,$J$296:$R$296,0)))</f>
        <v>1</v>
      </c>
      <c r="T345" s="695" cm="1">
        <f t="array" ref="T345">INDEX($H345:$K345,0,MATCH(T$303,$H$303:$K$303,0))*INDEX($J$297:$R$300,MATCH(T$303,$I$297:$I$300,0),MATCH(T$302,$J$296:$R$296,0))+IF(SUM($H345:$I345)&gt;0,INDEX($U$297:$AC$300,MATCH(T$303,$I$297:$I$300,0),MATCH(T$302,$J$296:$R$296,0)))</f>
        <v>1</v>
      </c>
      <c r="U345" s="695" cm="1">
        <f t="array" ref="U345">INDEX($H345:$K345,0,MATCH(U$303,$H$303:$K$303,0))*INDEX($J$297:$R$300,MATCH(U$303,$I$297:$I$300,0),MATCH(U$302,$J$296:$R$296,0))+IF(SUM($H345:$I345)&gt;0,INDEX($U$297:$AC$300,MATCH(U$303,$I$297:$I$300,0),MATCH(U$302,$J$296:$R$296,0)))</f>
        <v>1</v>
      </c>
      <c r="V345" s="695" cm="1">
        <f t="array" ref="V345">INDEX($H345:$K345,0,MATCH(V$303,$H$303:$K$303,0))*INDEX($J$297:$R$300,MATCH(V$303,$I$297:$I$300,0),MATCH(V$302,$J$296:$R$296,0))+IF(SUM($H345:$I345)&gt;0,INDEX($U$297:$AC$300,MATCH(V$303,$I$297:$I$300,0),MATCH(V$302,$J$296:$R$296,0)))</f>
        <v>2</v>
      </c>
      <c r="W345" s="695" cm="1">
        <f t="array" ref="W345">INDEX($H345:$K345,0,MATCH(W$303,$H$303:$K$303,0))*INDEX($J$297:$R$300,MATCH(W$303,$I$297:$I$300,0),MATCH(W$302,$J$296:$R$296,0))+IF(SUM($H345:$I345)&gt;0,INDEX($U$297:$AC$300,MATCH(W$303,$I$297:$I$300,0),MATCH(W$302,$J$296:$R$296,0)))</f>
        <v>1</v>
      </c>
      <c r="X345" s="695" cm="1">
        <f t="array" ref="X345">INDEX($H345:$K345,0,MATCH(X$303,$H$303:$K$303,0))*INDEX($J$297:$R$300,MATCH(X$303,$I$297:$I$300,0),MATCH(X$302,$J$296:$R$296,0))+IF(SUM($H345:$I345)&gt;0,INDEX($U$297:$AC$300,MATCH(X$303,$I$297:$I$300,0),MATCH(X$302,$J$296:$R$296,0)))</f>
        <v>1</v>
      </c>
      <c r="Y345" s="695" cm="1">
        <f t="array" ref="Y345">INDEX($H345:$K345,0,MATCH(Y$303,$H$303:$K$303,0))*INDEX($J$297:$R$300,MATCH(Y$303,$I$297:$I$300,0),MATCH(Y$302,$J$296:$R$296,0))+IF(SUM($H345:$I345)&gt;0,INDEX($U$297:$AC$300,MATCH(Y$303,$I$297:$I$300,0),MATCH(Y$302,$J$296:$R$296,0)))</f>
        <v>1</v>
      </c>
      <c r="Z345" s="695" cm="1">
        <f t="array" ref="Z345">INDEX($H345:$K345,0,MATCH(Z$303,$H$303:$K$303,0))*INDEX($J$297:$R$300,MATCH(Z$303,$I$297:$I$300,0),MATCH(Z$302,$J$296:$R$296,0))+IF(SUM($H345:$I345)&gt;0,INDEX($U$297:$AC$300,MATCH(Z$303,$I$297:$I$300,0),MATCH(Z$302,$J$296:$R$296,0)))</f>
        <v>2</v>
      </c>
      <c r="AA345" s="695" cm="1">
        <f t="array" ref="AA345">INDEX($H345:$K345,0,MATCH(AA$303,$H$303:$K$303,0))*INDEX($J$297:$R$300,MATCH(AA$303,$I$297:$I$300,0),MATCH(AA$302,$J$296:$R$296,0))+IF(SUM($H345:$I345)&gt;0,INDEX($U$297:$AC$300,MATCH(AA$303,$I$297:$I$300,0),MATCH(AA$302,$J$296:$R$296,0)))</f>
        <v>0.5</v>
      </c>
      <c r="AB345" s="695" cm="1">
        <f t="array" ref="AB345">INDEX($H345:$K345,0,MATCH(AB$303,$H$303:$K$303,0))*INDEX($J$297:$R$300,MATCH(AB$303,$I$297:$I$300,0),MATCH(AB$302,$J$296:$R$296,0))+IF(SUM($H345:$I345)&gt;0,INDEX($U$297:$AC$300,MATCH(AB$303,$I$297:$I$300,0),MATCH(AB$302,$J$296:$R$296,0)))</f>
        <v>0</v>
      </c>
      <c r="AC345" s="695" cm="1">
        <f t="array" ref="AC345">INDEX($H345:$K345,0,MATCH(AC$303,$H$303:$K$303,0))*INDEX($J$297:$R$300,MATCH(AC$303,$I$297:$I$300,0),MATCH(AC$302,$J$296:$R$296,0))+IF(SUM($H345:$I345)&gt;0,INDEX($U$297:$AC$300,MATCH(AC$303,$I$297:$I$300,0),MATCH(AC$302,$J$296:$R$296,0)))</f>
        <v>1</v>
      </c>
      <c r="AD345" s="695" cm="1">
        <f t="array" ref="AD345">INDEX($H345:$K345,0,MATCH(AD$303,$H$303:$K$303,0))*INDEX($J$297:$R$300,MATCH(AD$303,$I$297:$I$300,0),MATCH(AD$302,$J$296:$R$296,0))+IF(SUM($H345:$I345)&gt;0,INDEX($U$297:$AC$300,MATCH(AD$303,$I$297:$I$300,0),MATCH(AD$302,$J$296:$R$296,0)))</f>
        <v>2</v>
      </c>
      <c r="AE345" s="695" cm="1">
        <f t="array" ref="AE345">INDEX($H345:$K345,0,MATCH(AE$303,$H$303:$K$303,0))*INDEX($J$297:$R$300,MATCH(AE$303,$I$297:$I$300,0),MATCH(AE$302,$J$296:$R$296,0))+IF(SUM($H345:$I345)&gt;0,INDEX($U$297:$AC$300,MATCH(AE$303,$I$297:$I$300,0),MATCH(AE$302,$J$296:$R$296,0)))</f>
        <v>1</v>
      </c>
      <c r="AF345" s="695" cm="1">
        <f t="array" ref="AF345">INDEX($H345:$K345,0,MATCH(AF$303,$H$303:$K$303,0))*INDEX($J$297:$R$300,MATCH(AF$303,$I$297:$I$300,0),MATCH(AF$302,$J$296:$R$296,0))+IF(SUM($H345:$I345)&gt;0,INDEX($U$297:$AC$300,MATCH(AF$303,$I$297:$I$300,0),MATCH(AF$302,$J$296:$R$296,0)))</f>
        <v>0</v>
      </c>
      <c r="AG345" s="695" cm="1">
        <f t="array" ref="AG345">INDEX($H345:$K345,0,MATCH(AG$303,$H$303:$K$303,0))*INDEX($J$297:$R$300,MATCH(AG$303,$I$297:$I$300,0),MATCH(AG$302,$J$296:$R$296,0))+IF(SUM($H345:$I345)&gt;0,INDEX($U$297:$AC$300,MATCH(AG$303,$I$297:$I$300,0),MATCH(AG$302,$J$296:$R$296,0)))</f>
        <v>1</v>
      </c>
      <c r="AH345" s="695" cm="1">
        <f t="array" ref="AH345">INDEX($H345:$K345,0,MATCH(AH$303,$H$303:$K$303,0))*INDEX($J$297:$R$300,MATCH(AH$303,$I$297:$I$300,0),MATCH(AH$302,$J$296:$R$296,0))+IF(SUM($H345:$I345)&gt;0,INDEX($U$297:$AC$300,MATCH(AH$303,$I$297:$I$300,0),MATCH(AH$302,$J$296:$R$296,0)))</f>
        <v>2</v>
      </c>
      <c r="AI345" s="695" cm="1">
        <f t="array" ref="AI345">INDEX($H345:$K345,0,MATCH(AI$303,$H$303:$K$303,0))*INDEX($J$297:$R$300,MATCH(AI$303,$I$297:$I$300,0),MATCH(AI$302,$J$296:$R$296,0))+IF(SUM($H345:$I345)&gt;0,INDEX($U$297:$AC$300,MATCH(AI$303,$I$297:$I$300,0),MATCH(AI$302,$J$296:$R$296,0)))</f>
        <v>0.5</v>
      </c>
      <c r="AJ345" s="695" cm="1">
        <f t="array" ref="AJ345">INDEX($H345:$K345,0,MATCH(AJ$303,$H$303:$K$303,0))*INDEX($J$297:$R$300,MATCH(AJ$303,$I$297:$I$300,0),MATCH(AJ$302,$J$296:$R$296,0))+IF(SUM($H345:$I345)&gt;0,INDEX($U$297:$AC$300,MATCH(AJ$303,$I$297:$I$300,0),MATCH(AJ$302,$J$296:$R$296,0)))</f>
        <v>0</v>
      </c>
      <c r="AK345" s="695" cm="1">
        <f t="array" ref="AK345">INDEX($H345:$K345,0,MATCH(AK$303,$H$303:$K$303,0))*INDEX($J$297:$R$300,MATCH(AK$303,$I$297:$I$300,0),MATCH(AK$302,$J$296:$R$296,0))+IF(SUM($H345:$I345)&gt;0,INDEX($U$297:$AC$300,MATCH(AK$303,$I$297:$I$300,0),MATCH(AK$302,$J$296:$R$296,0)))</f>
        <v>1</v>
      </c>
      <c r="AL345" s="695" cm="1">
        <f t="array" ref="AL345">INDEX($H345:$K345,0,MATCH(AL$303,$H$303:$K$303,0))*INDEX($J$297:$R$300,MATCH(AL$303,$I$297:$I$300,0),MATCH(AL$302,$J$296:$R$296,0))+IF(SUM($H345:$I345)&gt;0,INDEX($U$297:$AC$300,MATCH(AL$303,$I$297:$I$300,0),MATCH(AL$302,$J$296:$R$296,0)))</f>
        <v>2</v>
      </c>
      <c r="AM345" s="695" cm="1">
        <f t="array" ref="AM345">INDEX($H345:$K345,0,MATCH(AM$303,$H$303:$K$303,0))*INDEX($J$297:$R$300,MATCH(AM$303,$I$297:$I$300,0),MATCH(AM$302,$J$296:$R$296,0))+IF(SUM($H345:$I345)&gt;0,INDEX($U$297:$AC$300,MATCH(AM$303,$I$297:$I$300,0),MATCH(AM$302,$J$296:$R$296,0)))</f>
        <v>0.5</v>
      </c>
      <c r="AN345" s="695" cm="1">
        <f t="array" ref="AN345">INDEX($H345:$K345,0,MATCH(AN$303,$H$303:$K$303,0))*INDEX($J$297:$R$300,MATCH(AN$303,$I$297:$I$300,0),MATCH(AN$302,$J$296:$R$296,0))+IF(SUM($H345:$I345)&gt;0,INDEX($U$297:$AC$300,MATCH(AN$303,$I$297:$I$300,0),MATCH(AN$302,$J$296:$R$296,0)))</f>
        <v>0</v>
      </c>
      <c r="AO345" s="695" cm="1">
        <f t="array" ref="AO345">INDEX($H345:$K345,0,MATCH(AO$303,$H$303:$K$303,0))*INDEX($J$297:$R$300,MATCH(AO$303,$I$297:$I$300,0),MATCH(AO$302,$J$296:$R$296,0))+IF(SUM($H345:$I345)&gt;0,INDEX($U$297:$AC$300,MATCH(AO$303,$I$297:$I$300,0),MATCH(AO$302,$J$296:$R$296,0)))</f>
        <v>1</v>
      </c>
      <c r="AP345" s="695" cm="1">
        <f t="array" ref="AP345">INDEX($H345:$K345,0,MATCH(AP$303,$H$303:$K$303,0))*INDEX($J$297:$R$300,MATCH(AP$303,$I$297:$I$300,0),MATCH(AP$302,$J$296:$R$296,0))+IF(SUM($H345:$I345)&gt;0,INDEX($U$297:$AC$300,MATCH(AP$303,$I$297:$I$300,0),MATCH(AP$302,$J$296:$R$296,0)))</f>
        <v>2</v>
      </c>
      <c r="AQ345" s="695" cm="1">
        <f t="array" ref="AQ345">INDEX($H345:$K345,0,MATCH(AQ$303,$H$303:$K$303,0))*INDEX($J$297:$R$300,MATCH(AQ$303,$I$297:$I$300,0),MATCH(AQ$302,$J$296:$R$296,0))+IF(SUM($H345:$I345)&gt;0,INDEX($U$297:$AC$300,MATCH(AQ$303,$I$297:$I$300,0),MATCH(AQ$302,$J$296:$R$296,0)))</f>
        <v>0</v>
      </c>
      <c r="AR345" s="695" cm="1">
        <f t="array" ref="AR345">INDEX($H345:$K345,0,MATCH(AR$303,$H$303:$K$303,0))*INDEX($J$297:$R$300,MATCH(AR$303,$I$297:$I$300,0),MATCH(AR$302,$J$296:$R$296,0))+IF(SUM($H345:$I345)&gt;0,INDEX($U$297:$AC$300,MATCH(AR$303,$I$297:$I$300,0),MATCH(AR$302,$J$296:$R$296,0)))</f>
        <v>0</v>
      </c>
      <c r="AS345" s="695" cm="1">
        <f t="array" ref="AS345">INDEX($H345:$K345,0,MATCH(AS$303,$H$303:$K$303,0))*INDEX($J$297:$R$300,MATCH(AS$303,$I$297:$I$300,0),MATCH(AS$302,$J$296:$R$296,0))+IF(SUM($H345:$I345)&gt;0,INDEX($U$297:$AC$300,MATCH(AS$303,$I$297:$I$300,0),MATCH(AS$302,$J$296:$R$296,0)))</f>
        <v>1</v>
      </c>
      <c r="AT345" s="695" cm="1">
        <f t="array" ref="AT345">INDEX($H345:$K345,0,MATCH(AT$303,$H$303:$K$303,0))*INDEX($J$297:$R$300,MATCH(AT$303,$I$297:$I$300,0),MATCH(AT$302,$J$296:$R$296,0))+IF(SUM($H345:$I345)&gt;0,INDEX($U$297:$AC$300,MATCH(AT$303,$I$297:$I$300,0),MATCH(AT$302,$J$296:$R$296,0)))</f>
        <v>2</v>
      </c>
      <c r="AU345" s="695" cm="1">
        <f t="array" ref="AU345">INDEX($H345:$K345,0,MATCH(AU$303,$H$303:$K$303,0))*INDEX($J$297:$R$300,MATCH(AU$303,$I$297:$I$300,0),MATCH(AU$302,$J$296:$R$296,0))+IF(SUM($H345:$I345)&gt;0,INDEX($U$297:$AC$300,MATCH(AU$303,$I$297:$I$300,0),MATCH(AU$302,$J$296:$R$296,0)))</f>
        <v>1</v>
      </c>
      <c r="AV345" s="186"/>
      <c r="AW345" s="186"/>
      <c r="AX345" s="16"/>
      <c r="AY345" s="8"/>
      <c r="AZ345" s="8"/>
      <c r="BA345" s="8"/>
    </row>
    <row r="346" spans="1:53" ht="14.5" outlineLevel="1" x14ac:dyDescent="0.35">
      <c r="A346" s="6"/>
      <c r="B346" s="7"/>
      <c r="C346" s="17"/>
      <c r="D346" s="17"/>
      <c r="E346" s="17"/>
      <c r="F346" s="26"/>
      <c r="G346" s="26" t="str">
        <f t="shared" si="157"/>
        <v>YYWBLw</v>
      </c>
      <c r="H346" s="222">
        <f t="shared" ref="H346:J346" si="168">IF($H286&gt;0,INDEX($Z$168:$AC$180,MATCH($M167,$Y$168:$Y$180,0),MATCH(H$303,$Z$167:$AC$167,0)),0)</f>
        <v>1</v>
      </c>
      <c r="I346" s="222">
        <f t="shared" si="168"/>
        <v>1</v>
      </c>
      <c r="J346" s="222">
        <f t="shared" si="168"/>
        <v>2</v>
      </c>
      <c r="K346" s="222">
        <f t="shared" si="126"/>
        <v>1</v>
      </c>
      <c r="L346" s="695" cm="1">
        <f t="array" ref="L346">INDEX($H346:$K346,0,MATCH(L$303,$H$303:$K$303,0))*INDEX($J$297:$R$300,MATCH(L$303,$I$297:$I$300,0),MATCH(L$302,$J$296:$R$296,0))+IF(SUM($H346:$I346)&gt;0,INDEX($U$297:$AC$300,MATCH(L$303,$I$297:$I$300,0),MATCH(L$302,$J$296:$R$296,0)))</f>
        <v>2</v>
      </c>
      <c r="M346" s="695" cm="1">
        <f t="array" ref="M346">INDEX($H346:$K346,0,MATCH(M$303,$H$303:$K$303,0))*INDEX($J$297:$R$300,MATCH(M$303,$I$297:$I$300,0),MATCH(M$302,$J$296:$R$296,0))+IF(SUM($H346:$I346)&gt;0,INDEX($U$297:$AC$300,MATCH(M$303,$I$297:$I$300,0),MATCH(M$302,$J$296:$R$296,0)))</f>
        <v>1</v>
      </c>
      <c r="N346" s="695" cm="1">
        <f t="array" ref="N346">INDEX($H346:$K346,0,MATCH(N$303,$H$303:$K$303,0))*INDEX($J$297:$R$300,MATCH(N$303,$I$297:$I$300,0),MATCH(N$302,$J$296:$R$296,0))+IF(SUM($H346:$I346)&gt;0,INDEX($U$297:$AC$300,MATCH(N$303,$I$297:$I$300,0),MATCH(N$302,$J$296:$R$296,0)))</f>
        <v>2</v>
      </c>
      <c r="O346" s="695" cm="1">
        <f t="array" ref="O346">INDEX($H346:$K346,0,MATCH(O$303,$H$303:$K$303,0))*INDEX($J$297:$R$300,MATCH(O$303,$I$297:$I$300,0),MATCH(O$302,$J$296:$R$296,0))+IF(SUM($H346:$I346)&gt;0,INDEX($U$297:$AC$300,MATCH(O$303,$I$297:$I$300,0),MATCH(O$302,$J$296:$R$296,0)))</f>
        <v>1.5</v>
      </c>
      <c r="P346" s="695" cm="1">
        <f t="array" ref="P346">INDEX($H346:$K346,0,MATCH(P$303,$H$303:$K$303,0))*INDEX($J$297:$R$300,MATCH(P$303,$I$297:$I$300,0),MATCH(P$302,$J$296:$R$296,0))+IF(SUM($H346:$I346)&gt;0,INDEX($U$297:$AC$300,MATCH(P$303,$I$297:$I$300,0),MATCH(P$302,$J$296:$R$296,0)))</f>
        <v>2</v>
      </c>
      <c r="Q346" s="695" cm="1">
        <f t="array" ref="Q346">INDEX($H346:$K346,0,MATCH(Q$303,$H$303:$K$303,0))*INDEX($J$297:$R$300,MATCH(Q$303,$I$297:$I$300,0),MATCH(Q$302,$J$296:$R$296,0))+IF(SUM($H346:$I346)&gt;0,INDEX($U$297:$AC$300,MATCH(Q$303,$I$297:$I$300,0),MATCH(Q$302,$J$296:$R$296,0)))</f>
        <v>1</v>
      </c>
      <c r="R346" s="695" cm="1">
        <f t="array" ref="R346">INDEX($H346:$K346,0,MATCH(R$303,$H$303:$K$303,0))*INDEX($J$297:$R$300,MATCH(R$303,$I$297:$I$300,0),MATCH(R$302,$J$296:$R$296,0))+IF(SUM($H346:$I346)&gt;0,INDEX($U$297:$AC$300,MATCH(R$303,$I$297:$I$300,0),MATCH(R$302,$J$296:$R$296,0)))</f>
        <v>2</v>
      </c>
      <c r="S346" s="695" cm="1">
        <f t="array" ref="S346">INDEX($H346:$K346,0,MATCH(S$303,$H$303:$K$303,0))*INDEX($J$297:$R$300,MATCH(S$303,$I$297:$I$300,0),MATCH(S$302,$J$296:$R$296,0))+IF(SUM($H346:$I346)&gt;0,INDEX($U$297:$AC$300,MATCH(S$303,$I$297:$I$300,0),MATCH(S$302,$J$296:$R$296,0)))</f>
        <v>1</v>
      </c>
      <c r="T346" s="695" cm="1">
        <f t="array" ref="T346">INDEX($H346:$K346,0,MATCH(T$303,$H$303:$K$303,0))*INDEX($J$297:$R$300,MATCH(T$303,$I$297:$I$300,0),MATCH(T$302,$J$296:$R$296,0))+IF(SUM($H346:$I346)&gt;0,INDEX($U$297:$AC$300,MATCH(T$303,$I$297:$I$300,0),MATCH(T$302,$J$296:$R$296,0)))</f>
        <v>2</v>
      </c>
      <c r="U346" s="695" cm="1">
        <f t="array" ref="U346">INDEX($H346:$K346,0,MATCH(U$303,$H$303:$K$303,0))*INDEX($J$297:$R$300,MATCH(U$303,$I$297:$I$300,0),MATCH(U$302,$J$296:$R$296,0))+IF(SUM($H346:$I346)&gt;0,INDEX($U$297:$AC$300,MATCH(U$303,$I$297:$I$300,0),MATCH(U$302,$J$296:$R$296,0)))</f>
        <v>1</v>
      </c>
      <c r="V346" s="695" cm="1">
        <f t="array" ref="V346">INDEX($H346:$K346,0,MATCH(V$303,$H$303:$K$303,0))*INDEX($J$297:$R$300,MATCH(V$303,$I$297:$I$300,0),MATCH(V$302,$J$296:$R$296,0))+IF(SUM($H346:$I346)&gt;0,INDEX($U$297:$AC$300,MATCH(V$303,$I$297:$I$300,0),MATCH(V$302,$J$296:$R$296,0)))</f>
        <v>2</v>
      </c>
      <c r="W346" s="695" cm="1">
        <f t="array" ref="W346">INDEX($H346:$K346,0,MATCH(W$303,$H$303:$K$303,0))*INDEX($J$297:$R$300,MATCH(W$303,$I$297:$I$300,0),MATCH(W$302,$J$296:$R$296,0))+IF(SUM($H346:$I346)&gt;0,INDEX($U$297:$AC$300,MATCH(W$303,$I$297:$I$300,0),MATCH(W$302,$J$296:$R$296,0)))</f>
        <v>1</v>
      </c>
      <c r="X346" s="695" cm="1">
        <f t="array" ref="X346">INDEX($H346:$K346,0,MATCH(X$303,$H$303:$K$303,0))*INDEX($J$297:$R$300,MATCH(X$303,$I$297:$I$300,0),MATCH(X$302,$J$296:$R$296,0))+IF(SUM($H346:$I346)&gt;0,INDEX($U$297:$AC$300,MATCH(X$303,$I$297:$I$300,0),MATCH(X$302,$J$296:$R$296,0)))</f>
        <v>2</v>
      </c>
      <c r="Y346" s="695" cm="1">
        <f t="array" ref="Y346">INDEX($H346:$K346,0,MATCH(Y$303,$H$303:$K$303,0))*INDEX($J$297:$R$300,MATCH(Y$303,$I$297:$I$300,0),MATCH(Y$302,$J$296:$R$296,0))+IF(SUM($H346:$I346)&gt;0,INDEX($U$297:$AC$300,MATCH(Y$303,$I$297:$I$300,0),MATCH(Y$302,$J$296:$R$296,0)))</f>
        <v>1</v>
      </c>
      <c r="Z346" s="695" cm="1">
        <f t="array" ref="Z346">INDEX($H346:$K346,0,MATCH(Z$303,$H$303:$K$303,0))*INDEX($J$297:$R$300,MATCH(Z$303,$I$297:$I$300,0),MATCH(Z$302,$J$296:$R$296,0))+IF(SUM($H346:$I346)&gt;0,INDEX($U$297:$AC$300,MATCH(Z$303,$I$297:$I$300,0),MATCH(Z$302,$J$296:$R$296,0)))</f>
        <v>2</v>
      </c>
      <c r="AA346" s="695" cm="1">
        <f t="array" ref="AA346">INDEX($H346:$K346,0,MATCH(AA$303,$H$303:$K$303,0))*INDEX($J$297:$R$300,MATCH(AA$303,$I$297:$I$300,0),MATCH(AA$302,$J$296:$R$296,0))+IF(SUM($H346:$I346)&gt;0,INDEX($U$297:$AC$300,MATCH(AA$303,$I$297:$I$300,0),MATCH(AA$302,$J$296:$R$296,0)))</f>
        <v>0.5</v>
      </c>
      <c r="AB346" s="695" cm="1">
        <f t="array" ref="AB346">INDEX($H346:$K346,0,MATCH(AB$303,$H$303:$K$303,0))*INDEX($J$297:$R$300,MATCH(AB$303,$I$297:$I$300,0),MATCH(AB$302,$J$296:$R$296,0))+IF(SUM($H346:$I346)&gt;0,INDEX($U$297:$AC$300,MATCH(AB$303,$I$297:$I$300,0),MATCH(AB$302,$J$296:$R$296,0)))</f>
        <v>1</v>
      </c>
      <c r="AC346" s="695" cm="1">
        <f t="array" ref="AC346">INDEX($H346:$K346,0,MATCH(AC$303,$H$303:$K$303,0))*INDEX($J$297:$R$300,MATCH(AC$303,$I$297:$I$300,0),MATCH(AC$302,$J$296:$R$296,0))+IF(SUM($H346:$I346)&gt;0,INDEX($U$297:$AC$300,MATCH(AC$303,$I$297:$I$300,0),MATCH(AC$302,$J$296:$R$296,0)))</f>
        <v>1</v>
      </c>
      <c r="AD346" s="695" cm="1">
        <f t="array" ref="AD346">INDEX($H346:$K346,0,MATCH(AD$303,$H$303:$K$303,0))*INDEX($J$297:$R$300,MATCH(AD$303,$I$297:$I$300,0),MATCH(AD$302,$J$296:$R$296,0))+IF(SUM($H346:$I346)&gt;0,INDEX($U$297:$AC$300,MATCH(AD$303,$I$297:$I$300,0),MATCH(AD$302,$J$296:$R$296,0)))</f>
        <v>2</v>
      </c>
      <c r="AE346" s="695" cm="1">
        <f t="array" ref="AE346">INDEX($H346:$K346,0,MATCH(AE$303,$H$303:$K$303,0))*INDEX($J$297:$R$300,MATCH(AE$303,$I$297:$I$300,0),MATCH(AE$302,$J$296:$R$296,0))+IF(SUM($H346:$I346)&gt;0,INDEX($U$297:$AC$300,MATCH(AE$303,$I$297:$I$300,0),MATCH(AE$302,$J$296:$R$296,0)))</f>
        <v>1</v>
      </c>
      <c r="AF346" s="695" cm="1">
        <f t="array" ref="AF346">INDEX($H346:$K346,0,MATCH(AF$303,$H$303:$K$303,0))*INDEX($J$297:$R$300,MATCH(AF$303,$I$297:$I$300,0),MATCH(AF$302,$J$296:$R$296,0))+IF(SUM($H346:$I346)&gt;0,INDEX($U$297:$AC$300,MATCH(AF$303,$I$297:$I$300,0),MATCH(AF$302,$J$296:$R$296,0)))</f>
        <v>1</v>
      </c>
      <c r="AG346" s="695" cm="1">
        <f t="array" ref="AG346">INDEX($H346:$K346,0,MATCH(AG$303,$H$303:$K$303,0))*INDEX($J$297:$R$300,MATCH(AG$303,$I$297:$I$300,0),MATCH(AG$302,$J$296:$R$296,0))+IF(SUM($H346:$I346)&gt;0,INDEX($U$297:$AC$300,MATCH(AG$303,$I$297:$I$300,0),MATCH(AG$302,$J$296:$R$296,0)))</f>
        <v>1</v>
      </c>
      <c r="AH346" s="695" cm="1">
        <f t="array" ref="AH346">INDEX($H346:$K346,0,MATCH(AH$303,$H$303:$K$303,0))*INDEX($J$297:$R$300,MATCH(AH$303,$I$297:$I$300,0),MATCH(AH$302,$J$296:$R$296,0))+IF(SUM($H346:$I346)&gt;0,INDEX($U$297:$AC$300,MATCH(AH$303,$I$297:$I$300,0),MATCH(AH$302,$J$296:$R$296,0)))</f>
        <v>2</v>
      </c>
      <c r="AI346" s="695" cm="1">
        <f t="array" ref="AI346">INDEX($H346:$K346,0,MATCH(AI$303,$H$303:$K$303,0))*INDEX($J$297:$R$300,MATCH(AI$303,$I$297:$I$300,0),MATCH(AI$302,$J$296:$R$296,0))+IF(SUM($H346:$I346)&gt;0,INDEX($U$297:$AC$300,MATCH(AI$303,$I$297:$I$300,0),MATCH(AI$302,$J$296:$R$296,0)))</f>
        <v>0.5</v>
      </c>
      <c r="AJ346" s="695" cm="1">
        <f t="array" ref="AJ346">INDEX($H346:$K346,0,MATCH(AJ$303,$H$303:$K$303,0))*INDEX($J$297:$R$300,MATCH(AJ$303,$I$297:$I$300,0),MATCH(AJ$302,$J$296:$R$296,0))+IF(SUM($H346:$I346)&gt;0,INDEX($U$297:$AC$300,MATCH(AJ$303,$I$297:$I$300,0),MATCH(AJ$302,$J$296:$R$296,0)))</f>
        <v>1</v>
      </c>
      <c r="AK346" s="695" cm="1">
        <f t="array" ref="AK346">INDEX($H346:$K346,0,MATCH(AK$303,$H$303:$K$303,0))*INDEX($J$297:$R$300,MATCH(AK$303,$I$297:$I$300,0),MATCH(AK$302,$J$296:$R$296,0))+IF(SUM($H346:$I346)&gt;0,INDEX($U$297:$AC$300,MATCH(AK$303,$I$297:$I$300,0),MATCH(AK$302,$J$296:$R$296,0)))</f>
        <v>1</v>
      </c>
      <c r="AL346" s="695" cm="1">
        <f t="array" ref="AL346">INDEX($H346:$K346,0,MATCH(AL$303,$H$303:$K$303,0))*INDEX($J$297:$R$300,MATCH(AL$303,$I$297:$I$300,0),MATCH(AL$302,$J$296:$R$296,0))+IF(SUM($H346:$I346)&gt;0,INDEX($U$297:$AC$300,MATCH(AL$303,$I$297:$I$300,0),MATCH(AL$302,$J$296:$R$296,0)))</f>
        <v>2</v>
      </c>
      <c r="AM346" s="695" cm="1">
        <f t="array" ref="AM346">INDEX($H346:$K346,0,MATCH(AM$303,$H$303:$K$303,0))*INDEX($J$297:$R$300,MATCH(AM$303,$I$297:$I$300,0),MATCH(AM$302,$J$296:$R$296,0))+IF(SUM($H346:$I346)&gt;0,INDEX($U$297:$AC$300,MATCH(AM$303,$I$297:$I$300,0),MATCH(AM$302,$J$296:$R$296,0)))</f>
        <v>0.5</v>
      </c>
      <c r="AN346" s="695" cm="1">
        <f t="array" ref="AN346">INDEX($H346:$K346,0,MATCH(AN$303,$H$303:$K$303,0))*INDEX($J$297:$R$300,MATCH(AN$303,$I$297:$I$300,0),MATCH(AN$302,$J$296:$R$296,0))+IF(SUM($H346:$I346)&gt;0,INDEX($U$297:$AC$300,MATCH(AN$303,$I$297:$I$300,0),MATCH(AN$302,$J$296:$R$296,0)))</f>
        <v>1</v>
      </c>
      <c r="AO346" s="695" cm="1">
        <f t="array" ref="AO346">INDEX($H346:$K346,0,MATCH(AO$303,$H$303:$K$303,0))*INDEX($J$297:$R$300,MATCH(AO$303,$I$297:$I$300,0),MATCH(AO$302,$J$296:$R$296,0))+IF(SUM($H346:$I346)&gt;0,INDEX($U$297:$AC$300,MATCH(AO$303,$I$297:$I$300,0),MATCH(AO$302,$J$296:$R$296,0)))</f>
        <v>1</v>
      </c>
      <c r="AP346" s="695" cm="1">
        <f t="array" ref="AP346">INDEX($H346:$K346,0,MATCH(AP$303,$H$303:$K$303,0))*INDEX($J$297:$R$300,MATCH(AP$303,$I$297:$I$300,0),MATCH(AP$302,$J$296:$R$296,0))+IF(SUM($H346:$I346)&gt;0,INDEX($U$297:$AC$300,MATCH(AP$303,$I$297:$I$300,0),MATCH(AP$302,$J$296:$R$296,0)))</f>
        <v>2</v>
      </c>
      <c r="AQ346" s="695" cm="1">
        <f t="array" ref="AQ346">INDEX($H346:$K346,0,MATCH(AQ$303,$H$303:$K$303,0))*INDEX($J$297:$R$300,MATCH(AQ$303,$I$297:$I$300,0),MATCH(AQ$302,$J$296:$R$296,0))+IF(SUM($H346:$I346)&gt;0,INDEX($U$297:$AC$300,MATCH(AQ$303,$I$297:$I$300,0),MATCH(AQ$302,$J$296:$R$296,0)))</f>
        <v>0</v>
      </c>
      <c r="AR346" s="695" cm="1">
        <f t="array" ref="AR346">INDEX($H346:$K346,0,MATCH(AR$303,$H$303:$K$303,0))*INDEX($J$297:$R$300,MATCH(AR$303,$I$297:$I$300,0),MATCH(AR$302,$J$296:$R$296,0))+IF(SUM($H346:$I346)&gt;0,INDEX($U$297:$AC$300,MATCH(AR$303,$I$297:$I$300,0),MATCH(AR$302,$J$296:$R$296,0)))</f>
        <v>1</v>
      </c>
      <c r="AS346" s="695" cm="1">
        <f t="array" ref="AS346">INDEX($H346:$K346,0,MATCH(AS$303,$H$303:$K$303,0))*INDEX($J$297:$R$300,MATCH(AS$303,$I$297:$I$300,0),MATCH(AS$302,$J$296:$R$296,0))+IF(SUM($H346:$I346)&gt;0,INDEX($U$297:$AC$300,MATCH(AS$303,$I$297:$I$300,0),MATCH(AS$302,$J$296:$R$296,0)))</f>
        <v>1</v>
      </c>
      <c r="AT346" s="695" cm="1">
        <f t="array" ref="AT346">INDEX($H346:$K346,0,MATCH(AT$303,$H$303:$K$303,0))*INDEX($J$297:$R$300,MATCH(AT$303,$I$297:$I$300,0),MATCH(AT$302,$J$296:$R$296,0))+IF(SUM($H346:$I346)&gt;0,INDEX($U$297:$AC$300,MATCH(AT$303,$I$297:$I$300,0),MATCH(AT$302,$J$296:$R$296,0)))</f>
        <v>2</v>
      </c>
      <c r="AU346" s="695" cm="1">
        <f t="array" ref="AU346">INDEX($H346:$K346,0,MATCH(AU$303,$H$303:$K$303,0))*INDEX($J$297:$R$300,MATCH(AU$303,$I$297:$I$300,0),MATCH(AU$302,$J$296:$R$296,0))+IF(SUM($H346:$I346)&gt;0,INDEX($U$297:$AC$300,MATCH(AU$303,$I$297:$I$300,0),MATCH(AU$302,$J$296:$R$296,0)))</f>
        <v>1</v>
      </c>
      <c r="AV346" s="186"/>
      <c r="AW346" s="186"/>
      <c r="AX346" s="16"/>
      <c r="AY346" s="8"/>
      <c r="AZ346" s="8"/>
      <c r="BA346" s="8"/>
    </row>
    <row r="347" spans="1:53" ht="14.5" outlineLevel="1" x14ac:dyDescent="0.35">
      <c r="A347" s="6"/>
      <c r="B347" s="7"/>
      <c r="C347" s="17"/>
      <c r="D347" s="17"/>
      <c r="E347" s="17"/>
      <c r="F347" s="26"/>
      <c r="G347" s="26" t="str">
        <f t="shared" si="157"/>
        <v>YYWBLwd</v>
      </c>
      <c r="H347" s="222">
        <f t="shared" ref="H347:J347" si="169">IF($H287&gt;0,INDEX($Z$168:$AC$180,MATCH($M168,$Y$168:$Y$180,0),MATCH(H$303,$Z$167:$AC$167,0)),0)</f>
        <v>0</v>
      </c>
      <c r="I347" s="222">
        <f t="shared" si="169"/>
        <v>1</v>
      </c>
      <c r="J347" s="222">
        <f t="shared" si="169"/>
        <v>2</v>
      </c>
      <c r="K347" s="222">
        <f t="shared" si="126"/>
        <v>1</v>
      </c>
      <c r="L347" s="695" cm="1">
        <f t="array" ref="L347">INDEX($H347:$K347,0,MATCH(L$303,$H$303:$K$303,0))*INDEX($J$297:$R$300,MATCH(L$303,$I$297:$I$300,0),MATCH(L$302,$J$296:$R$296,0))+IF(SUM($H347:$I347)&gt;0,INDEX($U$297:$AC$300,MATCH(L$303,$I$297:$I$300,0),MATCH(L$302,$J$296:$R$296,0)))</f>
        <v>1</v>
      </c>
      <c r="M347" s="695" cm="1">
        <f t="array" ref="M347">INDEX($H347:$K347,0,MATCH(M$303,$H$303:$K$303,0))*INDEX($J$297:$R$300,MATCH(M$303,$I$297:$I$300,0),MATCH(M$302,$J$296:$R$296,0))+IF(SUM($H347:$I347)&gt;0,INDEX($U$297:$AC$300,MATCH(M$303,$I$297:$I$300,0),MATCH(M$302,$J$296:$R$296,0)))</f>
        <v>1</v>
      </c>
      <c r="N347" s="695" cm="1">
        <f t="array" ref="N347">INDEX($H347:$K347,0,MATCH(N$303,$H$303:$K$303,0))*INDEX($J$297:$R$300,MATCH(N$303,$I$297:$I$300,0),MATCH(N$302,$J$296:$R$296,0))+IF(SUM($H347:$I347)&gt;0,INDEX($U$297:$AC$300,MATCH(N$303,$I$297:$I$300,0),MATCH(N$302,$J$296:$R$296,0)))</f>
        <v>2</v>
      </c>
      <c r="O347" s="695" cm="1">
        <f t="array" ref="O347">INDEX($H347:$K347,0,MATCH(O$303,$H$303:$K$303,0))*INDEX($J$297:$R$300,MATCH(O$303,$I$297:$I$300,0),MATCH(O$302,$J$296:$R$296,0))+IF(SUM($H347:$I347)&gt;0,INDEX($U$297:$AC$300,MATCH(O$303,$I$297:$I$300,0),MATCH(O$302,$J$296:$R$296,0)))</f>
        <v>1.5</v>
      </c>
      <c r="P347" s="695" cm="1">
        <f t="array" ref="P347">INDEX($H347:$K347,0,MATCH(P$303,$H$303:$K$303,0))*INDEX($J$297:$R$300,MATCH(P$303,$I$297:$I$300,0),MATCH(P$302,$J$296:$R$296,0))+IF(SUM($H347:$I347)&gt;0,INDEX($U$297:$AC$300,MATCH(P$303,$I$297:$I$300,0),MATCH(P$302,$J$296:$R$296,0)))</f>
        <v>1</v>
      </c>
      <c r="Q347" s="695" cm="1">
        <f t="array" ref="Q347">INDEX($H347:$K347,0,MATCH(Q$303,$H$303:$K$303,0))*INDEX($J$297:$R$300,MATCH(Q$303,$I$297:$I$300,0),MATCH(Q$302,$J$296:$R$296,0))+IF(SUM($H347:$I347)&gt;0,INDEX($U$297:$AC$300,MATCH(Q$303,$I$297:$I$300,0),MATCH(Q$302,$J$296:$R$296,0)))</f>
        <v>1</v>
      </c>
      <c r="R347" s="695" cm="1">
        <f t="array" ref="R347">INDEX($H347:$K347,0,MATCH(R$303,$H$303:$K$303,0))*INDEX($J$297:$R$300,MATCH(R$303,$I$297:$I$300,0),MATCH(R$302,$J$296:$R$296,0))+IF(SUM($H347:$I347)&gt;0,INDEX($U$297:$AC$300,MATCH(R$303,$I$297:$I$300,0),MATCH(R$302,$J$296:$R$296,0)))</f>
        <v>2</v>
      </c>
      <c r="S347" s="695" cm="1">
        <f t="array" ref="S347">INDEX($H347:$K347,0,MATCH(S$303,$H$303:$K$303,0))*INDEX($J$297:$R$300,MATCH(S$303,$I$297:$I$300,0),MATCH(S$302,$J$296:$R$296,0))+IF(SUM($H347:$I347)&gt;0,INDEX($U$297:$AC$300,MATCH(S$303,$I$297:$I$300,0),MATCH(S$302,$J$296:$R$296,0)))</f>
        <v>1</v>
      </c>
      <c r="T347" s="695" cm="1">
        <f t="array" ref="T347">INDEX($H347:$K347,0,MATCH(T$303,$H$303:$K$303,0))*INDEX($J$297:$R$300,MATCH(T$303,$I$297:$I$300,0),MATCH(T$302,$J$296:$R$296,0))+IF(SUM($H347:$I347)&gt;0,INDEX($U$297:$AC$300,MATCH(T$303,$I$297:$I$300,0),MATCH(T$302,$J$296:$R$296,0)))</f>
        <v>1</v>
      </c>
      <c r="U347" s="695" cm="1">
        <f t="array" ref="U347">INDEX($H347:$K347,0,MATCH(U$303,$H$303:$K$303,0))*INDEX($J$297:$R$300,MATCH(U$303,$I$297:$I$300,0),MATCH(U$302,$J$296:$R$296,0))+IF(SUM($H347:$I347)&gt;0,INDEX($U$297:$AC$300,MATCH(U$303,$I$297:$I$300,0),MATCH(U$302,$J$296:$R$296,0)))</f>
        <v>1</v>
      </c>
      <c r="V347" s="695" cm="1">
        <f t="array" ref="V347">INDEX($H347:$K347,0,MATCH(V$303,$H$303:$K$303,0))*INDEX($J$297:$R$300,MATCH(V$303,$I$297:$I$300,0),MATCH(V$302,$J$296:$R$296,0))+IF(SUM($H347:$I347)&gt;0,INDEX($U$297:$AC$300,MATCH(V$303,$I$297:$I$300,0),MATCH(V$302,$J$296:$R$296,0)))</f>
        <v>2</v>
      </c>
      <c r="W347" s="695" cm="1">
        <f t="array" ref="W347">INDEX($H347:$K347,0,MATCH(W$303,$H$303:$K$303,0))*INDEX($J$297:$R$300,MATCH(W$303,$I$297:$I$300,0),MATCH(W$302,$J$296:$R$296,0))+IF(SUM($H347:$I347)&gt;0,INDEX($U$297:$AC$300,MATCH(W$303,$I$297:$I$300,0),MATCH(W$302,$J$296:$R$296,0)))</f>
        <v>1</v>
      </c>
      <c r="X347" s="695" cm="1">
        <f t="array" ref="X347">INDEX($H347:$K347,0,MATCH(X$303,$H$303:$K$303,0))*INDEX($J$297:$R$300,MATCH(X$303,$I$297:$I$300,0),MATCH(X$302,$J$296:$R$296,0))+IF(SUM($H347:$I347)&gt;0,INDEX($U$297:$AC$300,MATCH(X$303,$I$297:$I$300,0),MATCH(X$302,$J$296:$R$296,0)))</f>
        <v>1</v>
      </c>
      <c r="Y347" s="695" cm="1">
        <f t="array" ref="Y347">INDEX($H347:$K347,0,MATCH(Y$303,$H$303:$K$303,0))*INDEX($J$297:$R$300,MATCH(Y$303,$I$297:$I$300,0),MATCH(Y$302,$J$296:$R$296,0))+IF(SUM($H347:$I347)&gt;0,INDEX($U$297:$AC$300,MATCH(Y$303,$I$297:$I$300,0),MATCH(Y$302,$J$296:$R$296,0)))</f>
        <v>1</v>
      </c>
      <c r="Z347" s="695" cm="1">
        <f t="array" ref="Z347">INDEX($H347:$K347,0,MATCH(Z$303,$H$303:$K$303,0))*INDEX($J$297:$R$300,MATCH(Z$303,$I$297:$I$300,0),MATCH(Z$302,$J$296:$R$296,0))+IF(SUM($H347:$I347)&gt;0,INDEX($U$297:$AC$300,MATCH(Z$303,$I$297:$I$300,0),MATCH(Z$302,$J$296:$R$296,0)))</f>
        <v>2</v>
      </c>
      <c r="AA347" s="695" cm="1">
        <f t="array" ref="AA347">INDEX($H347:$K347,0,MATCH(AA$303,$H$303:$K$303,0))*INDEX($J$297:$R$300,MATCH(AA$303,$I$297:$I$300,0),MATCH(AA$302,$J$296:$R$296,0))+IF(SUM($H347:$I347)&gt;0,INDEX($U$297:$AC$300,MATCH(AA$303,$I$297:$I$300,0),MATCH(AA$302,$J$296:$R$296,0)))</f>
        <v>0.5</v>
      </c>
      <c r="AB347" s="695" cm="1">
        <f t="array" ref="AB347">INDEX($H347:$K347,0,MATCH(AB$303,$H$303:$K$303,0))*INDEX($J$297:$R$300,MATCH(AB$303,$I$297:$I$300,0),MATCH(AB$302,$J$296:$R$296,0))+IF(SUM($H347:$I347)&gt;0,INDEX($U$297:$AC$300,MATCH(AB$303,$I$297:$I$300,0),MATCH(AB$302,$J$296:$R$296,0)))</f>
        <v>0</v>
      </c>
      <c r="AC347" s="695" cm="1">
        <f t="array" ref="AC347">INDEX($H347:$K347,0,MATCH(AC$303,$H$303:$K$303,0))*INDEX($J$297:$R$300,MATCH(AC$303,$I$297:$I$300,0),MATCH(AC$302,$J$296:$R$296,0))+IF(SUM($H347:$I347)&gt;0,INDEX($U$297:$AC$300,MATCH(AC$303,$I$297:$I$300,0),MATCH(AC$302,$J$296:$R$296,0)))</f>
        <v>1</v>
      </c>
      <c r="AD347" s="695" cm="1">
        <f t="array" ref="AD347">INDEX($H347:$K347,0,MATCH(AD$303,$H$303:$K$303,0))*INDEX($J$297:$R$300,MATCH(AD$303,$I$297:$I$300,0),MATCH(AD$302,$J$296:$R$296,0))+IF(SUM($H347:$I347)&gt;0,INDEX($U$297:$AC$300,MATCH(AD$303,$I$297:$I$300,0),MATCH(AD$302,$J$296:$R$296,0)))</f>
        <v>2</v>
      </c>
      <c r="AE347" s="695" cm="1">
        <f t="array" ref="AE347">INDEX($H347:$K347,0,MATCH(AE$303,$H$303:$K$303,0))*INDEX($J$297:$R$300,MATCH(AE$303,$I$297:$I$300,0),MATCH(AE$302,$J$296:$R$296,0))+IF(SUM($H347:$I347)&gt;0,INDEX($U$297:$AC$300,MATCH(AE$303,$I$297:$I$300,0),MATCH(AE$302,$J$296:$R$296,0)))</f>
        <v>1</v>
      </c>
      <c r="AF347" s="695" cm="1">
        <f t="array" ref="AF347">INDEX($H347:$K347,0,MATCH(AF$303,$H$303:$K$303,0))*INDEX($J$297:$R$300,MATCH(AF$303,$I$297:$I$300,0),MATCH(AF$302,$J$296:$R$296,0))+IF(SUM($H347:$I347)&gt;0,INDEX($U$297:$AC$300,MATCH(AF$303,$I$297:$I$300,0),MATCH(AF$302,$J$296:$R$296,0)))</f>
        <v>0</v>
      </c>
      <c r="AG347" s="695" cm="1">
        <f t="array" ref="AG347">INDEX($H347:$K347,0,MATCH(AG$303,$H$303:$K$303,0))*INDEX($J$297:$R$300,MATCH(AG$303,$I$297:$I$300,0),MATCH(AG$302,$J$296:$R$296,0))+IF(SUM($H347:$I347)&gt;0,INDEX($U$297:$AC$300,MATCH(AG$303,$I$297:$I$300,0),MATCH(AG$302,$J$296:$R$296,0)))</f>
        <v>1</v>
      </c>
      <c r="AH347" s="695" cm="1">
        <f t="array" ref="AH347">INDEX($H347:$K347,0,MATCH(AH$303,$H$303:$K$303,0))*INDEX($J$297:$R$300,MATCH(AH$303,$I$297:$I$300,0),MATCH(AH$302,$J$296:$R$296,0))+IF(SUM($H347:$I347)&gt;0,INDEX($U$297:$AC$300,MATCH(AH$303,$I$297:$I$300,0),MATCH(AH$302,$J$296:$R$296,0)))</f>
        <v>2</v>
      </c>
      <c r="AI347" s="695" cm="1">
        <f t="array" ref="AI347">INDEX($H347:$K347,0,MATCH(AI$303,$H$303:$K$303,0))*INDEX($J$297:$R$300,MATCH(AI$303,$I$297:$I$300,0),MATCH(AI$302,$J$296:$R$296,0))+IF(SUM($H347:$I347)&gt;0,INDEX($U$297:$AC$300,MATCH(AI$303,$I$297:$I$300,0),MATCH(AI$302,$J$296:$R$296,0)))</f>
        <v>0.5</v>
      </c>
      <c r="AJ347" s="695" cm="1">
        <f t="array" ref="AJ347">INDEX($H347:$K347,0,MATCH(AJ$303,$H$303:$K$303,0))*INDEX($J$297:$R$300,MATCH(AJ$303,$I$297:$I$300,0),MATCH(AJ$302,$J$296:$R$296,0))+IF(SUM($H347:$I347)&gt;0,INDEX($U$297:$AC$300,MATCH(AJ$303,$I$297:$I$300,0),MATCH(AJ$302,$J$296:$R$296,0)))</f>
        <v>0</v>
      </c>
      <c r="AK347" s="695" cm="1">
        <f t="array" ref="AK347">INDEX($H347:$K347,0,MATCH(AK$303,$H$303:$K$303,0))*INDEX($J$297:$R$300,MATCH(AK$303,$I$297:$I$300,0),MATCH(AK$302,$J$296:$R$296,0))+IF(SUM($H347:$I347)&gt;0,INDEX($U$297:$AC$300,MATCH(AK$303,$I$297:$I$300,0),MATCH(AK$302,$J$296:$R$296,0)))</f>
        <v>1</v>
      </c>
      <c r="AL347" s="695" cm="1">
        <f t="array" ref="AL347">INDEX($H347:$K347,0,MATCH(AL$303,$H$303:$K$303,0))*INDEX($J$297:$R$300,MATCH(AL$303,$I$297:$I$300,0),MATCH(AL$302,$J$296:$R$296,0))+IF(SUM($H347:$I347)&gt;0,INDEX($U$297:$AC$300,MATCH(AL$303,$I$297:$I$300,0),MATCH(AL$302,$J$296:$R$296,0)))</f>
        <v>2</v>
      </c>
      <c r="AM347" s="695" cm="1">
        <f t="array" ref="AM347">INDEX($H347:$K347,0,MATCH(AM$303,$H$303:$K$303,0))*INDEX($J$297:$R$300,MATCH(AM$303,$I$297:$I$300,0),MATCH(AM$302,$J$296:$R$296,0))+IF(SUM($H347:$I347)&gt;0,INDEX($U$297:$AC$300,MATCH(AM$303,$I$297:$I$300,0),MATCH(AM$302,$J$296:$R$296,0)))</f>
        <v>0.5</v>
      </c>
      <c r="AN347" s="695" cm="1">
        <f t="array" ref="AN347">INDEX($H347:$K347,0,MATCH(AN$303,$H$303:$K$303,0))*INDEX($J$297:$R$300,MATCH(AN$303,$I$297:$I$300,0),MATCH(AN$302,$J$296:$R$296,0))+IF(SUM($H347:$I347)&gt;0,INDEX($U$297:$AC$300,MATCH(AN$303,$I$297:$I$300,0),MATCH(AN$302,$J$296:$R$296,0)))</f>
        <v>0</v>
      </c>
      <c r="AO347" s="695" cm="1">
        <f t="array" ref="AO347">INDEX($H347:$K347,0,MATCH(AO$303,$H$303:$K$303,0))*INDEX($J$297:$R$300,MATCH(AO$303,$I$297:$I$300,0),MATCH(AO$302,$J$296:$R$296,0))+IF(SUM($H347:$I347)&gt;0,INDEX($U$297:$AC$300,MATCH(AO$303,$I$297:$I$300,0),MATCH(AO$302,$J$296:$R$296,0)))</f>
        <v>1</v>
      </c>
      <c r="AP347" s="695" cm="1">
        <f t="array" ref="AP347">INDEX($H347:$K347,0,MATCH(AP$303,$H$303:$K$303,0))*INDEX($J$297:$R$300,MATCH(AP$303,$I$297:$I$300,0),MATCH(AP$302,$J$296:$R$296,0))+IF(SUM($H347:$I347)&gt;0,INDEX($U$297:$AC$300,MATCH(AP$303,$I$297:$I$300,0),MATCH(AP$302,$J$296:$R$296,0)))</f>
        <v>2</v>
      </c>
      <c r="AQ347" s="695" cm="1">
        <f t="array" ref="AQ347">INDEX($H347:$K347,0,MATCH(AQ$303,$H$303:$K$303,0))*INDEX($J$297:$R$300,MATCH(AQ$303,$I$297:$I$300,0),MATCH(AQ$302,$J$296:$R$296,0))+IF(SUM($H347:$I347)&gt;0,INDEX($U$297:$AC$300,MATCH(AQ$303,$I$297:$I$300,0),MATCH(AQ$302,$J$296:$R$296,0)))</f>
        <v>0</v>
      </c>
      <c r="AR347" s="695" cm="1">
        <f t="array" ref="AR347">INDEX($H347:$K347,0,MATCH(AR$303,$H$303:$K$303,0))*INDEX($J$297:$R$300,MATCH(AR$303,$I$297:$I$300,0),MATCH(AR$302,$J$296:$R$296,0))+IF(SUM($H347:$I347)&gt;0,INDEX($U$297:$AC$300,MATCH(AR$303,$I$297:$I$300,0),MATCH(AR$302,$J$296:$R$296,0)))</f>
        <v>0</v>
      </c>
      <c r="AS347" s="695" cm="1">
        <f t="array" ref="AS347">INDEX($H347:$K347,0,MATCH(AS$303,$H$303:$K$303,0))*INDEX($J$297:$R$300,MATCH(AS$303,$I$297:$I$300,0),MATCH(AS$302,$J$296:$R$296,0))+IF(SUM($H347:$I347)&gt;0,INDEX($U$297:$AC$300,MATCH(AS$303,$I$297:$I$300,0),MATCH(AS$302,$J$296:$R$296,0)))</f>
        <v>1</v>
      </c>
      <c r="AT347" s="695" cm="1">
        <f t="array" ref="AT347">INDEX($H347:$K347,0,MATCH(AT$303,$H$303:$K$303,0))*INDEX($J$297:$R$300,MATCH(AT$303,$I$297:$I$300,0),MATCH(AT$302,$J$296:$R$296,0))+IF(SUM($H347:$I347)&gt;0,INDEX($U$297:$AC$300,MATCH(AT$303,$I$297:$I$300,0),MATCH(AT$302,$J$296:$R$296,0)))</f>
        <v>2</v>
      </c>
      <c r="AU347" s="695" cm="1">
        <f t="array" ref="AU347">INDEX($H347:$K347,0,MATCH(AU$303,$H$303:$K$303,0))*INDEX($J$297:$R$300,MATCH(AU$303,$I$297:$I$300,0),MATCH(AU$302,$J$296:$R$296,0))+IF(SUM($H347:$I347)&gt;0,INDEX($U$297:$AC$300,MATCH(AU$303,$I$297:$I$300,0),MATCH(AU$302,$J$296:$R$296,0)))</f>
        <v>1</v>
      </c>
      <c r="AV347" s="186"/>
      <c r="AW347" s="186"/>
      <c r="AX347" s="16"/>
      <c r="AY347" s="8"/>
      <c r="AZ347" s="8"/>
      <c r="BA347" s="8"/>
    </row>
    <row r="348" spans="1:53" ht="14.5" outlineLevel="1" x14ac:dyDescent="0.35">
      <c r="A348" s="6"/>
      <c r="B348" s="7"/>
      <c r="C348" s="17"/>
      <c r="D348" s="17"/>
      <c r="E348" s="17"/>
      <c r="F348" s="26"/>
      <c r="G348" s="26" t="str">
        <f t="shared" si="157"/>
        <v>YAAA2Nw</v>
      </c>
      <c r="H348" s="222">
        <f t="shared" ref="H348:J348" si="170">IF($H288&gt;0,INDEX($Z$168:$AC$180,MATCH($M169,$Y$168:$Y$180,0),MATCH(H$303,$Z$167:$AC$167,0)),0)</f>
        <v>1</v>
      </c>
      <c r="I348" s="222">
        <f t="shared" si="170"/>
        <v>1</v>
      </c>
      <c r="J348" s="222">
        <f t="shared" si="170"/>
        <v>2</v>
      </c>
      <c r="K348" s="222">
        <f t="shared" si="126"/>
        <v>0</v>
      </c>
      <c r="L348" s="695" cm="1">
        <f t="array" ref="L348">INDEX($H348:$K348,0,MATCH(L$303,$H$303:$K$303,0))*INDEX($J$297:$R$300,MATCH(L$303,$I$297:$I$300,0),MATCH(L$302,$J$296:$R$296,0))+IF(SUM($H348:$I348)&gt;0,INDEX($U$297:$AC$300,MATCH(L$303,$I$297:$I$300,0),MATCH(L$302,$J$296:$R$296,0)))</f>
        <v>2</v>
      </c>
      <c r="M348" s="695" cm="1">
        <f t="array" ref="M348">INDEX($H348:$K348,0,MATCH(M$303,$H$303:$K$303,0))*INDEX($J$297:$R$300,MATCH(M$303,$I$297:$I$300,0),MATCH(M$302,$J$296:$R$296,0))+IF(SUM($H348:$I348)&gt;0,INDEX($U$297:$AC$300,MATCH(M$303,$I$297:$I$300,0),MATCH(M$302,$J$296:$R$296,0)))</f>
        <v>1</v>
      </c>
      <c r="N348" s="695" cm="1">
        <f t="array" ref="N348">INDEX($H348:$K348,0,MATCH(N$303,$H$303:$K$303,0))*INDEX($J$297:$R$300,MATCH(N$303,$I$297:$I$300,0),MATCH(N$302,$J$296:$R$296,0))+IF(SUM($H348:$I348)&gt;0,INDEX($U$297:$AC$300,MATCH(N$303,$I$297:$I$300,0),MATCH(N$302,$J$296:$R$296,0)))</f>
        <v>2</v>
      </c>
      <c r="O348" s="695" cm="1">
        <f t="array" ref="O348">INDEX($H348:$K348,0,MATCH(O$303,$H$303:$K$303,0))*INDEX($J$297:$R$300,MATCH(O$303,$I$297:$I$300,0),MATCH(O$302,$J$296:$R$296,0))+IF(SUM($H348:$I348)&gt;0,INDEX($U$297:$AC$300,MATCH(O$303,$I$297:$I$300,0),MATCH(O$302,$J$296:$R$296,0)))</f>
        <v>0</v>
      </c>
      <c r="P348" s="695" cm="1">
        <f t="array" ref="P348">INDEX($H348:$K348,0,MATCH(P$303,$H$303:$K$303,0))*INDEX($J$297:$R$300,MATCH(P$303,$I$297:$I$300,0),MATCH(P$302,$J$296:$R$296,0))+IF(SUM($H348:$I348)&gt;0,INDEX($U$297:$AC$300,MATCH(P$303,$I$297:$I$300,0),MATCH(P$302,$J$296:$R$296,0)))</f>
        <v>2</v>
      </c>
      <c r="Q348" s="695" cm="1">
        <f t="array" ref="Q348">INDEX($H348:$K348,0,MATCH(Q$303,$H$303:$K$303,0))*INDEX($J$297:$R$300,MATCH(Q$303,$I$297:$I$300,0),MATCH(Q$302,$J$296:$R$296,0))+IF(SUM($H348:$I348)&gt;0,INDEX($U$297:$AC$300,MATCH(Q$303,$I$297:$I$300,0),MATCH(Q$302,$J$296:$R$296,0)))</f>
        <v>1</v>
      </c>
      <c r="R348" s="695" cm="1">
        <f t="array" ref="R348">INDEX($H348:$K348,0,MATCH(R$303,$H$303:$K$303,0))*INDEX($J$297:$R$300,MATCH(R$303,$I$297:$I$300,0),MATCH(R$302,$J$296:$R$296,0))+IF(SUM($H348:$I348)&gt;0,INDEX($U$297:$AC$300,MATCH(R$303,$I$297:$I$300,0),MATCH(R$302,$J$296:$R$296,0)))</f>
        <v>2</v>
      </c>
      <c r="S348" s="695" cm="1">
        <f t="array" ref="S348">INDEX($H348:$K348,0,MATCH(S$303,$H$303:$K$303,0))*INDEX($J$297:$R$300,MATCH(S$303,$I$297:$I$300,0),MATCH(S$302,$J$296:$R$296,0))+IF(SUM($H348:$I348)&gt;0,INDEX($U$297:$AC$300,MATCH(S$303,$I$297:$I$300,0),MATCH(S$302,$J$296:$R$296,0)))</f>
        <v>0</v>
      </c>
      <c r="T348" s="695" cm="1">
        <f t="array" ref="T348">INDEX($H348:$K348,0,MATCH(T$303,$H$303:$K$303,0))*INDEX($J$297:$R$300,MATCH(T$303,$I$297:$I$300,0),MATCH(T$302,$J$296:$R$296,0))+IF(SUM($H348:$I348)&gt;0,INDEX($U$297:$AC$300,MATCH(T$303,$I$297:$I$300,0),MATCH(T$302,$J$296:$R$296,0)))</f>
        <v>2</v>
      </c>
      <c r="U348" s="695" cm="1">
        <f t="array" ref="U348">INDEX($H348:$K348,0,MATCH(U$303,$H$303:$K$303,0))*INDEX($J$297:$R$300,MATCH(U$303,$I$297:$I$300,0),MATCH(U$302,$J$296:$R$296,0))+IF(SUM($H348:$I348)&gt;0,INDEX($U$297:$AC$300,MATCH(U$303,$I$297:$I$300,0),MATCH(U$302,$J$296:$R$296,0)))</f>
        <v>1</v>
      </c>
      <c r="V348" s="695" cm="1">
        <f t="array" ref="V348">INDEX($H348:$K348,0,MATCH(V$303,$H$303:$K$303,0))*INDEX($J$297:$R$300,MATCH(V$303,$I$297:$I$300,0),MATCH(V$302,$J$296:$R$296,0))+IF(SUM($H348:$I348)&gt;0,INDEX($U$297:$AC$300,MATCH(V$303,$I$297:$I$300,0),MATCH(V$302,$J$296:$R$296,0)))</f>
        <v>2</v>
      </c>
      <c r="W348" s="695" cm="1">
        <f t="array" ref="W348">INDEX($H348:$K348,0,MATCH(W$303,$H$303:$K$303,0))*INDEX($J$297:$R$300,MATCH(W$303,$I$297:$I$300,0),MATCH(W$302,$J$296:$R$296,0))+IF(SUM($H348:$I348)&gt;0,INDEX($U$297:$AC$300,MATCH(W$303,$I$297:$I$300,0),MATCH(W$302,$J$296:$R$296,0)))</f>
        <v>0</v>
      </c>
      <c r="X348" s="695" cm="1">
        <f t="array" ref="X348">INDEX($H348:$K348,0,MATCH(X$303,$H$303:$K$303,0))*INDEX($J$297:$R$300,MATCH(X$303,$I$297:$I$300,0),MATCH(X$302,$J$296:$R$296,0))+IF(SUM($H348:$I348)&gt;0,INDEX($U$297:$AC$300,MATCH(X$303,$I$297:$I$300,0),MATCH(X$302,$J$296:$R$296,0)))</f>
        <v>2</v>
      </c>
      <c r="Y348" s="695" cm="1">
        <f t="array" ref="Y348">INDEX($H348:$K348,0,MATCH(Y$303,$H$303:$K$303,0))*INDEX($J$297:$R$300,MATCH(Y$303,$I$297:$I$300,0),MATCH(Y$302,$J$296:$R$296,0))+IF(SUM($H348:$I348)&gt;0,INDEX($U$297:$AC$300,MATCH(Y$303,$I$297:$I$300,0),MATCH(Y$302,$J$296:$R$296,0)))</f>
        <v>1</v>
      </c>
      <c r="Z348" s="695" cm="1">
        <f t="array" ref="Z348">INDEX($H348:$K348,0,MATCH(Z$303,$H$303:$K$303,0))*INDEX($J$297:$R$300,MATCH(Z$303,$I$297:$I$300,0),MATCH(Z$302,$J$296:$R$296,0))+IF(SUM($H348:$I348)&gt;0,INDEX($U$297:$AC$300,MATCH(Z$303,$I$297:$I$300,0),MATCH(Z$302,$J$296:$R$296,0)))</f>
        <v>2</v>
      </c>
      <c r="AA348" s="695" cm="1">
        <f t="array" ref="AA348">INDEX($H348:$K348,0,MATCH(AA$303,$H$303:$K$303,0))*INDEX($J$297:$R$300,MATCH(AA$303,$I$297:$I$300,0),MATCH(AA$302,$J$296:$R$296,0))+IF(SUM($H348:$I348)&gt;0,INDEX($U$297:$AC$300,MATCH(AA$303,$I$297:$I$300,0),MATCH(AA$302,$J$296:$R$296,0)))</f>
        <v>0</v>
      </c>
      <c r="AB348" s="695" cm="1">
        <f t="array" ref="AB348">INDEX($H348:$K348,0,MATCH(AB$303,$H$303:$K$303,0))*INDEX($J$297:$R$300,MATCH(AB$303,$I$297:$I$300,0),MATCH(AB$302,$J$296:$R$296,0))+IF(SUM($H348:$I348)&gt;0,INDEX($U$297:$AC$300,MATCH(AB$303,$I$297:$I$300,0),MATCH(AB$302,$J$296:$R$296,0)))</f>
        <v>1</v>
      </c>
      <c r="AC348" s="695" cm="1">
        <f t="array" ref="AC348">INDEX($H348:$K348,0,MATCH(AC$303,$H$303:$K$303,0))*INDEX($J$297:$R$300,MATCH(AC$303,$I$297:$I$300,0),MATCH(AC$302,$J$296:$R$296,0))+IF(SUM($H348:$I348)&gt;0,INDEX($U$297:$AC$300,MATCH(AC$303,$I$297:$I$300,0),MATCH(AC$302,$J$296:$R$296,0)))</f>
        <v>1</v>
      </c>
      <c r="AD348" s="695" cm="1">
        <f t="array" ref="AD348">INDEX($H348:$K348,0,MATCH(AD$303,$H$303:$K$303,0))*INDEX($J$297:$R$300,MATCH(AD$303,$I$297:$I$300,0),MATCH(AD$302,$J$296:$R$296,0))+IF(SUM($H348:$I348)&gt;0,INDEX($U$297:$AC$300,MATCH(AD$303,$I$297:$I$300,0),MATCH(AD$302,$J$296:$R$296,0)))</f>
        <v>2</v>
      </c>
      <c r="AE348" s="695" cm="1">
        <f t="array" ref="AE348">INDEX($H348:$K348,0,MATCH(AE$303,$H$303:$K$303,0))*INDEX($J$297:$R$300,MATCH(AE$303,$I$297:$I$300,0),MATCH(AE$302,$J$296:$R$296,0))+IF(SUM($H348:$I348)&gt;0,INDEX($U$297:$AC$300,MATCH(AE$303,$I$297:$I$300,0),MATCH(AE$302,$J$296:$R$296,0)))</f>
        <v>0</v>
      </c>
      <c r="AF348" s="695" cm="1">
        <f t="array" ref="AF348">INDEX($H348:$K348,0,MATCH(AF$303,$H$303:$K$303,0))*INDEX($J$297:$R$300,MATCH(AF$303,$I$297:$I$300,0),MATCH(AF$302,$J$296:$R$296,0))+IF(SUM($H348:$I348)&gt;0,INDEX($U$297:$AC$300,MATCH(AF$303,$I$297:$I$300,0),MATCH(AF$302,$J$296:$R$296,0)))</f>
        <v>1</v>
      </c>
      <c r="AG348" s="695" cm="1">
        <f t="array" ref="AG348">INDEX($H348:$K348,0,MATCH(AG$303,$H$303:$K$303,0))*INDEX($J$297:$R$300,MATCH(AG$303,$I$297:$I$300,0),MATCH(AG$302,$J$296:$R$296,0))+IF(SUM($H348:$I348)&gt;0,INDEX($U$297:$AC$300,MATCH(AG$303,$I$297:$I$300,0),MATCH(AG$302,$J$296:$R$296,0)))</f>
        <v>1</v>
      </c>
      <c r="AH348" s="695" cm="1">
        <f t="array" ref="AH348">INDEX($H348:$K348,0,MATCH(AH$303,$H$303:$K$303,0))*INDEX($J$297:$R$300,MATCH(AH$303,$I$297:$I$300,0),MATCH(AH$302,$J$296:$R$296,0))+IF(SUM($H348:$I348)&gt;0,INDEX($U$297:$AC$300,MATCH(AH$303,$I$297:$I$300,0),MATCH(AH$302,$J$296:$R$296,0)))</f>
        <v>2</v>
      </c>
      <c r="AI348" s="695" cm="1">
        <f t="array" ref="AI348">INDEX($H348:$K348,0,MATCH(AI$303,$H$303:$K$303,0))*INDEX($J$297:$R$300,MATCH(AI$303,$I$297:$I$300,0),MATCH(AI$302,$J$296:$R$296,0))+IF(SUM($H348:$I348)&gt;0,INDEX($U$297:$AC$300,MATCH(AI$303,$I$297:$I$300,0),MATCH(AI$302,$J$296:$R$296,0)))</f>
        <v>0</v>
      </c>
      <c r="AJ348" s="695" cm="1">
        <f t="array" ref="AJ348">INDEX($H348:$K348,0,MATCH(AJ$303,$H$303:$K$303,0))*INDEX($J$297:$R$300,MATCH(AJ$303,$I$297:$I$300,0),MATCH(AJ$302,$J$296:$R$296,0))+IF(SUM($H348:$I348)&gt;0,INDEX($U$297:$AC$300,MATCH(AJ$303,$I$297:$I$300,0),MATCH(AJ$302,$J$296:$R$296,0)))</f>
        <v>1</v>
      </c>
      <c r="AK348" s="695" cm="1">
        <f t="array" ref="AK348">INDEX($H348:$K348,0,MATCH(AK$303,$H$303:$K$303,0))*INDEX($J$297:$R$300,MATCH(AK$303,$I$297:$I$300,0),MATCH(AK$302,$J$296:$R$296,0))+IF(SUM($H348:$I348)&gt;0,INDEX($U$297:$AC$300,MATCH(AK$303,$I$297:$I$300,0),MATCH(AK$302,$J$296:$R$296,0)))</f>
        <v>1</v>
      </c>
      <c r="AL348" s="695" cm="1">
        <f t="array" ref="AL348">INDEX($H348:$K348,0,MATCH(AL$303,$H$303:$K$303,0))*INDEX($J$297:$R$300,MATCH(AL$303,$I$297:$I$300,0),MATCH(AL$302,$J$296:$R$296,0))+IF(SUM($H348:$I348)&gt;0,INDEX($U$297:$AC$300,MATCH(AL$303,$I$297:$I$300,0),MATCH(AL$302,$J$296:$R$296,0)))</f>
        <v>2</v>
      </c>
      <c r="AM348" s="695" cm="1">
        <f t="array" ref="AM348">INDEX($H348:$K348,0,MATCH(AM$303,$H$303:$K$303,0))*INDEX($J$297:$R$300,MATCH(AM$303,$I$297:$I$300,0),MATCH(AM$302,$J$296:$R$296,0))+IF(SUM($H348:$I348)&gt;0,INDEX($U$297:$AC$300,MATCH(AM$303,$I$297:$I$300,0),MATCH(AM$302,$J$296:$R$296,0)))</f>
        <v>0</v>
      </c>
      <c r="AN348" s="695" cm="1">
        <f t="array" ref="AN348">INDEX($H348:$K348,0,MATCH(AN$303,$H$303:$K$303,0))*INDEX($J$297:$R$300,MATCH(AN$303,$I$297:$I$300,0),MATCH(AN$302,$J$296:$R$296,0))+IF(SUM($H348:$I348)&gt;0,INDEX($U$297:$AC$300,MATCH(AN$303,$I$297:$I$300,0),MATCH(AN$302,$J$296:$R$296,0)))</f>
        <v>1</v>
      </c>
      <c r="AO348" s="695" cm="1">
        <f t="array" ref="AO348">INDEX($H348:$K348,0,MATCH(AO$303,$H$303:$K$303,0))*INDEX($J$297:$R$300,MATCH(AO$303,$I$297:$I$300,0),MATCH(AO$302,$J$296:$R$296,0))+IF(SUM($H348:$I348)&gt;0,INDEX($U$297:$AC$300,MATCH(AO$303,$I$297:$I$300,0),MATCH(AO$302,$J$296:$R$296,0)))</f>
        <v>1</v>
      </c>
      <c r="AP348" s="695" cm="1">
        <f t="array" ref="AP348">INDEX($H348:$K348,0,MATCH(AP$303,$H$303:$K$303,0))*INDEX($J$297:$R$300,MATCH(AP$303,$I$297:$I$300,0),MATCH(AP$302,$J$296:$R$296,0))+IF(SUM($H348:$I348)&gt;0,INDEX($U$297:$AC$300,MATCH(AP$303,$I$297:$I$300,0),MATCH(AP$302,$J$296:$R$296,0)))</f>
        <v>2</v>
      </c>
      <c r="AQ348" s="695" cm="1">
        <f t="array" ref="AQ348">INDEX($H348:$K348,0,MATCH(AQ$303,$H$303:$K$303,0))*INDEX($J$297:$R$300,MATCH(AQ$303,$I$297:$I$300,0),MATCH(AQ$302,$J$296:$R$296,0))+IF(SUM($H348:$I348)&gt;0,INDEX($U$297:$AC$300,MATCH(AQ$303,$I$297:$I$300,0),MATCH(AQ$302,$J$296:$R$296,0)))</f>
        <v>0</v>
      </c>
      <c r="AR348" s="695" cm="1">
        <f t="array" ref="AR348">INDEX($H348:$K348,0,MATCH(AR$303,$H$303:$K$303,0))*INDEX($J$297:$R$300,MATCH(AR$303,$I$297:$I$300,0),MATCH(AR$302,$J$296:$R$296,0))+IF(SUM($H348:$I348)&gt;0,INDEX($U$297:$AC$300,MATCH(AR$303,$I$297:$I$300,0),MATCH(AR$302,$J$296:$R$296,0)))</f>
        <v>1</v>
      </c>
      <c r="AS348" s="695" cm="1">
        <f t="array" ref="AS348">INDEX($H348:$K348,0,MATCH(AS$303,$H$303:$K$303,0))*INDEX($J$297:$R$300,MATCH(AS$303,$I$297:$I$300,0),MATCH(AS$302,$J$296:$R$296,0))+IF(SUM($H348:$I348)&gt;0,INDEX($U$297:$AC$300,MATCH(AS$303,$I$297:$I$300,0),MATCH(AS$302,$J$296:$R$296,0)))</f>
        <v>1</v>
      </c>
      <c r="AT348" s="695" cm="1">
        <f t="array" ref="AT348">INDEX($H348:$K348,0,MATCH(AT$303,$H$303:$K$303,0))*INDEX($J$297:$R$300,MATCH(AT$303,$I$297:$I$300,0),MATCH(AT$302,$J$296:$R$296,0))+IF(SUM($H348:$I348)&gt;0,INDEX($U$297:$AC$300,MATCH(AT$303,$I$297:$I$300,0),MATCH(AT$302,$J$296:$R$296,0)))</f>
        <v>2</v>
      </c>
      <c r="AU348" s="695" cm="1">
        <f t="array" ref="AU348">INDEX($H348:$K348,0,MATCH(AU$303,$H$303:$K$303,0))*INDEX($J$297:$R$300,MATCH(AU$303,$I$297:$I$300,0),MATCH(AU$302,$J$296:$R$296,0))+IF(SUM($H348:$I348)&gt;0,INDEX($U$297:$AC$300,MATCH(AU$303,$I$297:$I$300,0),MATCH(AU$302,$J$296:$R$296,0)))</f>
        <v>0</v>
      </c>
      <c r="AV348" s="186"/>
      <c r="AW348" s="186"/>
      <c r="AX348" s="16"/>
      <c r="AY348" s="8"/>
      <c r="AZ348" s="8"/>
      <c r="BA348" s="8"/>
    </row>
    <row r="349" spans="1:53" ht="14.5" outlineLevel="1" x14ac:dyDescent="0.35">
      <c r="A349" s="6"/>
      <c r="B349" s="7"/>
      <c r="C349" s="17"/>
      <c r="D349" s="17"/>
      <c r="E349" s="17"/>
      <c r="F349" s="26"/>
      <c r="G349" s="26" t="str">
        <f t="shared" si="157"/>
        <v>YAAA2Nwd</v>
      </c>
      <c r="H349" s="222">
        <f t="shared" ref="H349:J349" si="171">IF($H289&gt;0,INDEX($Z$168:$AC$180,MATCH($M170,$Y$168:$Y$180,0),MATCH(H$303,$Z$167:$AC$167,0)),0)</f>
        <v>0</v>
      </c>
      <c r="I349" s="222">
        <f t="shared" si="171"/>
        <v>1</v>
      </c>
      <c r="J349" s="222">
        <f t="shared" si="171"/>
        <v>2</v>
      </c>
      <c r="K349" s="222">
        <f t="shared" si="126"/>
        <v>0</v>
      </c>
      <c r="L349" s="695" cm="1">
        <f t="array" ref="L349">INDEX($H349:$K349,0,MATCH(L$303,$H$303:$K$303,0))*INDEX($J$297:$R$300,MATCH(L$303,$I$297:$I$300,0),MATCH(L$302,$J$296:$R$296,0))+IF(SUM($H349:$I349)&gt;0,INDEX($U$297:$AC$300,MATCH(L$303,$I$297:$I$300,0),MATCH(L$302,$J$296:$R$296,0)))</f>
        <v>1</v>
      </c>
      <c r="M349" s="695" cm="1">
        <f t="array" ref="M349">INDEX($H349:$K349,0,MATCH(M$303,$H$303:$K$303,0))*INDEX($J$297:$R$300,MATCH(M$303,$I$297:$I$300,0),MATCH(M$302,$J$296:$R$296,0))+IF(SUM($H349:$I349)&gt;0,INDEX($U$297:$AC$300,MATCH(M$303,$I$297:$I$300,0),MATCH(M$302,$J$296:$R$296,0)))</f>
        <v>1</v>
      </c>
      <c r="N349" s="695" cm="1">
        <f t="array" ref="N349">INDEX($H349:$K349,0,MATCH(N$303,$H$303:$K$303,0))*INDEX($J$297:$R$300,MATCH(N$303,$I$297:$I$300,0),MATCH(N$302,$J$296:$R$296,0))+IF(SUM($H349:$I349)&gt;0,INDEX($U$297:$AC$300,MATCH(N$303,$I$297:$I$300,0),MATCH(N$302,$J$296:$R$296,0)))</f>
        <v>2</v>
      </c>
      <c r="O349" s="695" cm="1">
        <f t="array" ref="O349">INDEX($H349:$K349,0,MATCH(O$303,$H$303:$K$303,0))*INDEX($J$297:$R$300,MATCH(O$303,$I$297:$I$300,0),MATCH(O$302,$J$296:$R$296,0))+IF(SUM($H349:$I349)&gt;0,INDEX($U$297:$AC$300,MATCH(O$303,$I$297:$I$300,0),MATCH(O$302,$J$296:$R$296,0)))</f>
        <v>0</v>
      </c>
      <c r="P349" s="695" cm="1">
        <f t="array" ref="P349">INDEX($H349:$K349,0,MATCH(P$303,$H$303:$K$303,0))*INDEX($J$297:$R$300,MATCH(P$303,$I$297:$I$300,0),MATCH(P$302,$J$296:$R$296,0))+IF(SUM($H349:$I349)&gt;0,INDEX($U$297:$AC$300,MATCH(P$303,$I$297:$I$300,0),MATCH(P$302,$J$296:$R$296,0)))</f>
        <v>1</v>
      </c>
      <c r="Q349" s="695" cm="1">
        <f t="array" ref="Q349">INDEX($H349:$K349,0,MATCH(Q$303,$H$303:$K$303,0))*INDEX($J$297:$R$300,MATCH(Q$303,$I$297:$I$300,0),MATCH(Q$302,$J$296:$R$296,0))+IF(SUM($H349:$I349)&gt;0,INDEX($U$297:$AC$300,MATCH(Q$303,$I$297:$I$300,0),MATCH(Q$302,$J$296:$R$296,0)))</f>
        <v>1</v>
      </c>
      <c r="R349" s="695" cm="1">
        <f t="array" ref="R349">INDEX($H349:$K349,0,MATCH(R$303,$H$303:$K$303,0))*INDEX($J$297:$R$300,MATCH(R$303,$I$297:$I$300,0),MATCH(R$302,$J$296:$R$296,0))+IF(SUM($H349:$I349)&gt;0,INDEX($U$297:$AC$300,MATCH(R$303,$I$297:$I$300,0),MATCH(R$302,$J$296:$R$296,0)))</f>
        <v>2</v>
      </c>
      <c r="S349" s="695" cm="1">
        <f t="array" ref="S349">INDEX($H349:$K349,0,MATCH(S$303,$H$303:$K$303,0))*INDEX($J$297:$R$300,MATCH(S$303,$I$297:$I$300,0),MATCH(S$302,$J$296:$R$296,0))+IF(SUM($H349:$I349)&gt;0,INDEX($U$297:$AC$300,MATCH(S$303,$I$297:$I$300,0),MATCH(S$302,$J$296:$R$296,0)))</f>
        <v>0</v>
      </c>
      <c r="T349" s="695" cm="1">
        <f t="array" ref="T349">INDEX($H349:$K349,0,MATCH(T$303,$H$303:$K$303,0))*INDEX($J$297:$R$300,MATCH(T$303,$I$297:$I$300,0),MATCH(T$302,$J$296:$R$296,0))+IF(SUM($H349:$I349)&gt;0,INDEX($U$297:$AC$300,MATCH(T$303,$I$297:$I$300,0),MATCH(T$302,$J$296:$R$296,0)))</f>
        <v>1</v>
      </c>
      <c r="U349" s="695" cm="1">
        <f t="array" ref="U349">INDEX($H349:$K349,0,MATCH(U$303,$H$303:$K$303,0))*INDEX($J$297:$R$300,MATCH(U$303,$I$297:$I$300,0),MATCH(U$302,$J$296:$R$296,0))+IF(SUM($H349:$I349)&gt;0,INDEX($U$297:$AC$300,MATCH(U$303,$I$297:$I$300,0),MATCH(U$302,$J$296:$R$296,0)))</f>
        <v>1</v>
      </c>
      <c r="V349" s="695" cm="1">
        <f t="array" ref="V349">INDEX($H349:$K349,0,MATCH(V$303,$H$303:$K$303,0))*INDEX($J$297:$R$300,MATCH(V$303,$I$297:$I$300,0),MATCH(V$302,$J$296:$R$296,0))+IF(SUM($H349:$I349)&gt;0,INDEX($U$297:$AC$300,MATCH(V$303,$I$297:$I$300,0),MATCH(V$302,$J$296:$R$296,0)))</f>
        <v>2</v>
      </c>
      <c r="W349" s="695" cm="1">
        <f t="array" ref="W349">INDEX($H349:$K349,0,MATCH(W$303,$H$303:$K$303,0))*INDEX($J$297:$R$300,MATCH(W$303,$I$297:$I$300,0),MATCH(W$302,$J$296:$R$296,0))+IF(SUM($H349:$I349)&gt;0,INDEX($U$297:$AC$300,MATCH(W$303,$I$297:$I$300,0),MATCH(W$302,$J$296:$R$296,0)))</f>
        <v>0</v>
      </c>
      <c r="X349" s="695" cm="1">
        <f t="array" ref="X349">INDEX($H349:$K349,0,MATCH(X$303,$H$303:$K$303,0))*INDEX($J$297:$R$300,MATCH(X$303,$I$297:$I$300,0),MATCH(X$302,$J$296:$R$296,0))+IF(SUM($H349:$I349)&gt;0,INDEX($U$297:$AC$300,MATCH(X$303,$I$297:$I$300,0),MATCH(X$302,$J$296:$R$296,0)))</f>
        <v>1</v>
      </c>
      <c r="Y349" s="695" cm="1">
        <f t="array" ref="Y349">INDEX($H349:$K349,0,MATCH(Y$303,$H$303:$K$303,0))*INDEX($J$297:$R$300,MATCH(Y$303,$I$297:$I$300,0),MATCH(Y$302,$J$296:$R$296,0))+IF(SUM($H349:$I349)&gt;0,INDEX($U$297:$AC$300,MATCH(Y$303,$I$297:$I$300,0),MATCH(Y$302,$J$296:$R$296,0)))</f>
        <v>1</v>
      </c>
      <c r="Z349" s="695" cm="1">
        <f t="array" ref="Z349">INDEX($H349:$K349,0,MATCH(Z$303,$H$303:$K$303,0))*INDEX($J$297:$R$300,MATCH(Z$303,$I$297:$I$300,0),MATCH(Z$302,$J$296:$R$296,0))+IF(SUM($H349:$I349)&gt;0,INDEX($U$297:$AC$300,MATCH(Z$303,$I$297:$I$300,0),MATCH(Z$302,$J$296:$R$296,0)))</f>
        <v>2</v>
      </c>
      <c r="AA349" s="695" cm="1">
        <f t="array" ref="AA349">INDEX($H349:$K349,0,MATCH(AA$303,$H$303:$K$303,0))*INDEX($J$297:$R$300,MATCH(AA$303,$I$297:$I$300,0),MATCH(AA$302,$J$296:$R$296,0))+IF(SUM($H349:$I349)&gt;0,INDEX($U$297:$AC$300,MATCH(AA$303,$I$297:$I$300,0),MATCH(AA$302,$J$296:$R$296,0)))</f>
        <v>0</v>
      </c>
      <c r="AB349" s="695" cm="1">
        <f t="array" ref="AB349">INDEX($H349:$K349,0,MATCH(AB$303,$H$303:$K$303,0))*INDEX($J$297:$R$300,MATCH(AB$303,$I$297:$I$300,0),MATCH(AB$302,$J$296:$R$296,0))+IF(SUM($H349:$I349)&gt;0,INDEX($U$297:$AC$300,MATCH(AB$303,$I$297:$I$300,0),MATCH(AB$302,$J$296:$R$296,0)))</f>
        <v>0</v>
      </c>
      <c r="AC349" s="695" cm="1">
        <f t="array" ref="AC349">INDEX($H349:$K349,0,MATCH(AC$303,$H$303:$K$303,0))*INDEX($J$297:$R$300,MATCH(AC$303,$I$297:$I$300,0),MATCH(AC$302,$J$296:$R$296,0))+IF(SUM($H349:$I349)&gt;0,INDEX($U$297:$AC$300,MATCH(AC$303,$I$297:$I$300,0),MATCH(AC$302,$J$296:$R$296,0)))</f>
        <v>1</v>
      </c>
      <c r="AD349" s="695" cm="1">
        <f t="array" ref="AD349">INDEX($H349:$K349,0,MATCH(AD$303,$H$303:$K$303,0))*INDEX($J$297:$R$300,MATCH(AD$303,$I$297:$I$300,0),MATCH(AD$302,$J$296:$R$296,0))+IF(SUM($H349:$I349)&gt;0,INDEX($U$297:$AC$300,MATCH(AD$303,$I$297:$I$300,0),MATCH(AD$302,$J$296:$R$296,0)))</f>
        <v>2</v>
      </c>
      <c r="AE349" s="695" cm="1">
        <f t="array" ref="AE349">INDEX($H349:$K349,0,MATCH(AE$303,$H$303:$K$303,0))*INDEX($J$297:$R$300,MATCH(AE$303,$I$297:$I$300,0),MATCH(AE$302,$J$296:$R$296,0))+IF(SUM($H349:$I349)&gt;0,INDEX($U$297:$AC$300,MATCH(AE$303,$I$297:$I$300,0),MATCH(AE$302,$J$296:$R$296,0)))</f>
        <v>0</v>
      </c>
      <c r="AF349" s="695" cm="1">
        <f t="array" ref="AF349">INDEX($H349:$K349,0,MATCH(AF$303,$H$303:$K$303,0))*INDEX($J$297:$R$300,MATCH(AF$303,$I$297:$I$300,0),MATCH(AF$302,$J$296:$R$296,0))+IF(SUM($H349:$I349)&gt;0,INDEX($U$297:$AC$300,MATCH(AF$303,$I$297:$I$300,0),MATCH(AF$302,$J$296:$R$296,0)))</f>
        <v>0</v>
      </c>
      <c r="AG349" s="695" cm="1">
        <f t="array" ref="AG349">INDEX($H349:$K349,0,MATCH(AG$303,$H$303:$K$303,0))*INDEX($J$297:$R$300,MATCH(AG$303,$I$297:$I$300,0),MATCH(AG$302,$J$296:$R$296,0))+IF(SUM($H349:$I349)&gt;0,INDEX($U$297:$AC$300,MATCH(AG$303,$I$297:$I$300,0),MATCH(AG$302,$J$296:$R$296,0)))</f>
        <v>1</v>
      </c>
      <c r="AH349" s="695" cm="1">
        <f t="array" ref="AH349">INDEX($H349:$K349,0,MATCH(AH$303,$H$303:$K$303,0))*INDEX($J$297:$R$300,MATCH(AH$303,$I$297:$I$300,0),MATCH(AH$302,$J$296:$R$296,0))+IF(SUM($H349:$I349)&gt;0,INDEX($U$297:$AC$300,MATCH(AH$303,$I$297:$I$300,0),MATCH(AH$302,$J$296:$R$296,0)))</f>
        <v>2</v>
      </c>
      <c r="AI349" s="695" cm="1">
        <f t="array" ref="AI349">INDEX($H349:$K349,0,MATCH(AI$303,$H$303:$K$303,0))*INDEX($J$297:$R$300,MATCH(AI$303,$I$297:$I$300,0),MATCH(AI$302,$J$296:$R$296,0))+IF(SUM($H349:$I349)&gt;0,INDEX($U$297:$AC$300,MATCH(AI$303,$I$297:$I$300,0),MATCH(AI$302,$J$296:$R$296,0)))</f>
        <v>0</v>
      </c>
      <c r="AJ349" s="695" cm="1">
        <f t="array" ref="AJ349">INDEX($H349:$K349,0,MATCH(AJ$303,$H$303:$K$303,0))*INDEX($J$297:$R$300,MATCH(AJ$303,$I$297:$I$300,0),MATCH(AJ$302,$J$296:$R$296,0))+IF(SUM($H349:$I349)&gt;0,INDEX($U$297:$AC$300,MATCH(AJ$303,$I$297:$I$300,0),MATCH(AJ$302,$J$296:$R$296,0)))</f>
        <v>0</v>
      </c>
      <c r="AK349" s="695" cm="1">
        <f t="array" ref="AK349">INDEX($H349:$K349,0,MATCH(AK$303,$H$303:$K$303,0))*INDEX($J$297:$R$300,MATCH(AK$303,$I$297:$I$300,0),MATCH(AK$302,$J$296:$R$296,0))+IF(SUM($H349:$I349)&gt;0,INDEX($U$297:$AC$300,MATCH(AK$303,$I$297:$I$300,0),MATCH(AK$302,$J$296:$R$296,0)))</f>
        <v>1</v>
      </c>
      <c r="AL349" s="695" cm="1">
        <f t="array" ref="AL349">INDEX($H349:$K349,0,MATCH(AL$303,$H$303:$K$303,0))*INDEX($J$297:$R$300,MATCH(AL$303,$I$297:$I$300,0),MATCH(AL$302,$J$296:$R$296,0))+IF(SUM($H349:$I349)&gt;0,INDEX($U$297:$AC$300,MATCH(AL$303,$I$297:$I$300,0),MATCH(AL$302,$J$296:$R$296,0)))</f>
        <v>2</v>
      </c>
      <c r="AM349" s="695" cm="1">
        <f t="array" ref="AM349">INDEX($H349:$K349,0,MATCH(AM$303,$H$303:$K$303,0))*INDEX($J$297:$R$300,MATCH(AM$303,$I$297:$I$300,0),MATCH(AM$302,$J$296:$R$296,0))+IF(SUM($H349:$I349)&gt;0,INDEX($U$297:$AC$300,MATCH(AM$303,$I$297:$I$300,0),MATCH(AM$302,$J$296:$R$296,0)))</f>
        <v>0</v>
      </c>
      <c r="AN349" s="695" cm="1">
        <f t="array" ref="AN349">INDEX($H349:$K349,0,MATCH(AN$303,$H$303:$K$303,0))*INDEX($J$297:$R$300,MATCH(AN$303,$I$297:$I$300,0),MATCH(AN$302,$J$296:$R$296,0))+IF(SUM($H349:$I349)&gt;0,INDEX($U$297:$AC$300,MATCH(AN$303,$I$297:$I$300,0),MATCH(AN$302,$J$296:$R$296,0)))</f>
        <v>0</v>
      </c>
      <c r="AO349" s="695" cm="1">
        <f t="array" ref="AO349">INDEX($H349:$K349,0,MATCH(AO$303,$H$303:$K$303,0))*INDEX($J$297:$R$300,MATCH(AO$303,$I$297:$I$300,0),MATCH(AO$302,$J$296:$R$296,0))+IF(SUM($H349:$I349)&gt;0,INDEX($U$297:$AC$300,MATCH(AO$303,$I$297:$I$300,0),MATCH(AO$302,$J$296:$R$296,0)))</f>
        <v>1</v>
      </c>
      <c r="AP349" s="695" cm="1">
        <f t="array" ref="AP349">INDEX($H349:$K349,0,MATCH(AP$303,$H$303:$K$303,0))*INDEX($J$297:$R$300,MATCH(AP$303,$I$297:$I$300,0),MATCH(AP$302,$J$296:$R$296,0))+IF(SUM($H349:$I349)&gt;0,INDEX($U$297:$AC$300,MATCH(AP$303,$I$297:$I$300,0),MATCH(AP$302,$J$296:$R$296,0)))</f>
        <v>2</v>
      </c>
      <c r="AQ349" s="695" cm="1">
        <f t="array" ref="AQ349">INDEX($H349:$K349,0,MATCH(AQ$303,$H$303:$K$303,0))*INDEX($J$297:$R$300,MATCH(AQ$303,$I$297:$I$300,0),MATCH(AQ$302,$J$296:$R$296,0))+IF(SUM($H349:$I349)&gt;0,INDEX($U$297:$AC$300,MATCH(AQ$303,$I$297:$I$300,0),MATCH(AQ$302,$J$296:$R$296,0)))</f>
        <v>0</v>
      </c>
      <c r="AR349" s="695" cm="1">
        <f t="array" ref="AR349">INDEX($H349:$K349,0,MATCH(AR$303,$H$303:$K$303,0))*INDEX($J$297:$R$300,MATCH(AR$303,$I$297:$I$300,0),MATCH(AR$302,$J$296:$R$296,0))+IF(SUM($H349:$I349)&gt;0,INDEX($U$297:$AC$300,MATCH(AR$303,$I$297:$I$300,0),MATCH(AR$302,$J$296:$R$296,0)))</f>
        <v>0</v>
      </c>
      <c r="AS349" s="695" cm="1">
        <f t="array" ref="AS349">INDEX($H349:$K349,0,MATCH(AS$303,$H$303:$K$303,0))*INDEX($J$297:$R$300,MATCH(AS$303,$I$297:$I$300,0),MATCH(AS$302,$J$296:$R$296,0))+IF(SUM($H349:$I349)&gt;0,INDEX($U$297:$AC$300,MATCH(AS$303,$I$297:$I$300,0),MATCH(AS$302,$J$296:$R$296,0)))</f>
        <v>1</v>
      </c>
      <c r="AT349" s="695" cm="1">
        <f t="array" ref="AT349">INDEX($H349:$K349,0,MATCH(AT$303,$H$303:$K$303,0))*INDEX($J$297:$R$300,MATCH(AT$303,$I$297:$I$300,0),MATCH(AT$302,$J$296:$R$296,0))+IF(SUM($H349:$I349)&gt;0,INDEX($U$297:$AC$300,MATCH(AT$303,$I$297:$I$300,0),MATCH(AT$302,$J$296:$R$296,0)))</f>
        <v>2</v>
      </c>
      <c r="AU349" s="695" cm="1">
        <f t="array" ref="AU349">INDEX($H349:$K349,0,MATCH(AU$303,$H$303:$K$303,0))*INDEX($J$297:$R$300,MATCH(AU$303,$I$297:$I$300,0),MATCH(AU$302,$J$296:$R$296,0))+IF(SUM($H349:$I349)&gt;0,INDEX($U$297:$AC$300,MATCH(AU$303,$I$297:$I$300,0),MATCH(AU$302,$J$296:$R$296,0)))</f>
        <v>0</v>
      </c>
      <c r="AV349" s="186"/>
      <c r="AW349" s="186"/>
      <c r="AX349" s="16"/>
      <c r="AY349" s="8"/>
      <c r="AZ349" s="8"/>
      <c r="BA349" s="8"/>
    </row>
    <row r="350" spans="1:53" ht="14.5" outlineLevel="1" x14ac:dyDescent="0.35">
      <c r="A350" s="6"/>
      <c r="B350" s="7"/>
      <c r="C350" s="17"/>
      <c r="D350" s="17"/>
      <c r="E350" s="17"/>
      <c r="F350" s="26"/>
      <c r="G350" s="26" t="str">
        <f t="shared" si="157"/>
        <v>YYAA2A1z</v>
      </c>
      <c r="H350" s="222">
        <f t="shared" ref="H350:J350" si="172">IF($H290&gt;0,INDEX($Z$168:$AC$180,MATCH($M171,$Y$168:$Y$180,0),MATCH(H$303,$Z$167:$AC$167,0)),0)</f>
        <v>1</v>
      </c>
      <c r="I350" s="222">
        <f t="shared" si="172"/>
        <v>1</v>
      </c>
      <c r="J350" s="222">
        <f t="shared" si="172"/>
        <v>2</v>
      </c>
      <c r="K350" s="222">
        <f t="shared" si="126"/>
        <v>0</v>
      </c>
      <c r="L350" s="695" cm="1">
        <f t="array" ref="L350">INDEX($H350:$K350,0,MATCH(L$303,$H$303:$K$303,0))*INDEX($J$297:$R$300,MATCH(L$303,$I$297:$I$300,0),MATCH(L$302,$J$296:$R$296,0))+IF(SUM($H350:$I350)&gt;0,INDEX($U$297:$AC$300,MATCH(L$303,$I$297:$I$300,0),MATCH(L$302,$J$296:$R$296,0)))</f>
        <v>2</v>
      </c>
      <c r="M350" s="695" cm="1">
        <f t="array" ref="M350">INDEX($H350:$K350,0,MATCH(M$303,$H$303:$K$303,0))*INDEX($J$297:$R$300,MATCH(M$303,$I$297:$I$300,0),MATCH(M$302,$J$296:$R$296,0))+IF(SUM($H350:$I350)&gt;0,INDEX($U$297:$AC$300,MATCH(M$303,$I$297:$I$300,0),MATCH(M$302,$J$296:$R$296,0)))</f>
        <v>1</v>
      </c>
      <c r="N350" s="695" cm="1">
        <f t="array" ref="N350">INDEX($H350:$K350,0,MATCH(N$303,$H$303:$K$303,0))*INDEX($J$297:$R$300,MATCH(N$303,$I$297:$I$300,0),MATCH(N$302,$J$296:$R$296,0))+IF(SUM($H350:$I350)&gt;0,INDEX($U$297:$AC$300,MATCH(N$303,$I$297:$I$300,0),MATCH(N$302,$J$296:$R$296,0)))</f>
        <v>2</v>
      </c>
      <c r="O350" s="695" cm="1">
        <f t="array" ref="O350">INDEX($H350:$K350,0,MATCH(O$303,$H$303:$K$303,0))*INDEX($J$297:$R$300,MATCH(O$303,$I$297:$I$300,0),MATCH(O$302,$J$296:$R$296,0))+IF(SUM($H350:$I350)&gt;0,INDEX($U$297:$AC$300,MATCH(O$303,$I$297:$I$300,0),MATCH(O$302,$J$296:$R$296,0)))</f>
        <v>0</v>
      </c>
      <c r="P350" s="695" cm="1">
        <f t="array" ref="P350">INDEX($H350:$K350,0,MATCH(P$303,$H$303:$K$303,0))*INDEX($J$297:$R$300,MATCH(P$303,$I$297:$I$300,0),MATCH(P$302,$J$296:$R$296,0))+IF(SUM($H350:$I350)&gt;0,INDEX($U$297:$AC$300,MATCH(P$303,$I$297:$I$300,0),MATCH(P$302,$J$296:$R$296,0)))</f>
        <v>2</v>
      </c>
      <c r="Q350" s="695" cm="1">
        <f t="array" ref="Q350">INDEX($H350:$K350,0,MATCH(Q$303,$H$303:$K$303,0))*INDEX($J$297:$R$300,MATCH(Q$303,$I$297:$I$300,0),MATCH(Q$302,$J$296:$R$296,0))+IF(SUM($H350:$I350)&gt;0,INDEX($U$297:$AC$300,MATCH(Q$303,$I$297:$I$300,0),MATCH(Q$302,$J$296:$R$296,0)))</f>
        <v>1</v>
      </c>
      <c r="R350" s="695" cm="1">
        <f t="array" ref="R350">INDEX($H350:$K350,0,MATCH(R$303,$H$303:$K$303,0))*INDEX($J$297:$R$300,MATCH(R$303,$I$297:$I$300,0),MATCH(R$302,$J$296:$R$296,0))+IF(SUM($H350:$I350)&gt;0,INDEX($U$297:$AC$300,MATCH(R$303,$I$297:$I$300,0),MATCH(R$302,$J$296:$R$296,0)))</f>
        <v>2</v>
      </c>
      <c r="S350" s="695" cm="1">
        <f t="array" ref="S350">INDEX($H350:$K350,0,MATCH(S$303,$H$303:$K$303,0))*INDEX($J$297:$R$300,MATCH(S$303,$I$297:$I$300,0),MATCH(S$302,$J$296:$R$296,0))+IF(SUM($H350:$I350)&gt;0,INDEX($U$297:$AC$300,MATCH(S$303,$I$297:$I$300,0),MATCH(S$302,$J$296:$R$296,0)))</f>
        <v>0</v>
      </c>
      <c r="T350" s="695" cm="1">
        <f t="array" ref="T350">INDEX($H350:$K350,0,MATCH(T$303,$H$303:$K$303,0))*INDEX($J$297:$R$300,MATCH(T$303,$I$297:$I$300,0),MATCH(T$302,$J$296:$R$296,0))+IF(SUM($H350:$I350)&gt;0,INDEX($U$297:$AC$300,MATCH(T$303,$I$297:$I$300,0),MATCH(T$302,$J$296:$R$296,0)))</f>
        <v>2</v>
      </c>
      <c r="U350" s="695" cm="1">
        <f t="array" ref="U350">INDEX($H350:$K350,0,MATCH(U$303,$H$303:$K$303,0))*INDEX($J$297:$R$300,MATCH(U$303,$I$297:$I$300,0),MATCH(U$302,$J$296:$R$296,0))+IF(SUM($H350:$I350)&gt;0,INDEX($U$297:$AC$300,MATCH(U$303,$I$297:$I$300,0),MATCH(U$302,$J$296:$R$296,0)))</f>
        <v>1</v>
      </c>
      <c r="V350" s="695" cm="1">
        <f t="array" ref="V350">INDEX($H350:$K350,0,MATCH(V$303,$H$303:$K$303,0))*INDEX($J$297:$R$300,MATCH(V$303,$I$297:$I$300,0),MATCH(V$302,$J$296:$R$296,0))+IF(SUM($H350:$I350)&gt;0,INDEX($U$297:$AC$300,MATCH(V$303,$I$297:$I$300,0),MATCH(V$302,$J$296:$R$296,0)))</f>
        <v>2</v>
      </c>
      <c r="W350" s="695" cm="1">
        <f t="array" ref="W350">INDEX($H350:$K350,0,MATCH(W$303,$H$303:$K$303,0))*INDEX($J$297:$R$300,MATCH(W$303,$I$297:$I$300,0),MATCH(W$302,$J$296:$R$296,0))+IF(SUM($H350:$I350)&gt;0,INDEX($U$297:$AC$300,MATCH(W$303,$I$297:$I$300,0),MATCH(W$302,$J$296:$R$296,0)))</f>
        <v>0</v>
      </c>
      <c r="X350" s="695" cm="1">
        <f t="array" ref="X350">INDEX($H350:$K350,0,MATCH(X$303,$H$303:$K$303,0))*INDEX($J$297:$R$300,MATCH(X$303,$I$297:$I$300,0),MATCH(X$302,$J$296:$R$296,0))+IF(SUM($H350:$I350)&gt;0,INDEX($U$297:$AC$300,MATCH(X$303,$I$297:$I$300,0),MATCH(X$302,$J$296:$R$296,0)))</f>
        <v>2</v>
      </c>
      <c r="Y350" s="695" cm="1">
        <f t="array" ref="Y350">INDEX($H350:$K350,0,MATCH(Y$303,$H$303:$K$303,0))*INDEX($J$297:$R$300,MATCH(Y$303,$I$297:$I$300,0),MATCH(Y$302,$J$296:$R$296,0))+IF(SUM($H350:$I350)&gt;0,INDEX($U$297:$AC$300,MATCH(Y$303,$I$297:$I$300,0),MATCH(Y$302,$J$296:$R$296,0)))</f>
        <v>1</v>
      </c>
      <c r="Z350" s="695" cm="1">
        <f t="array" ref="Z350">INDEX($H350:$K350,0,MATCH(Z$303,$H$303:$K$303,0))*INDEX($J$297:$R$300,MATCH(Z$303,$I$297:$I$300,0),MATCH(Z$302,$J$296:$R$296,0))+IF(SUM($H350:$I350)&gt;0,INDEX($U$297:$AC$300,MATCH(Z$303,$I$297:$I$300,0),MATCH(Z$302,$J$296:$R$296,0)))</f>
        <v>2</v>
      </c>
      <c r="AA350" s="695" cm="1">
        <f t="array" ref="AA350">INDEX($H350:$K350,0,MATCH(AA$303,$H$303:$K$303,0))*INDEX($J$297:$R$300,MATCH(AA$303,$I$297:$I$300,0),MATCH(AA$302,$J$296:$R$296,0))+IF(SUM($H350:$I350)&gt;0,INDEX($U$297:$AC$300,MATCH(AA$303,$I$297:$I$300,0),MATCH(AA$302,$J$296:$R$296,0)))</f>
        <v>0</v>
      </c>
      <c r="AB350" s="695" cm="1">
        <f t="array" ref="AB350">INDEX($H350:$K350,0,MATCH(AB$303,$H$303:$K$303,0))*INDEX($J$297:$R$300,MATCH(AB$303,$I$297:$I$300,0),MATCH(AB$302,$J$296:$R$296,0))+IF(SUM($H350:$I350)&gt;0,INDEX($U$297:$AC$300,MATCH(AB$303,$I$297:$I$300,0),MATCH(AB$302,$J$296:$R$296,0)))</f>
        <v>1</v>
      </c>
      <c r="AC350" s="695" cm="1">
        <f t="array" ref="AC350">INDEX($H350:$K350,0,MATCH(AC$303,$H$303:$K$303,0))*INDEX($J$297:$R$300,MATCH(AC$303,$I$297:$I$300,0),MATCH(AC$302,$J$296:$R$296,0))+IF(SUM($H350:$I350)&gt;0,INDEX($U$297:$AC$300,MATCH(AC$303,$I$297:$I$300,0),MATCH(AC$302,$J$296:$R$296,0)))</f>
        <v>1</v>
      </c>
      <c r="AD350" s="695" cm="1">
        <f t="array" ref="AD350">INDEX($H350:$K350,0,MATCH(AD$303,$H$303:$K$303,0))*INDEX($J$297:$R$300,MATCH(AD$303,$I$297:$I$300,0),MATCH(AD$302,$J$296:$R$296,0))+IF(SUM($H350:$I350)&gt;0,INDEX($U$297:$AC$300,MATCH(AD$303,$I$297:$I$300,0),MATCH(AD$302,$J$296:$R$296,0)))</f>
        <v>2</v>
      </c>
      <c r="AE350" s="695" cm="1">
        <f t="array" ref="AE350">INDEX($H350:$K350,0,MATCH(AE$303,$H$303:$K$303,0))*INDEX($J$297:$R$300,MATCH(AE$303,$I$297:$I$300,0),MATCH(AE$302,$J$296:$R$296,0))+IF(SUM($H350:$I350)&gt;0,INDEX($U$297:$AC$300,MATCH(AE$303,$I$297:$I$300,0),MATCH(AE$302,$J$296:$R$296,0)))</f>
        <v>0</v>
      </c>
      <c r="AF350" s="695" cm="1">
        <f t="array" ref="AF350">INDEX($H350:$K350,0,MATCH(AF$303,$H$303:$K$303,0))*INDEX($J$297:$R$300,MATCH(AF$303,$I$297:$I$300,0),MATCH(AF$302,$J$296:$R$296,0))+IF(SUM($H350:$I350)&gt;0,INDEX($U$297:$AC$300,MATCH(AF$303,$I$297:$I$300,0),MATCH(AF$302,$J$296:$R$296,0)))</f>
        <v>1</v>
      </c>
      <c r="AG350" s="695" cm="1">
        <f t="array" ref="AG350">INDEX($H350:$K350,0,MATCH(AG$303,$H$303:$K$303,0))*INDEX($J$297:$R$300,MATCH(AG$303,$I$297:$I$300,0),MATCH(AG$302,$J$296:$R$296,0))+IF(SUM($H350:$I350)&gt;0,INDEX($U$297:$AC$300,MATCH(AG$303,$I$297:$I$300,0),MATCH(AG$302,$J$296:$R$296,0)))</f>
        <v>1</v>
      </c>
      <c r="AH350" s="695" cm="1">
        <f t="array" ref="AH350">INDEX($H350:$K350,0,MATCH(AH$303,$H$303:$K$303,0))*INDEX($J$297:$R$300,MATCH(AH$303,$I$297:$I$300,0),MATCH(AH$302,$J$296:$R$296,0))+IF(SUM($H350:$I350)&gt;0,INDEX($U$297:$AC$300,MATCH(AH$303,$I$297:$I$300,0),MATCH(AH$302,$J$296:$R$296,0)))</f>
        <v>2</v>
      </c>
      <c r="AI350" s="695" cm="1">
        <f t="array" ref="AI350">INDEX($H350:$K350,0,MATCH(AI$303,$H$303:$K$303,0))*INDEX($J$297:$R$300,MATCH(AI$303,$I$297:$I$300,0),MATCH(AI$302,$J$296:$R$296,0))+IF(SUM($H350:$I350)&gt;0,INDEX($U$297:$AC$300,MATCH(AI$303,$I$297:$I$300,0),MATCH(AI$302,$J$296:$R$296,0)))</f>
        <v>0</v>
      </c>
      <c r="AJ350" s="695" cm="1">
        <f t="array" ref="AJ350">INDEX($H350:$K350,0,MATCH(AJ$303,$H$303:$K$303,0))*INDEX($J$297:$R$300,MATCH(AJ$303,$I$297:$I$300,0),MATCH(AJ$302,$J$296:$R$296,0))+IF(SUM($H350:$I350)&gt;0,INDEX($U$297:$AC$300,MATCH(AJ$303,$I$297:$I$300,0),MATCH(AJ$302,$J$296:$R$296,0)))</f>
        <v>1</v>
      </c>
      <c r="AK350" s="695" cm="1">
        <f t="array" ref="AK350">INDEX($H350:$K350,0,MATCH(AK$303,$H$303:$K$303,0))*INDEX($J$297:$R$300,MATCH(AK$303,$I$297:$I$300,0),MATCH(AK$302,$J$296:$R$296,0))+IF(SUM($H350:$I350)&gt;0,INDEX($U$297:$AC$300,MATCH(AK$303,$I$297:$I$300,0),MATCH(AK$302,$J$296:$R$296,0)))</f>
        <v>1</v>
      </c>
      <c r="AL350" s="695" cm="1">
        <f t="array" ref="AL350">INDEX($H350:$K350,0,MATCH(AL$303,$H$303:$K$303,0))*INDEX($J$297:$R$300,MATCH(AL$303,$I$297:$I$300,0),MATCH(AL$302,$J$296:$R$296,0))+IF(SUM($H350:$I350)&gt;0,INDEX($U$297:$AC$300,MATCH(AL$303,$I$297:$I$300,0),MATCH(AL$302,$J$296:$R$296,0)))</f>
        <v>2</v>
      </c>
      <c r="AM350" s="695" cm="1">
        <f t="array" ref="AM350">INDEX($H350:$K350,0,MATCH(AM$303,$H$303:$K$303,0))*INDEX($J$297:$R$300,MATCH(AM$303,$I$297:$I$300,0),MATCH(AM$302,$J$296:$R$296,0))+IF(SUM($H350:$I350)&gt;0,INDEX($U$297:$AC$300,MATCH(AM$303,$I$297:$I$300,0),MATCH(AM$302,$J$296:$R$296,0)))</f>
        <v>0</v>
      </c>
      <c r="AN350" s="695" cm="1">
        <f t="array" ref="AN350">INDEX($H350:$K350,0,MATCH(AN$303,$H$303:$K$303,0))*INDEX($J$297:$R$300,MATCH(AN$303,$I$297:$I$300,0),MATCH(AN$302,$J$296:$R$296,0))+IF(SUM($H350:$I350)&gt;0,INDEX($U$297:$AC$300,MATCH(AN$303,$I$297:$I$300,0),MATCH(AN$302,$J$296:$R$296,0)))</f>
        <v>1</v>
      </c>
      <c r="AO350" s="695" cm="1">
        <f t="array" ref="AO350">INDEX($H350:$K350,0,MATCH(AO$303,$H$303:$K$303,0))*INDEX($J$297:$R$300,MATCH(AO$303,$I$297:$I$300,0),MATCH(AO$302,$J$296:$R$296,0))+IF(SUM($H350:$I350)&gt;0,INDEX($U$297:$AC$300,MATCH(AO$303,$I$297:$I$300,0),MATCH(AO$302,$J$296:$R$296,0)))</f>
        <v>1</v>
      </c>
      <c r="AP350" s="695" cm="1">
        <f t="array" ref="AP350">INDEX($H350:$K350,0,MATCH(AP$303,$H$303:$K$303,0))*INDEX($J$297:$R$300,MATCH(AP$303,$I$297:$I$300,0),MATCH(AP$302,$J$296:$R$296,0))+IF(SUM($H350:$I350)&gt;0,INDEX($U$297:$AC$300,MATCH(AP$303,$I$297:$I$300,0),MATCH(AP$302,$J$296:$R$296,0)))</f>
        <v>2</v>
      </c>
      <c r="AQ350" s="695" cm="1">
        <f t="array" ref="AQ350">INDEX($H350:$K350,0,MATCH(AQ$303,$H$303:$K$303,0))*INDEX($J$297:$R$300,MATCH(AQ$303,$I$297:$I$300,0),MATCH(AQ$302,$J$296:$R$296,0))+IF(SUM($H350:$I350)&gt;0,INDEX($U$297:$AC$300,MATCH(AQ$303,$I$297:$I$300,0),MATCH(AQ$302,$J$296:$R$296,0)))</f>
        <v>0</v>
      </c>
      <c r="AR350" s="695" cm="1">
        <f t="array" ref="AR350">INDEX($H350:$K350,0,MATCH(AR$303,$H$303:$K$303,0))*INDEX($J$297:$R$300,MATCH(AR$303,$I$297:$I$300,0),MATCH(AR$302,$J$296:$R$296,0))+IF(SUM($H350:$I350)&gt;0,INDEX($U$297:$AC$300,MATCH(AR$303,$I$297:$I$300,0),MATCH(AR$302,$J$296:$R$296,0)))</f>
        <v>1</v>
      </c>
      <c r="AS350" s="695" cm="1">
        <f t="array" ref="AS350">INDEX($H350:$K350,0,MATCH(AS$303,$H$303:$K$303,0))*INDEX($J$297:$R$300,MATCH(AS$303,$I$297:$I$300,0),MATCH(AS$302,$J$296:$R$296,0))+IF(SUM($H350:$I350)&gt;0,INDEX($U$297:$AC$300,MATCH(AS$303,$I$297:$I$300,0),MATCH(AS$302,$J$296:$R$296,0)))</f>
        <v>1</v>
      </c>
      <c r="AT350" s="695" cm="1">
        <f t="array" ref="AT350">INDEX($H350:$K350,0,MATCH(AT$303,$H$303:$K$303,0))*INDEX($J$297:$R$300,MATCH(AT$303,$I$297:$I$300,0),MATCH(AT$302,$J$296:$R$296,0))+IF(SUM($H350:$I350)&gt;0,INDEX($U$297:$AC$300,MATCH(AT$303,$I$297:$I$300,0),MATCH(AT$302,$J$296:$R$296,0)))</f>
        <v>2</v>
      </c>
      <c r="AU350" s="695" cm="1">
        <f t="array" ref="AU350">INDEX($H350:$K350,0,MATCH(AU$303,$H$303:$K$303,0))*INDEX($J$297:$R$300,MATCH(AU$303,$I$297:$I$300,0),MATCH(AU$302,$J$296:$R$296,0))+IF(SUM($H350:$I350)&gt;0,INDEX($U$297:$AC$300,MATCH(AU$303,$I$297:$I$300,0),MATCH(AU$302,$J$296:$R$296,0)))</f>
        <v>0</v>
      </c>
      <c r="AV350" s="186"/>
      <c r="AW350" s="186"/>
      <c r="AX350" s="16"/>
      <c r="AY350" s="8"/>
      <c r="AZ350" s="8"/>
      <c r="BA350" s="8"/>
    </row>
    <row r="351" spans="1:53" ht="14.5" outlineLevel="1" x14ac:dyDescent="0.35">
      <c r="A351" s="6"/>
      <c r="B351" s="7"/>
      <c r="C351" s="17"/>
      <c r="D351" s="17"/>
      <c r="E351" s="17"/>
      <c r="F351" s="26"/>
      <c r="G351" s="26" t="str">
        <f t="shared" si="157"/>
        <v>YYAA2A1zd</v>
      </c>
      <c r="H351" s="222">
        <f t="shared" ref="H351:J351" si="173">IF($H291&gt;0,INDEX($Z$168:$AC$180,MATCH($M172,$Y$168:$Y$180,0),MATCH(H$303,$Z$167:$AC$167,0)),0)</f>
        <v>0</v>
      </c>
      <c r="I351" s="222">
        <f t="shared" si="173"/>
        <v>1</v>
      </c>
      <c r="J351" s="222">
        <f t="shared" si="173"/>
        <v>2</v>
      </c>
      <c r="K351" s="222">
        <f t="shared" si="126"/>
        <v>0</v>
      </c>
      <c r="L351" s="695" cm="1">
        <f t="array" ref="L351">INDEX($H351:$K351,0,MATCH(L$303,$H$303:$K$303,0))*INDEX($J$297:$R$300,MATCH(L$303,$I$297:$I$300,0),MATCH(L$302,$J$296:$R$296,0))+IF(SUM($H351:$I351)&gt;0,INDEX($U$297:$AC$300,MATCH(L$303,$I$297:$I$300,0),MATCH(L$302,$J$296:$R$296,0)))</f>
        <v>1</v>
      </c>
      <c r="M351" s="695" cm="1">
        <f t="array" ref="M351">INDEX($H351:$K351,0,MATCH(M$303,$H$303:$K$303,0))*INDEX($J$297:$R$300,MATCH(M$303,$I$297:$I$300,0),MATCH(M$302,$J$296:$R$296,0))+IF(SUM($H351:$I351)&gt;0,INDEX($U$297:$AC$300,MATCH(M$303,$I$297:$I$300,0),MATCH(M$302,$J$296:$R$296,0)))</f>
        <v>1</v>
      </c>
      <c r="N351" s="695" cm="1">
        <f t="array" ref="N351">INDEX($H351:$K351,0,MATCH(N$303,$H$303:$K$303,0))*INDEX($J$297:$R$300,MATCH(N$303,$I$297:$I$300,0),MATCH(N$302,$J$296:$R$296,0))+IF(SUM($H351:$I351)&gt;0,INDEX($U$297:$AC$300,MATCH(N$303,$I$297:$I$300,0),MATCH(N$302,$J$296:$R$296,0)))</f>
        <v>2</v>
      </c>
      <c r="O351" s="695" cm="1">
        <f t="array" ref="O351">INDEX($H351:$K351,0,MATCH(O$303,$H$303:$K$303,0))*INDEX($J$297:$R$300,MATCH(O$303,$I$297:$I$300,0),MATCH(O$302,$J$296:$R$296,0))+IF(SUM($H351:$I351)&gt;0,INDEX($U$297:$AC$300,MATCH(O$303,$I$297:$I$300,0),MATCH(O$302,$J$296:$R$296,0)))</f>
        <v>0</v>
      </c>
      <c r="P351" s="695" cm="1">
        <f t="array" ref="P351">INDEX($H351:$K351,0,MATCH(P$303,$H$303:$K$303,0))*INDEX($J$297:$R$300,MATCH(P$303,$I$297:$I$300,0),MATCH(P$302,$J$296:$R$296,0))+IF(SUM($H351:$I351)&gt;0,INDEX($U$297:$AC$300,MATCH(P$303,$I$297:$I$300,0),MATCH(P$302,$J$296:$R$296,0)))</f>
        <v>1</v>
      </c>
      <c r="Q351" s="695" cm="1">
        <f t="array" ref="Q351">INDEX($H351:$K351,0,MATCH(Q$303,$H$303:$K$303,0))*INDEX($J$297:$R$300,MATCH(Q$303,$I$297:$I$300,0),MATCH(Q$302,$J$296:$R$296,0))+IF(SUM($H351:$I351)&gt;0,INDEX($U$297:$AC$300,MATCH(Q$303,$I$297:$I$300,0),MATCH(Q$302,$J$296:$R$296,0)))</f>
        <v>1</v>
      </c>
      <c r="R351" s="695" cm="1">
        <f t="array" ref="R351">INDEX($H351:$K351,0,MATCH(R$303,$H$303:$K$303,0))*INDEX($J$297:$R$300,MATCH(R$303,$I$297:$I$300,0),MATCH(R$302,$J$296:$R$296,0))+IF(SUM($H351:$I351)&gt;0,INDEX($U$297:$AC$300,MATCH(R$303,$I$297:$I$300,0),MATCH(R$302,$J$296:$R$296,0)))</f>
        <v>2</v>
      </c>
      <c r="S351" s="695" cm="1">
        <f t="array" ref="S351">INDEX($H351:$K351,0,MATCH(S$303,$H$303:$K$303,0))*INDEX($J$297:$R$300,MATCH(S$303,$I$297:$I$300,0),MATCH(S$302,$J$296:$R$296,0))+IF(SUM($H351:$I351)&gt;0,INDEX($U$297:$AC$300,MATCH(S$303,$I$297:$I$300,0),MATCH(S$302,$J$296:$R$296,0)))</f>
        <v>0</v>
      </c>
      <c r="T351" s="695" cm="1">
        <f t="array" ref="T351">INDEX($H351:$K351,0,MATCH(T$303,$H$303:$K$303,0))*INDEX($J$297:$R$300,MATCH(T$303,$I$297:$I$300,0),MATCH(T$302,$J$296:$R$296,0))+IF(SUM($H351:$I351)&gt;0,INDEX($U$297:$AC$300,MATCH(T$303,$I$297:$I$300,0),MATCH(T$302,$J$296:$R$296,0)))</f>
        <v>1</v>
      </c>
      <c r="U351" s="695" cm="1">
        <f t="array" ref="U351">INDEX($H351:$K351,0,MATCH(U$303,$H$303:$K$303,0))*INDEX($J$297:$R$300,MATCH(U$303,$I$297:$I$300,0),MATCH(U$302,$J$296:$R$296,0))+IF(SUM($H351:$I351)&gt;0,INDEX($U$297:$AC$300,MATCH(U$303,$I$297:$I$300,0),MATCH(U$302,$J$296:$R$296,0)))</f>
        <v>1</v>
      </c>
      <c r="V351" s="695" cm="1">
        <f t="array" ref="V351">INDEX($H351:$K351,0,MATCH(V$303,$H$303:$K$303,0))*INDEX($J$297:$R$300,MATCH(V$303,$I$297:$I$300,0),MATCH(V$302,$J$296:$R$296,0))+IF(SUM($H351:$I351)&gt;0,INDEX($U$297:$AC$300,MATCH(V$303,$I$297:$I$300,0),MATCH(V$302,$J$296:$R$296,0)))</f>
        <v>2</v>
      </c>
      <c r="W351" s="695" cm="1">
        <f t="array" ref="W351">INDEX($H351:$K351,0,MATCH(W$303,$H$303:$K$303,0))*INDEX($J$297:$R$300,MATCH(W$303,$I$297:$I$300,0),MATCH(W$302,$J$296:$R$296,0))+IF(SUM($H351:$I351)&gt;0,INDEX($U$297:$AC$300,MATCH(W$303,$I$297:$I$300,0),MATCH(W$302,$J$296:$R$296,0)))</f>
        <v>0</v>
      </c>
      <c r="X351" s="695" cm="1">
        <f t="array" ref="X351">INDEX($H351:$K351,0,MATCH(X$303,$H$303:$K$303,0))*INDEX($J$297:$R$300,MATCH(X$303,$I$297:$I$300,0),MATCH(X$302,$J$296:$R$296,0))+IF(SUM($H351:$I351)&gt;0,INDEX($U$297:$AC$300,MATCH(X$303,$I$297:$I$300,0),MATCH(X$302,$J$296:$R$296,0)))</f>
        <v>1</v>
      </c>
      <c r="Y351" s="695" cm="1">
        <f t="array" ref="Y351">INDEX($H351:$K351,0,MATCH(Y$303,$H$303:$K$303,0))*INDEX($J$297:$R$300,MATCH(Y$303,$I$297:$I$300,0),MATCH(Y$302,$J$296:$R$296,0))+IF(SUM($H351:$I351)&gt;0,INDEX($U$297:$AC$300,MATCH(Y$303,$I$297:$I$300,0),MATCH(Y$302,$J$296:$R$296,0)))</f>
        <v>1</v>
      </c>
      <c r="Z351" s="695" cm="1">
        <f t="array" ref="Z351">INDEX($H351:$K351,0,MATCH(Z$303,$H$303:$K$303,0))*INDEX($J$297:$R$300,MATCH(Z$303,$I$297:$I$300,0),MATCH(Z$302,$J$296:$R$296,0))+IF(SUM($H351:$I351)&gt;0,INDEX($U$297:$AC$300,MATCH(Z$303,$I$297:$I$300,0),MATCH(Z$302,$J$296:$R$296,0)))</f>
        <v>2</v>
      </c>
      <c r="AA351" s="695" cm="1">
        <f t="array" ref="AA351">INDEX($H351:$K351,0,MATCH(AA$303,$H$303:$K$303,0))*INDEX($J$297:$R$300,MATCH(AA$303,$I$297:$I$300,0),MATCH(AA$302,$J$296:$R$296,0))+IF(SUM($H351:$I351)&gt;0,INDEX($U$297:$AC$300,MATCH(AA$303,$I$297:$I$300,0),MATCH(AA$302,$J$296:$R$296,0)))</f>
        <v>0</v>
      </c>
      <c r="AB351" s="695" cm="1">
        <f t="array" ref="AB351">INDEX($H351:$K351,0,MATCH(AB$303,$H$303:$K$303,0))*INDEX($J$297:$R$300,MATCH(AB$303,$I$297:$I$300,0),MATCH(AB$302,$J$296:$R$296,0))+IF(SUM($H351:$I351)&gt;0,INDEX($U$297:$AC$300,MATCH(AB$303,$I$297:$I$300,0),MATCH(AB$302,$J$296:$R$296,0)))</f>
        <v>0</v>
      </c>
      <c r="AC351" s="695" cm="1">
        <f t="array" ref="AC351">INDEX($H351:$K351,0,MATCH(AC$303,$H$303:$K$303,0))*INDEX($J$297:$R$300,MATCH(AC$303,$I$297:$I$300,0),MATCH(AC$302,$J$296:$R$296,0))+IF(SUM($H351:$I351)&gt;0,INDEX($U$297:$AC$300,MATCH(AC$303,$I$297:$I$300,0),MATCH(AC$302,$J$296:$R$296,0)))</f>
        <v>1</v>
      </c>
      <c r="AD351" s="695" cm="1">
        <f t="array" ref="AD351">INDEX($H351:$K351,0,MATCH(AD$303,$H$303:$K$303,0))*INDEX($J$297:$R$300,MATCH(AD$303,$I$297:$I$300,0),MATCH(AD$302,$J$296:$R$296,0))+IF(SUM($H351:$I351)&gt;0,INDEX($U$297:$AC$300,MATCH(AD$303,$I$297:$I$300,0),MATCH(AD$302,$J$296:$R$296,0)))</f>
        <v>2</v>
      </c>
      <c r="AE351" s="695" cm="1">
        <f t="array" ref="AE351">INDEX($H351:$K351,0,MATCH(AE$303,$H$303:$K$303,0))*INDEX($J$297:$R$300,MATCH(AE$303,$I$297:$I$300,0),MATCH(AE$302,$J$296:$R$296,0))+IF(SUM($H351:$I351)&gt;0,INDEX($U$297:$AC$300,MATCH(AE$303,$I$297:$I$300,0),MATCH(AE$302,$J$296:$R$296,0)))</f>
        <v>0</v>
      </c>
      <c r="AF351" s="695" cm="1">
        <f t="array" ref="AF351">INDEX($H351:$K351,0,MATCH(AF$303,$H$303:$K$303,0))*INDEX($J$297:$R$300,MATCH(AF$303,$I$297:$I$300,0),MATCH(AF$302,$J$296:$R$296,0))+IF(SUM($H351:$I351)&gt;0,INDEX($U$297:$AC$300,MATCH(AF$303,$I$297:$I$300,0),MATCH(AF$302,$J$296:$R$296,0)))</f>
        <v>0</v>
      </c>
      <c r="AG351" s="695" cm="1">
        <f t="array" ref="AG351">INDEX($H351:$K351,0,MATCH(AG$303,$H$303:$K$303,0))*INDEX($J$297:$R$300,MATCH(AG$303,$I$297:$I$300,0),MATCH(AG$302,$J$296:$R$296,0))+IF(SUM($H351:$I351)&gt;0,INDEX($U$297:$AC$300,MATCH(AG$303,$I$297:$I$300,0),MATCH(AG$302,$J$296:$R$296,0)))</f>
        <v>1</v>
      </c>
      <c r="AH351" s="695" cm="1">
        <f t="array" ref="AH351">INDEX($H351:$K351,0,MATCH(AH$303,$H$303:$K$303,0))*INDEX($J$297:$R$300,MATCH(AH$303,$I$297:$I$300,0),MATCH(AH$302,$J$296:$R$296,0))+IF(SUM($H351:$I351)&gt;0,INDEX($U$297:$AC$300,MATCH(AH$303,$I$297:$I$300,0),MATCH(AH$302,$J$296:$R$296,0)))</f>
        <v>2</v>
      </c>
      <c r="AI351" s="695" cm="1">
        <f t="array" ref="AI351">INDEX($H351:$K351,0,MATCH(AI$303,$H$303:$K$303,0))*INDEX($J$297:$R$300,MATCH(AI$303,$I$297:$I$300,0),MATCH(AI$302,$J$296:$R$296,0))+IF(SUM($H351:$I351)&gt;0,INDEX($U$297:$AC$300,MATCH(AI$303,$I$297:$I$300,0),MATCH(AI$302,$J$296:$R$296,0)))</f>
        <v>0</v>
      </c>
      <c r="AJ351" s="695" cm="1">
        <f t="array" ref="AJ351">INDEX($H351:$K351,0,MATCH(AJ$303,$H$303:$K$303,0))*INDEX($J$297:$R$300,MATCH(AJ$303,$I$297:$I$300,0),MATCH(AJ$302,$J$296:$R$296,0))+IF(SUM($H351:$I351)&gt;0,INDEX($U$297:$AC$300,MATCH(AJ$303,$I$297:$I$300,0),MATCH(AJ$302,$J$296:$R$296,0)))</f>
        <v>0</v>
      </c>
      <c r="AK351" s="695" cm="1">
        <f t="array" ref="AK351">INDEX($H351:$K351,0,MATCH(AK$303,$H$303:$K$303,0))*INDEX($J$297:$R$300,MATCH(AK$303,$I$297:$I$300,0),MATCH(AK$302,$J$296:$R$296,0))+IF(SUM($H351:$I351)&gt;0,INDEX($U$297:$AC$300,MATCH(AK$303,$I$297:$I$300,0),MATCH(AK$302,$J$296:$R$296,0)))</f>
        <v>1</v>
      </c>
      <c r="AL351" s="695" cm="1">
        <f t="array" ref="AL351">INDEX($H351:$K351,0,MATCH(AL$303,$H$303:$K$303,0))*INDEX($J$297:$R$300,MATCH(AL$303,$I$297:$I$300,0),MATCH(AL$302,$J$296:$R$296,0))+IF(SUM($H351:$I351)&gt;0,INDEX($U$297:$AC$300,MATCH(AL$303,$I$297:$I$300,0),MATCH(AL$302,$J$296:$R$296,0)))</f>
        <v>2</v>
      </c>
      <c r="AM351" s="695" cm="1">
        <f t="array" ref="AM351">INDEX($H351:$K351,0,MATCH(AM$303,$H$303:$K$303,0))*INDEX($J$297:$R$300,MATCH(AM$303,$I$297:$I$300,0),MATCH(AM$302,$J$296:$R$296,0))+IF(SUM($H351:$I351)&gt;0,INDEX($U$297:$AC$300,MATCH(AM$303,$I$297:$I$300,0),MATCH(AM$302,$J$296:$R$296,0)))</f>
        <v>0</v>
      </c>
      <c r="AN351" s="695" cm="1">
        <f t="array" ref="AN351">INDEX($H351:$K351,0,MATCH(AN$303,$H$303:$K$303,0))*INDEX($J$297:$R$300,MATCH(AN$303,$I$297:$I$300,0),MATCH(AN$302,$J$296:$R$296,0))+IF(SUM($H351:$I351)&gt;0,INDEX($U$297:$AC$300,MATCH(AN$303,$I$297:$I$300,0),MATCH(AN$302,$J$296:$R$296,0)))</f>
        <v>0</v>
      </c>
      <c r="AO351" s="695" cm="1">
        <f t="array" ref="AO351">INDEX($H351:$K351,0,MATCH(AO$303,$H$303:$K$303,0))*INDEX($J$297:$R$300,MATCH(AO$303,$I$297:$I$300,0),MATCH(AO$302,$J$296:$R$296,0))+IF(SUM($H351:$I351)&gt;0,INDEX($U$297:$AC$300,MATCH(AO$303,$I$297:$I$300,0),MATCH(AO$302,$J$296:$R$296,0)))</f>
        <v>1</v>
      </c>
      <c r="AP351" s="695" cm="1">
        <f t="array" ref="AP351">INDEX($H351:$K351,0,MATCH(AP$303,$H$303:$K$303,0))*INDEX($J$297:$R$300,MATCH(AP$303,$I$297:$I$300,0),MATCH(AP$302,$J$296:$R$296,0))+IF(SUM($H351:$I351)&gt;0,INDEX($U$297:$AC$300,MATCH(AP$303,$I$297:$I$300,0),MATCH(AP$302,$J$296:$R$296,0)))</f>
        <v>2</v>
      </c>
      <c r="AQ351" s="695" cm="1">
        <f t="array" ref="AQ351">INDEX($H351:$K351,0,MATCH(AQ$303,$H$303:$K$303,0))*INDEX($J$297:$R$300,MATCH(AQ$303,$I$297:$I$300,0),MATCH(AQ$302,$J$296:$R$296,0))+IF(SUM($H351:$I351)&gt;0,INDEX($U$297:$AC$300,MATCH(AQ$303,$I$297:$I$300,0),MATCH(AQ$302,$J$296:$R$296,0)))</f>
        <v>0</v>
      </c>
      <c r="AR351" s="695" cm="1">
        <f t="array" ref="AR351">INDEX($H351:$K351,0,MATCH(AR$303,$H$303:$K$303,0))*INDEX($J$297:$R$300,MATCH(AR$303,$I$297:$I$300,0),MATCH(AR$302,$J$296:$R$296,0))+IF(SUM($H351:$I351)&gt;0,INDEX($U$297:$AC$300,MATCH(AR$303,$I$297:$I$300,0),MATCH(AR$302,$J$296:$R$296,0)))</f>
        <v>0</v>
      </c>
      <c r="AS351" s="695" cm="1">
        <f t="array" ref="AS351">INDEX($H351:$K351,0,MATCH(AS$303,$H$303:$K$303,0))*INDEX($J$297:$R$300,MATCH(AS$303,$I$297:$I$300,0),MATCH(AS$302,$J$296:$R$296,0))+IF(SUM($H351:$I351)&gt;0,INDEX($U$297:$AC$300,MATCH(AS$303,$I$297:$I$300,0),MATCH(AS$302,$J$296:$R$296,0)))</f>
        <v>1</v>
      </c>
      <c r="AT351" s="695" cm="1">
        <f t="array" ref="AT351">INDEX($H351:$K351,0,MATCH(AT$303,$H$303:$K$303,0))*INDEX($J$297:$R$300,MATCH(AT$303,$I$297:$I$300,0),MATCH(AT$302,$J$296:$R$296,0))+IF(SUM($H351:$I351)&gt;0,INDEX($U$297:$AC$300,MATCH(AT$303,$I$297:$I$300,0),MATCH(AT$302,$J$296:$R$296,0)))</f>
        <v>2</v>
      </c>
      <c r="AU351" s="695" cm="1">
        <f t="array" ref="AU351">INDEX($H351:$K351,0,MATCH(AU$303,$H$303:$K$303,0))*INDEX($J$297:$R$300,MATCH(AU$303,$I$297:$I$300,0),MATCH(AU$302,$J$296:$R$296,0))+IF(SUM($H351:$I351)&gt;0,INDEX($U$297:$AC$300,MATCH(AU$303,$I$297:$I$300,0),MATCH(AU$302,$J$296:$R$296,0)))</f>
        <v>0</v>
      </c>
      <c r="AV351" s="186"/>
      <c r="AW351" s="186"/>
      <c r="AX351" s="16"/>
      <c r="AY351" s="8"/>
      <c r="AZ351" s="8"/>
      <c r="BA351" s="8"/>
    </row>
    <row r="352" spans="1:53" ht="14.5" outlineLevel="1" x14ac:dyDescent="0.35">
      <c r="A352" s="6"/>
      <c r="B352" s="7"/>
      <c r="C352" s="17"/>
      <c r="D352" s="17"/>
      <c r="E352" s="17"/>
      <c r="F352" s="26"/>
      <c r="G352" s="26" t="str">
        <f t="shared" si="157"/>
        <v>AYWA2A1a</v>
      </c>
      <c r="H352" s="222">
        <f t="shared" ref="H352:J352" si="174">IF($H292&gt;0,INDEX($Z$168:$AC$180,MATCH($M173,$Y$168:$Y$180,0),MATCH(H$303,$Z$167:$AC$167,0)),0)</f>
        <v>0</v>
      </c>
      <c r="I352" s="222">
        <f t="shared" si="174"/>
        <v>0</v>
      </c>
      <c r="J352" s="222">
        <f t="shared" si="174"/>
        <v>1</v>
      </c>
      <c r="K352" s="222">
        <f t="shared" si="126"/>
        <v>0</v>
      </c>
      <c r="L352" s="695" cm="1">
        <f t="array" ref="L352">INDEX($H352:$K352,0,MATCH(L$303,$H$303:$K$303,0))*INDEX($J$297:$R$300,MATCH(L$303,$I$297:$I$300,0),MATCH(L$302,$J$296:$R$296,0))+IF(SUM($H352:$I352)&gt;0,INDEX($U$297:$AC$300,MATCH(L$303,$I$297:$I$300,0),MATCH(L$302,$J$296:$R$296,0)))</f>
        <v>0</v>
      </c>
      <c r="M352" s="695" cm="1">
        <f t="array" ref="M352">INDEX($H352:$K352,0,MATCH(M$303,$H$303:$K$303,0))*INDEX($J$297:$R$300,MATCH(M$303,$I$297:$I$300,0),MATCH(M$302,$J$296:$R$296,0))+IF(SUM($H352:$I352)&gt;0,INDEX($U$297:$AC$300,MATCH(M$303,$I$297:$I$300,0),MATCH(M$302,$J$296:$R$296,0)))</f>
        <v>0</v>
      </c>
      <c r="N352" s="695" cm="1">
        <f t="array" ref="N352">INDEX($H352:$K352,0,MATCH(N$303,$H$303:$K$303,0))*INDEX($J$297:$R$300,MATCH(N$303,$I$297:$I$300,0),MATCH(N$302,$J$296:$R$296,0))+IF(SUM($H352:$I352)&gt;0,INDEX($U$297:$AC$300,MATCH(N$303,$I$297:$I$300,0),MATCH(N$302,$J$296:$R$296,0)))</f>
        <v>1</v>
      </c>
      <c r="O352" s="695" cm="1">
        <f t="array" ref="O352">INDEX($H352:$K352,0,MATCH(O$303,$H$303:$K$303,0))*INDEX($J$297:$R$300,MATCH(O$303,$I$297:$I$300,0),MATCH(O$302,$J$296:$R$296,0))+IF(SUM($H352:$I352)&gt;0,INDEX($U$297:$AC$300,MATCH(O$303,$I$297:$I$300,0),MATCH(O$302,$J$296:$R$296,0)))</f>
        <v>0</v>
      </c>
      <c r="P352" s="695" cm="1">
        <f t="array" ref="P352">INDEX($H352:$K352,0,MATCH(P$303,$H$303:$K$303,0))*INDEX($J$297:$R$300,MATCH(P$303,$I$297:$I$300,0),MATCH(P$302,$J$296:$R$296,0))+IF(SUM($H352:$I352)&gt;0,INDEX($U$297:$AC$300,MATCH(P$303,$I$297:$I$300,0),MATCH(P$302,$J$296:$R$296,0)))</f>
        <v>0</v>
      </c>
      <c r="Q352" s="695" cm="1">
        <f t="array" ref="Q352">INDEX($H352:$K352,0,MATCH(Q$303,$H$303:$K$303,0))*INDEX($J$297:$R$300,MATCH(Q$303,$I$297:$I$300,0),MATCH(Q$302,$J$296:$R$296,0))+IF(SUM($H352:$I352)&gt;0,INDEX($U$297:$AC$300,MATCH(Q$303,$I$297:$I$300,0),MATCH(Q$302,$J$296:$R$296,0)))</f>
        <v>0</v>
      </c>
      <c r="R352" s="695" cm="1">
        <f t="array" ref="R352">INDEX($H352:$K352,0,MATCH(R$303,$H$303:$K$303,0))*INDEX($J$297:$R$300,MATCH(R$303,$I$297:$I$300,0),MATCH(R$302,$J$296:$R$296,0))+IF(SUM($H352:$I352)&gt;0,INDEX($U$297:$AC$300,MATCH(R$303,$I$297:$I$300,0),MATCH(R$302,$J$296:$R$296,0)))</f>
        <v>1</v>
      </c>
      <c r="S352" s="695" cm="1">
        <f t="array" ref="S352">INDEX($H352:$K352,0,MATCH(S$303,$H$303:$K$303,0))*INDEX($J$297:$R$300,MATCH(S$303,$I$297:$I$300,0),MATCH(S$302,$J$296:$R$296,0))+IF(SUM($H352:$I352)&gt;0,INDEX($U$297:$AC$300,MATCH(S$303,$I$297:$I$300,0),MATCH(S$302,$J$296:$R$296,0)))</f>
        <v>0</v>
      </c>
      <c r="T352" s="695" cm="1">
        <f t="array" ref="T352">INDEX($H352:$K352,0,MATCH(T$303,$H$303:$K$303,0))*INDEX($J$297:$R$300,MATCH(T$303,$I$297:$I$300,0),MATCH(T$302,$J$296:$R$296,0))+IF(SUM($H352:$I352)&gt;0,INDEX($U$297:$AC$300,MATCH(T$303,$I$297:$I$300,0),MATCH(T$302,$J$296:$R$296,0)))</f>
        <v>0</v>
      </c>
      <c r="U352" s="695" cm="1">
        <f t="array" ref="U352">INDEX($H352:$K352,0,MATCH(U$303,$H$303:$K$303,0))*INDEX($J$297:$R$300,MATCH(U$303,$I$297:$I$300,0),MATCH(U$302,$J$296:$R$296,0))+IF(SUM($H352:$I352)&gt;0,INDEX($U$297:$AC$300,MATCH(U$303,$I$297:$I$300,0),MATCH(U$302,$J$296:$R$296,0)))</f>
        <v>0</v>
      </c>
      <c r="V352" s="695" cm="1">
        <f t="array" ref="V352">INDEX($H352:$K352,0,MATCH(V$303,$H$303:$K$303,0))*INDEX($J$297:$R$300,MATCH(V$303,$I$297:$I$300,0),MATCH(V$302,$J$296:$R$296,0))+IF(SUM($H352:$I352)&gt;0,INDEX($U$297:$AC$300,MATCH(V$303,$I$297:$I$300,0),MATCH(V$302,$J$296:$R$296,0)))</f>
        <v>1</v>
      </c>
      <c r="W352" s="695" cm="1">
        <f t="array" ref="W352">INDEX($H352:$K352,0,MATCH(W$303,$H$303:$K$303,0))*INDEX($J$297:$R$300,MATCH(W$303,$I$297:$I$300,0),MATCH(W$302,$J$296:$R$296,0))+IF(SUM($H352:$I352)&gt;0,INDEX($U$297:$AC$300,MATCH(W$303,$I$297:$I$300,0),MATCH(W$302,$J$296:$R$296,0)))</f>
        <v>0</v>
      </c>
      <c r="X352" s="695" cm="1">
        <f t="array" ref="X352">INDEX($H352:$K352,0,MATCH(X$303,$H$303:$K$303,0))*INDEX($J$297:$R$300,MATCH(X$303,$I$297:$I$300,0),MATCH(X$302,$J$296:$R$296,0))+IF(SUM($H352:$I352)&gt;0,INDEX($U$297:$AC$300,MATCH(X$303,$I$297:$I$300,0),MATCH(X$302,$J$296:$R$296,0)))</f>
        <v>0</v>
      </c>
      <c r="Y352" s="695" cm="1">
        <f t="array" ref="Y352">INDEX($H352:$K352,0,MATCH(Y$303,$H$303:$K$303,0))*INDEX($J$297:$R$300,MATCH(Y$303,$I$297:$I$300,0),MATCH(Y$302,$J$296:$R$296,0))+IF(SUM($H352:$I352)&gt;0,INDEX($U$297:$AC$300,MATCH(Y$303,$I$297:$I$300,0),MATCH(Y$302,$J$296:$R$296,0)))</f>
        <v>0</v>
      </c>
      <c r="Z352" s="695" cm="1">
        <f t="array" ref="Z352">INDEX($H352:$K352,0,MATCH(Z$303,$H$303:$K$303,0))*INDEX($J$297:$R$300,MATCH(Z$303,$I$297:$I$300,0),MATCH(Z$302,$J$296:$R$296,0))+IF(SUM($H352:$I352)&gt;0,INDEX($U$297:$AC$300,MATCH(Z$303,$I$297:$I$300,0),MATCH(Z$302,$J$296:$R$296,0)))</f>
        <v>1</v>
      </c>
      <c r="AA352" s="695" cm="1">
        <f t="array" ref="AA352">INDEX($H352:$K352,0,MATCH(AA$303,$H$303:$K$303,0))*INDEX($J$297:$R$300,MATCH(AA$303,$I$297:$I$300,0),MATCH(AA$302,$J$296:$R$296,0))+IF(SUM($H352:$I352)&gt;0,INDEX($U$297:$AC$300,MATCH(AA$303,$I$297:$I$300,0),MATCH(AA$302,$J$296:$R$296,0)))</f>
        <v>0</v>
      </c>
      <c r="AB352" s="695" cm="1">
        <f t="array" ref="AB352">INDEX($H352:$K352,0,MATCH(AB$303,$H$303:$K$303,0))*INDEX($J$297:$R$300,MATCH(AB$303,$I$297:$I$300,0),MATCH(AB$302,$J$296:$R$296,0))+IF(SUM($H352:$I352)&gt;0,INDEX($U$297:$AC$300,MATCH(AB$303,$I$297:$I$300,0),MATCH(AB$302,$J$296:$R$296,0)))</f>
        <v>0</v>
      </c>
      <c r="AC352" s="695" cm="1">
        <f t="array" ref="AC352">INDEX($H352:$K352,0,MATCH(AC$303,$H$303:$K$303,0))*INDEX($J$297:$R$300,MATCH(AC$303,$I$297:$I$300,0),MATCH(AC$302,$J$296:$R$296,0))+IF(SUM($H352:$I352)&gt;0,INDEX($U$297:$AC$300,MATCH(AC$303,$I$297:$I$300,0),MATCH(AC$302,$J$296:$R$296,0)))</f>
        <v>0</v>
      </c>
      <c r="AD352" s="695" cm="1">
        <f t="array" ref="AD352">INDEX($H352:$K352,0,MATCH(AD$303,$H$303:$K$303,0))*INDEX($J$297:$R$300,MATCH(AD$303,$I$297:$I$300,0),MATCH(AD$302,$J$296:$R$296,0))+IF(SUM($H352:$I352)&gt;0,INDEX($U$297:$AC$300,MATCH(AD$303,$I$297:$I$300,0),MATCH(AD$302,$J$296:$R$296,0)))</f>
        <v>1</v>
      </c>
      <c r="AE352" s="695" cm="1">
        <f t="array" ref="AE352">INDEX($H352:$K352,0,MATCH(AE$303,$H$303:$K$303,0))*INDEX($J$297:$R$300,MATCH(AE$303,$I$297:$I$300,0),MATCH(AE$302,$J$296:$R$296,0))+IF(SUM($H352:$I352)&gt;0,INDEX($U$297:$AC$300,MATCH(AE$303,$I$297:$I$300,0),MATCH(AE$302,$J$296:$R$296,0)))</f>
        <v>0</v>
      </c>
      <c r="AF352" s="695" cm="1">
        <f t="array" ref="AF352">INDEX($H352:$K352,0,MATCH(AF$303,$H$303:$K$303,0))*INDEX($J$297:$R$300,MATCH(AF$303,$I$297:$I$300,0),MATCH(AF$302,$J$296:$R$296,0))+IF(SUM($H352:$I352)&gt;0,INDEX($U$297:$AC$300,MATCH(AF$303,$I$297:$I$300,0),MATCH(AF$302,$J$296:$R$296,0)))</f>
        <v>0</v>
      </c>
      <c r="AG352" s="695" cm="1">
        <f t="array" ref="AG352">INDEX($H352:$K352,0,MATCH(AG$303,$H$303:$K$303,0))*INDEX($J$297:$R$300,MATCH(AG$303,$I$297:$I$300,0),MATCH(AG$302,$J$296:$R$296,0))+IF(SUM($H352:$I352)&gt;0,INDEX($U$297:$AC$300,MATCH(AG$303,$I$297:$I$300,0),MATCH(AG$302,$J$296:$R$296,0)))</f>
        <v>0</v>
      </c>
      <c r="AH352" s="695" cm="1">
        <f t="array" ref="AH352">INDEX($H352:$K352,0,MATCH(AH$303,$H$303:$K$303,0))*INDEX($J$297:$R$300,MATCH(AH$303,$I$297:$I$300,0),MATCH(AH$302,$J$296:$R$296,0))+IF(SUM($H352:$I352)&gt;0,INDEX($U$297:$AC$300,MATCH(AH$303,$I$297:$I$300,0),MATCH(AH$302,$J$296:$R$296,0)))</f>
        <v>1</v>
      </c>
      <c r="AI352" s="695" cm="1">
        <f t="array" ref="AI352">INDEX($H352:$K352,0,MATCH(AI$303,$H$303:$K$303,0))*INDEX($J$297:$R$300,MATCH(AI$303,$I$297:$I$300,0),MATCH(AI$302,$J$296:$R$296,0))+IF(SUM($H352:$I352)&gt;0,INDEX($U$297:$AC$300,MATCH(AI$303,$I$297:$I$300,0),MATCH(AI$302,$J$296:$R$296,0)))</f>
        <v>0</v>
      </c>
      <c r="AJ352" s="695" cm="1">
        <f t="array" ref="AJ352">INDEX($H352:$K352,0,MATCH(AJ$303,$H$303:$K$303,0))*INDEX($J$297:$R$300,MATCH(AJ$303,$I$297:$I$300,0),MATCH(AJ$302,$J$296:$R$296,0))+IF(SUM($H352:$I352)&gt;0,INDEX($U$297:$AC$300,MATCH(AJ$303,$I$297:$I$300,0),MATCH(AJ$302,$J$296:$R$296,0)))</f>
        <v>0</v>
      </c>
      <c r="AK352" s="695" cm="1">
        <f t="array" ref="AK352">INDEX($H352:$K352,0,MATCH(AK$303,$H$303:$K$303,0))*INDEX($J$297:$R$300,MATCH(AK$303,$I$297:$I$300,0),MATCH(AK$302,$J$296:$R$296,0))+IF(SUM($H352:$I352)&gt;0,INDEX($U$297:$AC$300,MATCH(AK$303,$I$297:$I$300,0),MATCH(AK$302,$J$296:$R$296,0)))</f>
        <v>0</v>
      </c>
      <c r="AL352" s="695" cm="1">
        <f t="array" ref="AL352">INDEX($H352:$K352,0,MATCH(AL$303,$H$303:$K$303,0))*INDEX($J$297:$R$300,MATCH(AL$303,$I$297:$I$300,0),MATCH(AL$302,$J$296:$R$296,0))+IF(SUM($H352:$I352)&gt;0,INDEX($U$297:$AC$300,MATCH(AL$303,$I$297:$I$300,0),MATCH(AL$302,$J$296:$R$296,0)))</f>
        <v>1</v>
      </c>
      <c r="AM352" s="695" cm="1">
        <f t="array" ref="AM352">INDEX($H352:$K352,0,MATCH(AM$303,$H$303:$K$303,0))*INDEX($J$297:$R$300,MATCH(AM$303,$I$297:$I$300,0),MATCH(AM$302,$J$296:$R$296,0))+IF(SUM($H352:$I352)&gt;0,INDEX($U$297:$AC$300,MATCH(AM$303,$I$297:$I$300,0),MATCH(AM$302,$J$296:$R$296,0)))</f>
        <v>0</v>
      </c>
      <c r="AN352" s="695" cm="1">
        <f t="array" ref="AN352">INDEX($H352:$K352,0,MATCH(AN$303,$H$303:$K$303,0))*INDEX($J$297:$R$300,MATCH(AN$303,$I$297:$I$300,0),MATCH(AN$302,$J$296:$R$296,0))+IF(SUM($H352:$I352)&gt;0,INDEX($U$297:$AC$300,MATCH(AN$303,$I$297:$I$300,0),MATCH(AN$302,$J$296:$R$296,0)))</f>
        <v>0</v>
      </c>
      <c r="AO352" s="695" cm="1">
        <f t="array" ref="AO352">INDEX($H352:$K352,0,MATCH(AO$303,$H$303:$K$303,0))*INDEX($J$297:$R$300,MATCH(AO$303,$I$297:$I$300,0),MATCH(AO$302,$J$296:$R$296,0))+IF(SUM($H352:$I352)&gt;0,INDEX($U$297:$AC$300,MATCH(AO$303,$I$297:$I$300,0),MATCH(AO$302,$J$296:$R$296,0)))</f>
        <v>0</v>
      </c>
      <c r="AP352" s="695" cm="1">
        <f t="array" ref="AP352">INDEX($H352:$K352,0,MATCH(AP$303,$H$303:$K$303,0))*INDEX($J$297:$R$300,MATCH(AP$303,$I$297:$I$300,0),MATCH(AP$302,$J$296:$R$296,0))+IF(SUM($H352:$I352)&gt;0,INDEX($U$297:$AC$300,MATCH(AP$303,$I$297:$I$300,0),MATCH(AP$302,$J$296:$R$296,0)))</f>
        <v>1</v>
      </c>
      <c r="AQ352" s="695" cm="1">
        <f t="array" ref="AQ352">INDEX($H352:$K352,0,MATCH(AQ$303,$H$303:$K$303,0))*INDEX($J$297:$R$300,MATCH(AQ$303,$I$297:$I$300,0),MATCH(AQ$302,$J$296:$R$296,0))+IF(SUM($H352:$I352)&gt;0,INDEX($U$297:$AC$300,MATCH(AQ$303,$I$297:$I$300,0),MATCH(AQ$302,$J$296:$R$296,0)))</f>
        <v>0</v>
      </c>
      <c r="AR352" s="695" cm="1">
        <f t="array" ref="AR352">INDEX($H352:$K352,0,MATCH(AR$303,$H$303:$K$303,0))*INDEX($J$297:$R$300,MATCH(AR$303,$I$297:$I$300,0),MATCH(AR$302,$J$296:$R$296,0))+IF(SUM($H352:$I352)&gt;0,INDEX($U$297:$AC$300,MATCH(AR$303,$I$297:$I$300,0),MATCH(AR$302,$J$296:$R$296,0)))</f>
        <v>0</v>
      </c>
      <c r="AS352" s="695" cm="1">
        <f t="array" ref="AS352">INDEX($H352:$K352,0,MATCH(AS$303,$H$303:$K$303,0))*INDEX($J$297:$R$300,MATCH(AS$303,$I$297:$I$300,0),MATCH(AS$302,$J$296:$R$296,0))+IF(SUM($H352:$I352)&gt;0,INDEX($U$297:$AC$300,MATCH(AS$303,$I$297:$I$300,0),MATCH(AS$302,$J$296:$R$296,0)))</f>
        <v>0</v>
      </c>
      <c r="AT352" s="695" cm="1">
        <f t="array" ref="AT352">INDEX($H352:$K352,0,MATCH(AT$303,$H$303:$K$303,0))*INDEX($J$297:$R$300,MATCH(AT$303,$I$297:$I$300,0),MATCH(AT$302,$J$296:$R$296,0))+IF(SUM($H352:$I352)&gt;0,INDEX($U$297:$AC$300,MATCH(AT$303,$I$297:$I$300,0),MATCH(AT$302,$J$296:$R$296,0)))</f>
        <v>1</v>
      </c>
      <c r="AU352" s="695" cm="1">
        <f t="array" ref="AU352">INDEX($H352:$K352,0,MATCH(AU$303,$H$303:$K$303,0))*INDEX($J$297:$R$300,MATCH(AU$303,$I$297:$I$300,0),MATCH(AU$302,$J$296:$R$296,0))+IF(SUM($H352:$I352)&gt;0,INDEX($U$297:$AC$300,MATCH(AU$303,$I$297:$I$300,0),MATCH(AU$302,$J$296:$R$296,0)))</f>
        <v>0</v>
      </c>
      <c r="AV352" s="186"/>
      <c r="AW352" s="186"/>
      <c r="AX352" s="16"/>
      <c r="AY352" s="8"/>
      <c r="AZ352" s="8"/>
      <c r="BA352" s="8"/>
    </row>
    <row r="353" spans="1:53" ht="14.5" outlineLevel="1" x14ac:dyDescent="0.35">
      <c r="A353" s="6"/>
      <c r="B353" s="7"/>
      <c r="C353" s="17"/>
      <c r="D353" s="17"/>
      <c r="E353" s="17"/>
      <c r="F353" s="26"/>
      <c r="G353" s="26" t="str">
        <f t="shared" si="157"/>
        <v>AANWA1a</v>
      </c>
      <c r="H353" s="222">
        <f t="shared" ref="H353:J353" si="175">IF($H293&gt;0,INDEX($Z$168:$AC$180,MATCH($M174,$Y$168:$Y$180,0),MATCH(H$303,$Z$167:$AC$167,0)),0)</f>
        <v>0</v>
      </c>
      <c r="I353" s="222">
        <f t="shared" si="175"/>
        <v>0</v>
      </c>
      <c r="J353" s="222">
        <f t="shared" si="175"/>
        <v>0</v>
      </c>
      <c r="K353" s="222">
        <f t="shared" si="126"/>
        <v>0</v>
      </c>
      <c r="L353" s="695" cm="1">
        <f t="array" ref="L353">INDEX($H353:$K353,0,MATCH(L$303,$H$303:$K$303,0))*INDEX($J$297:$R$300,MATCH(L$303,$I$297:$I$300,0),MATCH(L$302,$J$296:$R$296,0))+IF(SUM($H353:$I353)&gt;0,INDEX($U$297:$AC$300,MATCH(L$303,$I$297:$I$300,0),MATCH(L$302,$J$296:$R$296,0)))</f>
        <v>0</v>
      </c>
      <c r="M353" s="695" cm="1">
        <f t="array" ref="M353">INDEX($H353:$K353,0,MATCH(M$303,$H$303:$K$303,0))*INDEX($J$297:$R$300,MATCH(M$303,$I$297:$I$300,0),MATCH(M$302,$J$296:$R$296,0))+IF(SUM($H353:$I353)&gt;0,INDEX($U$297:$AC$300,MATCH(M$303,$I$297:$I$300,0),MATCH(M$302,$J$296:$R$296,0)))</f>
        <v>0</v>
      </c>
      <c r="N353" s="695" cm="1">
        <f t="array" ref="N353">INDEX($H353:$K353,0,MATCH(N$303,$H$303:$K$303,0))*INDEX($J$297:$R$300,MATCH(N$303,$I$297:$I$300,0),MATCH(N$302,$J$296:$R$296,0))+IF(SUM($H353:$I353)&gt;0,INDEX($U$297:$AC$300,MATCH(N$303,$I$297:$I$300,0),MATCH(N$302,$J$296:$R$296,0)))</f>
        <v>0</v>
      </c>
      <c r="O353" s="695" cm="1">
        <f t="array" ref="O353">INDEX($H353:$K353,0,MATCH(O$303,$H$303:$K$303,0))*INDEX($J$297:$R$300,MATCH(O$303,$I$297:$I$300,0),MATCH(O$302,$J$296:$R$296,0))+IF(SUM($H353:$I353)&gt;0,INDEX($U$297:$AC$300,MATCH(O$303,$I$297:$I$300,0),MATCH(O$302,$J$296:$R$296,0)))</f>
        <v>0</v>
      </c>
      <c r="P353" s="695" cm="1">
        <f t="array" ref="P353">INDEX($H353:$K353,0,MATCH(P$303,$H$303:$K$303,0))*INDEX($J$297:$R$300,MATCH(P$303,$I$297:$I$300,0),MATCH(P$302,$J$296:$R$296,0))+IF(SUM($H353:$I353)&gt;0,INDEX($U$297:$AC$300,MATCH(P$303,$I$297:$I$300,0),MATCH(P$302,$J$296:$R$296,0)))</f>
        <v>0</v>
      </c>
      <c r="Q353" s="695" cm="1">
        <f t="array" ref="Q353">INDEX($H353:$K353,0,MATCH(Q$303,$H$303:$K$303,0))*INDEX($J$297:$R$300,MATCH(Q$303,$I$297:$I$300,0),MATCH(Q$302,$J$296:$R$296,0))+IF(SUM($H353:$I353)&gt;0,INDEX($U$297:$AC$300,MATCH(Q$303,$I$297:$I$300,0),MATCH(Q$302,$J$296:$R$296,0)))</f>
        <v>0</v>
      </c>
      <c r="R353" s="695" cm="1">
        <f t="array" ref="R353">INDEX($H353:$K353,0,MATCH(R$303,$H$303:$K$303,0))*INDEX($J$297:$R$300,MATCH(R$303,$I$297:$I$300,0),MATCH(R$302,$J$296:$R$296,0))+IF(SUM($H353:$I353)&gt;0,INDEX($U$297:$AC$300,MATCH(R$303,$I$297:$I$300,0),MATCH(R$302,$J$296:$R$296,0)))</f>
        <v>0</v>
      </c>
      <c r="S353" s="695" cm="1">
        <f t="array" ref="S353">INDEX($H353:$K353,0,MATCH(S$303,$H$303:$K$303,0))*INDEX($J$297:$R$300,MATCH(S$303,$I$297:$I$300,0),MATCH(S$302,$J$296:$R$296,0))+IF(SUM($H353:$I353)&gt;0,INDEX($U$297:$AC$300,MATCH(S$303,$I$297:$I$300,0),MATCH(S$302,$J$296:$R$296,0)))</f>
        <v>0</v>
      </c>
      <c r="T353" s="695" cm="1">
        <f t="array" ref="T353">INDEX($H353:$K353,0,MATCH(T$303,$H$303:$K$303,0))*INDEX($J$297:$R$300,MATCH(T$303,$I$297:$I$300,0),MATCH(T$302,$J$296:$R$296,0))+IF(SUM($H353:$I353)&gt;0,INDEX($U$297:$AC$300,MATCH(T$303,$I$297:$I$300,0),MATCH(T$302,$J$296:$R$296,0)))</f>
        <v>0</v>
      </c>
      <c r="U353" s="695" cm="1">
        <f t="array" ref="U353">INDEX($H353:$K353,0,MATCH(U$303,$H$303:$K$303,0))*INDEX($J$297:$R$300,MATCH(U$303,$I$297:$I$300,0),MATCH(U$302,$J$296:$R$296,0))+IF(SUM($H353:$I353)&gt;0,INDEX($U$297:$AC$300,MATCH(U$303,$I$297:$I$300,0),MATCH(U$302,$J$296:$R$296,0)))</f>
        <v>0</v>
      </c>
      <c r="V353" s="695" cm="1">
        <f t="array" ref="V353">INDEX($H353:$K353,0,MATCH(V$303,$H$303:$K$303,0))*INDEX($J$297:$R$300,MATCH(V$303,$I$297:$I$300,0),MATCH(V$302,$J$296:$R$296,0))+IF(SUM($H353:$I353)&gt;0,INDEX($U$297:$AC$300,MATCH(V$303,$I$297:$I$300,0),MATCH(V$302,$J$296:$R$296,0)))</f>
        <v>0</v>
      </c>
      <c r="W353" s="695" cm="1">
        <f t="array" ref="W353">INDEX($H353:$K353,0,MATCH(W$303,$H$303:$K$303,0))*INDEX($J$297:$R$300,MATCH(W$303,$I$297:$I$300,0),MATCH(W$302,$J$296:$R$296,0))+IF(SUM($H353:$I353)&gt;0,INDEX($U$297:$AC$300,MATCH(W$303,$I$297:$I$300,0),MATCH(W$302,$J$296:$R$296,0)))</f>
        <v>0</v>
      </c>
      <c r="X353" s="695" cm="1">
        <f t="array" ref="X353">INDEX($H353:$K353,0,MATCH(X$303,$H$303:$K$303,0))*INDEX($J$297:$R$300,MATCH(X$303,$I$297:$I$300,0),MATCH(X$302,$J$296:$R$296,0))+IF(SUM($H353:$I353)&gt;0,INDEX($U$297:$AC$300,MATCH(X$303,$I$297:$I$300,0),MATCH(X$302,$J$296:$R$296,0)))</f>
        <v>0</v>
      </c>
      <c r="Y353" s="695" cm="1">
        <f t="array" ref="Y353">INDEX($H353:$K353,0,MATCH(Y$303,$H$303:$K$303,0))*INDEX($J$297:$R$300,MATCH(Y$303,$I$297:$I$300,0),MATCH(Y$302,$J$296:$R$296,0))+IF(SUM($H353:$I353)&gt;0,INDEX($U$297:$AC$300,MATCH(Y$303,$I$297:$I$300,0),MATCH(Y$302,$J$296:$R$296,0)))</f>
        <v>0</v>
      </c>
      <c r="Z353" s="695" cm="1">
        <f t="array" ref="Z353">INDEX($H353:$K353,0,MATCH(Z$303,$H$303:$K$303,0))*INDEX($J$297:$R$300,MATCH(Z$303,$I$297:$I$300,0),MATCH(Z$302,$J$296:$R$296,0))+IF(SUM($H353:$I353)&gt;0,INDEX($U$297:$AC$300,MATCH(Z$303,$I$297:$I$300,0),MATCH(Z$302,$J$296:$R$296,0)))</f>
        <v>0</v>
      </c>
      <c r="AA353" s="695" cm="1">
        <f t="array" ref="AA353">INDEX($H353:$K353,0,MATCH(AA$303,$H$303:$K$303,0))*INDEX($J$297:$R$300,MATCH(AA$303,$I$297:$I$300,0),MATCH(AA$302,$J$296:$R$296,0))+IF(SUM($H353:$I353)&gt;0,INDEX($U$297:$AC$300,MATCH(AA$303,$I$297:$I$300,0),MATCH(AA$302,$J$296:$R$296,0)))</f>
        <v>0</v>
      </c>
      <c r="AB353" s="695" cm="1">
        <f t="array" ref="AB353">INDEX($H353:$K353,0,MATCH(AB$303,$H$303:$K$303,0))*INDEX($J$297:$R$300,MATCH(AB$303,$I$297:$I$300,0),MATCH(AB$302,$J$296:$R$296,0))+IF(SUM($H353:$I353)&gt;0,INDEX($U$297:$AC$300,MATCH(AB$303,$I$297:$I$300,0),MATCH(AB$302,$J$296:$R$296,0)))</f>
        <v>0</v>
      </c>
      <c r="AC353" s="695" cm="1">
        <f t="array" ref="AC353">INDEX($H353:$K353,0,MATCH(AC$303,$H$303:$K$303,0))*INDEX($J$297:$R$300,MATCH(AC$303,$I$297:$I$300,0),MATCH(AC$302,$J$296:$R$296,0))+IF(SUM($H353:$I353)&gt;0,INDEX($U$297:$AC$300,MATCH(AC$303,$I$297:$I$300,0),MATCH(AC$302,$J$296:$R$296,0)))</f>
        <v>0</v>
      </c>
      <c r="AD353" s="695" cm="1">
        <f t="array" ref="AD353">INDEX($H353:$K353,0,MATCH(AD$303,$H$303:$K$303,0))*INDEX($J$297:$R$300,MATCH(AD$303,$I$297:$I$300,0),MATCH(AD$302,$J$296:$R$296,0))+IF(SUM($H353:$I353)&gt;0,INDEX($U$297:$AC$300,MATCH(AD$303,$I$297:$I$300,0),MATCH(AD$302,$J$296:$R$296,0)))</f>
        <v>0</v>
      </c>
      <c r="AE353" s="695" cm="1">
        <f t="array" ref="AE353">INDEX($H353:$K353,0,MATCH(AE$303,$H$303:$K$303,0))*INDEX($J$297:$R$300,MATCH(AE$303,$I$297:$I$300,0),MATCH(AE$302,$J$296:$R$296,0))+IF(SUM($H353:$I353)&gt;0,INDEX($U$297:$AC$300,MATCH(AE$303,$I$297:$I$300,0),MATCH(AE$302,$J$296:$R$296,0)))</f>
        <v>0</v>
      </c>
      <c r="AF353" s="695" cm="1">
        <f t="array" ref="AF353">INDEX($H353:$K353,0,MATCH(AF$303,$H$303:$K$303,0))*INDEX($J$297:$R$300,MATCH(AF$303,$I$297:$I$300,0),MATCH(AF$302,$J$296:$R$296,0))+IF(SUM($H353:$I353)&gt;0,INDEX($U$297:$AC$300,MATCH(AF$303,$I$297:$I$300,0),MATCH(AF$302,$J$296:$R$296,0)))</f>
        <v>0</v>
      </c>
      <c r="AG353" s="695" cm="1">
        <f t="array" ref="AG353">INDEX($H353:$K353,0,MATCH(AG$303,$H$303:$K$303,0))*INDEX($J$297:$R$300,MATCH(AG$303,$I$297:$I$300,0),MATCH(AG$302,$J$296:$R$296,0))+IF(SUM($H353:$I353)&gt;0,INDEX($U$297:$AC$300,MATCH(AG$303,$I$297:$I$300,0),MATCH(AG$302,$J$296:$R$296,0)))</f>
        <v>0</v>
      </c>
      <c r="AH353" s="695" cm="1">
        <f t="array" ref="AH353">INDEX($H353:$K353,0,MATCH(AH$303,$H$303:$K$303,0))*INDEX($J$297:$R$300,MATCH(AH$303,$I$297:$I$300,0),MATCH(AH$302,$J$296:$R$296,0))+IF(SUM($H353:$I353)&gt;0,INDEX($U$297:$AC$300,MATCH(AH$303,$I$297:$I$300,0),MATCH(AH$302,$J$296:$R$296,0)))</f>
        <v>0</v>
      </c>
      <c r="AI353" s="695" cm="1">
        <f t="array" ref="AI353">INDEX($H353:$K353,0,MATCH(AI$303,$H$303:$K$303,0))*INDEX($J$297:$R$300,MATCH(AI$303,$I$297:$I$300,0),MATCH(AI$302,$J$296:$R$296,0))+IF(SUM($H353:$I353)&gt;0,INDEX($U$297:$AC$300,MATCH(AI$303,$I$297:$I$300,0),MATCH(AI$302,$J$296:$R$296,0)))</f>
        <v>0</v>
      </c>
      <c r="AJ353" s="695" cm="1">
        <f t="array" ref="AJ353">INDEX($H353:$K353,0,MATCH(AJ$303,$H$303:$K$303,0))*INDEX($J$297:$R$300,MATCH(AJ$303,$I$297:$I$300,0),MATCH(AJ$302,$J$296:$R$296,0))+IF(SUM($H353:$I353)&gt;0,INDEX($U$297:$AC$300,MATCH(AJ$303,$I$297:$I$300,0),MATCH(AJ$302,$J$296:$R$296,0)))</f>
        <v>0</v>
      </c>
      <c r="AK353" s="695" cm="1">
        <f t="array" ref="AK353">INDEX($H353:$K353,0,MATCH(AK$303,$H$303:$K$303,0))*INDEX($J$297:$R$300,MATCH(AK$303,$I$297:$I$300,0),MATCH(AK$302,$J$296:$R$296,0))+IF(SUM($H353:$I353)&gt;0,INDEX($U$297:$AC$300,MATCH(AK$303,$I$297:$I$300,0),MATCH(AK$302,$J$296:$R$296,0)))</f>
        <v>0</v>
      </c>
      <c r="AL353" s="695" cm="1">
        <f t="array" ref="AL353">INDEX($H353:$K353,0,MATCH(AL$303,$H$303:$K$303,0))*INDEX($J$297:$R$300,MATCH(AL$303,$I$297:$I$300,0),MATCH(AL$302,$J$296:$R$296,0))+IF(SUM($H353:$I353)&gt;0,INDEX($U$297:$AC$300,MATCH(AL$303,$I$297:$I$300,0),MATCH(AL$302,$J$296:$R$296,0)))</f>
        <v>0</v>
      </c>
      <c r="AM353" s="695" cm="1">
        <f t="array" ref="AM353">INDEX($H353:$K353,0,MATCH(AM$303,$H$303:$K$303,0))*INDEX($J$297:$R$300,MATCH(AM$303,$I$297:$I$300,0),MATCH(AM$302,$J$296:$R$296,0))+IF(SUM($H353:$I353)&gt;0,INDEX($U$297:$AC$300,MATCH(AM$303,$I$297:$I$300,0),MATCH(AM$302,$J$296:$R$296,0)))</f>
        <v>0</v>
      </c>
      <c r="AN353" s="695" cm="1">
        <f t="array" ref="AN353">INDEX($H353:$K353,0,MATCH(AN$303,$H$303:$K$303,0))*INDEX($J$297:$R$300,MATCH(AN$303,$I$297:$I$300,0),MATCH(AN$302,$J$296:$R$296,0))+IF(SUM($H353:$I353)&gt;0,INDEX($U$297:$AC$300,MATCH(AN$303,$I$297:$I$300,0),MATCH(AN$302,$J$296:$R$296,0)))</f>
        <v>0</v>
      </c>
      <c r="AO353" s="695" cm="1">
        <f t="array" ref="AO353">INDEX($H353:$K353,0,MATCH(AO$303,$H$303:$K$303,0))*INDEX($J$297:$R$300,MATCH(AO$303,$I$297:$I$300,0),MATCH(AO$302,$J$296:$R$296,0))+IF(SUM($H353:$I353)&gt;0,INDEX($U$297:$AC$300,MATCH(AO$303,$I$297:$I$300,0),MATCH(AO$302,$J$296:$R$296,0)))</f>
        <v>0</v>
      </c>
      <c r="AP353" s="695" cm="1">
        <f t="array" ref="AP353">INDEX($H353:$K353,0,MATCH(AP$303,$H$303:$K$303,0))*INDEX($J$297:$R$300,MATCH(AP$303,$I$297:$I$300,0),MATCH(AP$302,$J$296:$R$296,0))+IF(SUM($H353:$I353)&gt;0,INDEX($U$297:$AC$300,MATCH(AP$303,$I$297:$I$300,0),MATCH(AP$302,$J$296:$R$296,0)))</f>
        <v>0</v>
      </c>
      <c r="AQ353" s="695" cm="1">
        <f t="array" ref="AQ353">INDEX($H353:$K353,0,MATCH(AQ$303,$H$303:$K$303,0))*INDEX($J$297:$R$300,MATCH(AQ$303,$I$297:$I$300,0),MATCH(AQ$302,$J$296:$R$296,0))+IF(SUM($H353:$I353)&gt;0,INDEX($U$297:$AC$300,MATCH(AQ$303,$I$297:$I$300,0),MATCH(AQ$302,$J$296:$R$296,0)))</f>
        <v>0</v>
      </c>
      <c r="AR353" s="695" cm="1">
        <f t="array" ref="AR353">INDEX($H353:$K353,0,MATCH(AR$303,$H$303:$K$303,0))*INDEX($J$297:$R$300,MATCH(AR$303,$I$297:$I$300,0),MATCH(AR$302,$J$296:$R$296,0))+IF(SUM($H353:$I353)&gt;0,INDEX($U$297:$AC$300,MATCH(AR$303,$I$297:$I$300,0),MATCH(AR$302,$J$296:$R$296,0)))</f>
        <v>0</v>
      </c>
      <c r="AS353" s="695" cm="1">
        <f t="array" ref="AS353">INDEX($H353:$K353,0,MATCH(AS$303,$H$303:$K$303,0))*INDEX($J$297:$R$300,MATCH(AS$303,$I$297:$I$300,0),MATCH(AS$302,$J$296:$R$296,0))+IF(SUM($H353:$I353)&gt;0,INDEX($U$297:$AC$300,MATCH(AS$303,$I$297:$I$300,0),MATCH(AS$302,$J$296:$R$296,0)))</f>
        <v>0</v>
      </c>
      <c r="AT353" s="695" cm="1">
        <f t="array" ref="AT353">INDEX($H353:$K353,0,MATCH(AT$303,$H$303:$K$303,0))*INDEX($J$297:$R$300,MATCH(AT$303,$I$297:$I$300,0),MATCH(AT$302,$J$296:$R$296,0))+IF(SUM($H353:$I353)&gt;0,INDEX($U$297:$AC$300,MATCH(AT$303,$I$297:$I$300,0),MATCH(AT$302,$J$296:$R$296,0)))</f>
        <v>0</v>
      </c>
      <c r="AU353" s="695" cm="1">
        <f t="array" ref="AU353">INDEX($H353:$K353,0,MATCH(AU$303,$H$303:$K$303,0))*INDEX($J$297:$R$300,MATCH(AU$303,$I$297:$I$300,0),MATCH(AU$302,$J$296:$R$296,0))+IF(SUM($H353:$I353)&gt;0,INDEX($U$297:$AC$300,MATCH(AU$303,$I$297:$I$300,0),MATCH(AU$302,$J$296:$R$296,0)))</f>
        <v>0</v>
      </c>
      <c r="AV353" s="186"/>
      <c r="AW353" s="186"/>
      <c r="AX353" s="16"/>
      <c r="AY353" s="8"/>
      <c r="AZ353" s="8"/>
      <c r="BA353" s="8"/>
    </row>
    <row r="354" spans="1:53" ht="14.5" outlineLevel="1" x14ac:dyDescent="0.35">
      <c r="A354" s="6"/>
      <c r="B354" s="7"/>
      <c r="C354" s="17"/>
      <c r="D354" s="17"/>
      <c r="E354" s="17"/>
      <c r="F354" s="26"/>
      <c r="G354" s="26" t="str">
        <f t="shared" si="157"/>
        <v>AAANWa</v>
      </c>
      <c r="H354" s="222">
        <f t="shared" ref="H354:J354" si="176">IF($H294&gt;0,INDEX($Z$168:$AC$180,MATCH($M175,$Y$168:$Y$180,0),MATCH(H$303,$Z$167:$AC$167,0)),0)</f>
        <v>0</v>
      </c>
      <c r="I354" s="222">
        <f t="shared" si="176"/>
        <v>0</v>
      </c>
      <c r="J354" s="222">
        <f t="shared" si="176"/>
        <v>0</v>
      </c>
      <c r="K354" s="222">
        <f t="shared" si="126"/>
        <v>0</v>
      </c>
      <c r="L354" s="695" cm="1">
        <f t="array" ref="L354">INDEX($H354:$K354,0,MATCH(L$303,$H$303:$K$303,0))*INDEX($J$297:$R$300,MATCH(L$303,$I$297:$I$300,0),MATCH(L$302,$J$296:$R$296,0))+IF(SUM($H354:$I354)&gt;0,INDEX($U$297:$AC$300,MATCH(L$303,$I$297:$I$300,0),MATCH(L$302,$J$296:$R$296,0)))</f>
        <v>0</v>
      </c>
      <c r="M354" s="695" cm="1">
        <f t="array" ref="M354">INDEX($H354:$K354,0,MATCH(M$303,$H$303:$K$303,0))*INDEX($J$297:$R$300,MATCH(M$303,$I$297:$I$300,0),MATCH(M$302,$J$296:$R$296,0))+IF(SUM($H354:$I354)&gt;0,INDEX($U$297:$AC$300,MATCH(M$303,$I$297:$I$300,0),MATCH(M$302,$J$296:$R$296,0)))</f>
        <v>0</v>
      </c>
      <c r="N354" s="695" cm="1">
        <f t="array" ref="N354">INDEX($H354:$K354,0,MATCH(N$303,$H$303:$K$303,0))*INDEX($J$297:$R$300,MATCH(N$303,$I$297:$I$300,0),MATCH(N$302,$J$296:$R$296,0))+IF(SUM($H354:$I354)&gt;0,INDEX($U$297:$AC$300,MATCH(N$303,$I$297:$I$300,0),MATCH(N$302,$J$296:$R$296,0)))</f>
        <v>0</v>
      </c>
      <c r="O354" s="695" cm="1">
        <f t="array" ref="O354">INDEX($H354:$K354,0,MATCH(O$303,$H$303:$K$303,0))*INDEX($J$297:$R$300,MATCH(O$303,$I$297:$I$300,0),MATCH(O$302,$J$296:$R$296,0))+IF(SUM($H354:$I354)&gt;0,INDEX($U$297:$AC$300,MATCH(O$303,$I$297:$I$300,0),MATCH(O$302,$J$296:$R$296,0)))</f>
        <v>0</v>
      </c>
      <c r="P354" s="695" cm="1">
        <f t="array" ref="P354">INDEX($H354:$K354,0,MATCH(P$303,$H$303:$K$303,0))*INDEX($J$297:$R$300,MATCH(P$303,$I$297:$I$300,0),MATCH(P$302,$J$296:$R$296,0))+IF(SUM($H354:$I354)&gt;0,INDEX($U$297:$AC$300,MATCH(P$303,$I$297:$I$300,0),MATCH(P$302,$J$296:$R$296,0)))</f>
        <v>0</v>
      </c>
      <c r="Q354" s="695" cm="1">
        <f t="array" ref="Q354">INDEX($H354:$K354,0,MATCH(Q$303,$H$303:$K$303,0))*INDEX($J$297:$R$300,MATCH(Q$303,$I$297:$I$300,0),MATCH(Q$302,$J$296:$R$296,0))+IF(SUM($H354:$I354)&gt;0,INDEX($U$297:$AC$300,MATCH(Q$303,$I$297:$I$300,0),MATCH(Q$302,$J$296:$R$296,0)))</f>
        <v>0</v>
      </c>
      <c r="R354" s="695" cm="1">
        <f t="array" ref="R354">INDEX($H354:$K354,0,MATCH(R$303,$H$303:$K$303,0))*INDEX($J$297:$R$300,MATCH(R$303,$I$297:$I$300,0),MATCH(R$302,$J$296:$R$296,0))+IF(SUM($H354:$I354)&gt;0,INDEX($U$297:$AC$300,MATCH(R$303,$I$297:$I$300,0),MATCH(R$302,$J$296:$R$296,0)))</f>
        <v>0</v>
      </c>
      <c r="S354" s="695" cm="1">
        <f t="array" ref="S354">INDEX($H354:$K354,0,MATCH(S$303,$H$303:$K$303,0))*INDEX($J$297:$R$300,MATCH(S$303,$I$297:$I$300,0),MATCH(S$302,$J$296:$R$296,0))+IF(SUM($H354:$I354)&gt;0,INDEX($U$297:$AC$300,MATCH(S$303,$I$297:$I$300,0),MATCH(S$302,$J$296:$R$296,0)))</f>
        <v>0</v>
      </c>
      <c r="T354" s="695" cm="1">
        <f t="array" ref="T354">INDEX($H354:$K354,0,MATCH(T$303,$H$303:$K$303,0))*INDEX($J$297:$R$300,MATCH(T$303,$I$297:$I$300,0),MATCH(T$302,$J$296:$R$296,0))+IF(SUM($H354:$I354)&gt;0,INDEX($U$297:$AC$300,MATCH(T$303,$I$297:$I$300,0),MATCH(T$302,$J$296:$R$296,0)))</f>
        <v>0</v>
      </c>
      <c r="U354" s="695" cm="1">
        <f t="array" ref="U354">INDEX($H354:$K354,0,MATCH(U$303,$H$303:$K$303,0))*INDEX($J$297:$R$300,MATCH(U$303,$I$297:$I$300,0),MATCH(U$302,$J$296:$R$296,0))+IF(SUM($H354:$I354)&gt;0,INDEX($U$297:$AC$300,MATCH(U$303,$I$297:$I$300,0),MATCH(U$302,$J$296:$R$296,0)))</f>
        <v>0</v>
      </c>
      <c r="V354" s="695" cm="1">
        <f t="array" ref="V354">INDEX($H354:$K354,0,MATCH(V$303,$H$303:$K$303,0))*INDEX($J$297:$R$300,MATCH(V$303,$I$297:$I$300,0),MATCH(V$302,$J$296:$R$296,0))+IF(SUM($H354:$I354)&gt;0,INDEX($U$297:$AC$300,MATCH(V$303,$I$297:$I$300,0),MATCH(V$302,$J$296:$R$296,0)))</f>
        <v>0</v>
      </c>
      <c r="W354" s="695" cm="1">
        <f t="array" ref="W354">INDEX($H354:$K354,0,MATCH(W$303,$H$303:$K$303,0))*INDEX($J$297:$R$300,MATCH(W$303,$I$297:$I$300,0),MATCH(W$302,$J$296:$R$296,0))+IF(SUM($H354:$I354)&gt;0,INDEX($U$297:$AC$300,MATCH(W$303,$I$297:$I$300,0),MATCH(W$302,$J$296:$R$296,0)))</f>
        <v>0</v>
      </c>
      <c r="X354" s="695" cm="1">
        <f t="array" ref="X354">INDEX($H354:$K354,0,MATCH(X$303,$H$303:$K$303,0))*INDEX($J$297:$R$300,MATCH(X$303,$I$297:$I$300,0),MATCH(X$302,$J$296:$R$296,0))+IF(SUM($H354:$I354)&gt;0,INDEX($U$297:$AC$300,MATCH(X$303,$I$297:$I$300,0),MATCH(X$302,$J$296:$R$296,0)))</f>
        <v>0</v>
      </c>
      <c r="Y354" s="695" cm="1">
        <f t="array" ref="Y354">INDEX($H354:$K354,0,MATCH(Y$303,$H$303:$K$303,0))*INDEX($J$297:$R$300,MATCH(Y$303,$I$297:$I$300,0),MATCH(Y$302,$J$296:$R$296,0))+IF(SUM($H354:$I354)&gt;0,INDEX($U$297:$AC$300,MATCH(Y$303,$I$297:$I$300,0),MATCH(Y$302,$J$296:$R$296,0)))</f>
        <v>0</v>
      </c>
      <c r="Z354" s="695" cm="1">
        <f t="array" ref="Z354">INDEX($H354:$K354,0,MATCH(Z$303,$H$303:$K$303,0))*INDEX($J$297:$R$300,MATCH(Z$303,$I$297:$I$300,0),MATCH(Z$302,$J$296:$R$296,0))+IF(SUM($H354:$I354)&gt;0,INDEX($U$297:$AC$300,MATCH(Z$303,$I$297:$I$300,0),MATCH(Z$302,$J$296:$R$296,0)))</f>
        <v>0</v>
      </c>
      <c r="AA354" s="695" cm="1">
        <f t="array" ref="AA354">INDEX($H354:$K354,0,MATCH(AA$303,$H$303:$K$303,0))*INDEX($J$297:$R$300,MATCH(AA$303,$I$297:$I$300,0),MATCH(AA$302,$J$296:$R$296,0))+IF(SUM($H354:$I354)&gt;0,INDEX($U$297:$AC$300,MATCH(AA$303,$I$297:$I$300,0),MATCH(AA$302,$J$296:$R$296,0)))</f>
        <v>0</v>
      </c>
      <c r="AB354" s="695" cm="1">
        <f t="array" ref="AB354">INDEX($H354:$K354,0,MATCH(AB$303,$H$303:$K$303,0))*INDEX($J$297:$R$300,MATCH(AB$303,$I$297:$I$300,0),MATCH(AB$302,$J$296:$R$296,0))+IF(SUM($H354:$I354)&gt;0,INDEX($U$297:$AC$300,MATCH(AB$303,$I$297:$I$300,0),MATCH(AB$302,$J$296:$R$296,0)))</f>
        <v>0</v>
      </c>
      <c r="AC354" s="695" cm="1">
        <f t="array" ref="AC354">INDEX($H354:$K354,0,MATCH(AC$303,$H$303:$K$303,0))*INDEX($J$297:$R$300,MATCH(AC$303,$I$297:$I$300,0),MATCH(AC$302,$J$296:$R$296,0))+IF(SUM($H354:$I354)&gt;0,INDEX($U$297:$AC$300,MATCH(AC$303,$I$297:$I$300,0),MATCH(AC$302,$J$296:$R$296,0)))</f>
        <v>0</v>
      </c>
      <c r="AD354" s="695" cm="1">
        <f t="array" ref="AD354">INDEX($H354:$K354,0,MATCH(AD$303,$H$303:$K$303,0))*INDEX($J$297:$R$300,MATCH(AD$303,$I$297:$I$300,0),MATCH(AD$302,$J$296:$R$296,0))+IF(SUM($H354:$I354)&gt;0,INDEX($U$297:$AC$300,MATCH(AD$303,$I$297:$I$300,0),MATCH(AD$302,$J$296:$R$296,0)))</f>
        <v>0</v>
      </c>
      <c r="AE354" s="695" cm="1">
        <f t="array" ref="AE354">INDEX($H354:$K354,0,MATCH(AE$303,$H$303:$K$303,0))*INDEX($J$297:$R$300,MATCH(AE$303,$I$297:$I$300,0),MATCH(AE$302,$J$296:$R$296,0))+IF(SUM($H354:$I354)&gt;0,INDEX($U$297:$AC$300,MATCH(AE$303,$I$297:$I$300,0),MATCH(AE$302,$J$296:$R$296,0)))</f>
        <v>0</v>
      </c>
      <c r="AF354" s="695" cm="1">
        <f t="array" ref="AF354">INDEX($H354:$K354,0,MATCH(AF$303,$H$303:$K$303,0))*INDEX($J$297:$R$300,MATCH(AF$303,$I$297:$I$300,0),MATCH(AF$302,$J$296:$R$296,0))+IF(SUM($H354:$I354)&gt;0,INDEX($U$297:$AC$300,MATCH(AF$303,$I$297:$I$300,0),MATCH(AF$302,$J$296:$R$296,0)))</f>
        <v>0</v>
      </c>
      <c r="AG354" s="695" cm="1">
        <f t="array" ref="AG354">INDEX($H354:$K354,0,MATCH(AG$303,$H$303:$K$303,0))*INDEX($J$297:$R$300,MATCH(AG$303,$I$297:$I$300,0),MATCH(AG$302,$J$296:$R$296,0))+IF(SUM($H354:$I354)&gt;0,INDEX($U$297:$AC$300,MATCH(AG$303,$I$297:$I$300,0),MATCH(AG$302,$J$296:$R$296,0)))</f>
        <v>0</v>
      </c>
      <c r="AH354" s="695" cm="1">
        <f t="array" ref="AH354">INDEX($H354:$K354,0,MATCH(AH$303,$H$303:$K$303,0))*INDEX($J$297:$R$300,MATCH(AH$303,$I$297:$I$300,0),MATCH(AH$302,$J$296:$R$296,0))+IF(SUM($H354:$I354)&gt;0,INDEX($U$297:$AC$300,MATCH(AH$303,$I$297:$I$300,0),MATCH(AH$302,$J$296:$R$296,0)))</f>
        <v>0</v>
      </c>
      <c r="AI354" s="695" cm="1">
        <f t="array" ref="AI354">INDEX($H354:$K354,0,MATCH(AI$303,$H$303:$K$303,0))*INDEX($J$297:$R$300,MATCH(AI$303,$I$297:$I$300,0),MATCH(AI$302,$J$296:$R$296,0))+IF(SUM($H354:$I354)&gt;0,INDEX($U$297:$AC$300,MATCH(AI$303,$I$297:$I$300,0),MATCH(AI$302,$J$296:$R$296,0)))</f>
        <v>0</v>
      </c>
      <c r="AJ354" s="695" cm="1">
        <f t="array" ref="AJ354">INDEX($H354:$K354,0,MATCH(AJ$303,$H$303:$K$303,0))*INDEX($J$297:$R$300,MATCH(AJ$303,$I$297:$I$300,0),MATCH(AJ$302,$J$296:$R$296,0))+IF(SUM($H354:$I354)&gt;0,INDEX($U$297:$AC$300,MATCH(AJ$303,$I$297:$I$300,0),MATCH(AJ$302,$J$296:$R$296,0)))</f>
        <v>0</v>
      </c>
      <c r="AK354" s="695" cm="1">
        <f t="array" ref="AK354">INDEX($H354:$K354,0,MATCH(AK$303,$H$303:$K$303,0))*INDEX($J$297:$R$300,MATCH(AK$303,$I$297:$I$300,0),MATCH(AK$302,$J$296:$R$296,0))+IF(SUM($H354:$I354)&gt;0,INDEX($U$297:$AC$300,MATCH(AK$303,$I$297:$I$300,0),MATCH(AK$302,$J$296:$R$296,0)))</f>
        <v>0</v>
      </c>
      <c r="AL354" s="695" cm="1">
        <f t="array" ref="AL354">INDEX($H354:$K354,0,MATCH(AL$303,$H$303:$K$303,0))*INDEX($J$297:$R$300,MATCH(AL$303,$I$297:$I$300,0),MATCH(AL$302,$J$296:$R$296,0))+IF(SUM($H354:$I354)&gt;0,INDEX($U$297:$AC$300,MATCH(AL$303,$I$297:$I$300,0),MATCH(AL$302,$J$296:$R$296,0)))</f>
        <v>0</v>
      </c>
      <c r="AM354" s="695" cm="1">
        <f t="array" ref="AM354">INDEX($H354:$K354,0,MATCH(AM$303,$H$303:$K$303,0))*INDEX($J$297:$R$300,MATCH(AM$303,$I$297:$I$300,0),MATCH(AM$302,$J$296:$R$296,0))+IF(SUM($H354:$I354)&gt;0,INDEX($U$297:$AC$300,MATCH(AM$303,$I$297:$I$300,0),MATCH(AM$302,$J$296:$R$296,0)))</f>
        <v>0</v>
      </c>
      <c r="AN354" s="695" cm="1">
        <f t="array" ref="AN354">INDEX($H354:$K354,0,MATCH(AN$303,$H$303:$K$303,0))*INDEX($J$297:$R$300,MATCH(AN$303,$I$297:$I$300,0),MATCH(AN$302,$J$296:$R$296,0))+IF(SUM($H354:$I354)&gt;0,INDEX($U$297:$AC$300,MATCH(AN$303,$I$297:$I$300,0),MATCH(AN$302,$J$296:$R$296,0)))</f>
        <v>0</v>
      </c>
      <c r="AO354" s="695" cm="1">
        <f t="array" ref="AO354">INDEX($H354:$K354,0,MATCH(AO$303,$H$303:$K$303,0))*INDEX($J$297:$R$300,MATCH(AO$303,$I$297:$I$300,0),MATCH(AO$302,$J$296:$R$296,0))+IF(SUM($H354:$I354)&gt;0,INDEX($U$297:$AC$300,MATCH(AO$303,$I$297:$I$300,0),MATCH(AO$302,$J$296:$R$296,0)))</f>
        <v>0</v>
      </c>
      <c r="AP354" s="695" cm="1">
        <f t="array" ref="AP354">INDEX($H354:$K354,0,MATCH(AP$303,$H$303:$K$303,0))*INDEX($J$297:$R$300,MATCH(AP$303,$I$297:$I$300,0),MATCH(AP$302,$J$296:$R$296,0))+IF(SUM($H354:$I354)&gt;0,INDEX($U$297:$AC$300,MATCH(AP$303,$I$297:$I$300,0),MATCH(AP$302,$J$296:$R$296,0)))</f>
        <v>0</v>
      </c>
      <c r="AQ354" s="695" cm="1">
        <f t="array" ref="AQ354">INDEX($H354:$K354,0,MATCH(AQ$303,$H$303:$K$303,0))*INDEX($J$297:$R$300,MATCH(AQ$303,$I$297:$I$300,0),MATCH(AQ$302,$J$296:$R$296,0))+IF(SUM($H354:$I354)&gt;0,INDEX($U$297:$AC$300,MATCH(AQ$303,$I$297:$I$300,0),MATCH(AQ$302,$J$296:$R$296,0)))</f>
        <v>0</v>
      </c>
      <c r="AR354" s="695" cm="1">
        <f t="array" ref="AR354">INDEX($H354:$K354,0,MATCH(AR$303,$H$303:$K$303,0))*INDEX($J$297:$R$300,MATCH(AR$303,$I$297:$I$300,0),MATCH(AR$302,$J$296:$R$296,0))+IF(SUM($H354:$I354)&gt;0,INDEX($U$297:$AC$300,MATCH(AR$303,$I$297:$I$300,0),MATCH(AR$302,$J$296:$R$296,0)))</f>
        <v>0</v>
      </c>
      <c r="AS354" s="695" cm="1">
        <f t="array" ref="AS354">INDEX($H354:$K354,0,MATCH(AS$303,$H$303:$K$303,0))*INDEX($J$297:$R$300,MATCH(AS$303,$I$297:$I$300,0),MATCH(AS$302,$J$296:$R$296,0))+IF(SUM($H354:$I354)&gt;0,INDEX($U$297:$AC$300,MATCH(AS$303,$I$297:$I$300,0),MATCH(AS$302,$J$296:$R$296,0)))</f>
        <v>0</v>
      </c>
      <c r="AT354" s="695" cm="1">
        <f t="array" ref="AT354">INDEX($H354:$K354,0,MATCH(AT$303,$H$303:$K$303,0))*INDEX($J$297:$R$300,MATCH(AT$303,$I$297:$I$300,0),MATCH(AT$302,$J$296:$R$296,0))+IF(SUM($H354:$I354)&gt;0,INDEX($U$297:$AC$300,MATCH(AT$303,$I$297:$I$300,0),MATCH(AT$302,$J$296:$R$296,0)))</f>
        <v>0</v>
      </c>
      <c r="AU354" s="695" cm="1">
        <f t="array" ref="AU354">INDEX($H354:$K354,0,MATCH(AU$303,$H$303:$K$303,0))*INDEX($J$297:$R$300,MATCH(AU$303,$I$297:$I$300,0),MATCH(AU$302,$J$296:$R$296,0))+IF(SUM($H354:$I354)&gt;0,INDEX($U$297:$AC$300,MATCH(AU$303,$I$297:$I$300,0),MATCH(AU$302,$J$296:$R$296,0)))</f>
        <v>0</v>
      </c>
      <c r="AV354" s="186"/>
      <c r="AW354" s="186"/>
      <c r="AX354" s="16"/>
      <c r="AY354" s="8"/>
      <c r="AZ354" s="8"/>
      <c r="BA354" s="8"/>
    </row>
    <row r="355" spans="1:53" ht="14.5" outlineLevel="1" x14ac:dyDescent="0.35">
      <c r="A355" s="6"/>
      <c r="B355" s="7"/>
      <c r="C355" s="17"/>
      <c r="D355" s="17"/>
      <c r="E355" s="17"/>
      <c r="F355" s="26"/>
      <c r="G355" s="26"/>
      <c r="I355" s="26"/>
      <c r="J355" s="26"/>
      <c r="K355" s="26"/>
      <c r="N355" s="494"/>
      <c r="O355" s="186"/>
      <c r="P355" s="186"/>
      <c r="Q355" s="186"/>
      <c r="R355" s="186"/>
      <c r="S355" s="186"/>
      <c r="T355" s="186"/>
      <c r="U355" s="186"/>
      <c r="V355" s="186"/>
      <c r="W355" s="186"/>
      <c r="X355" s="186"/>
      <c r="Y355" s="186"/>
      <c r="Z355" s="186"/>
      <c r="AA355" s="186"/>
      <c r="AB355" s="186"/>
      <c r="AC355" s="186"/>
      <c r="AD355" s="186"/>
      <c r="AE355" s="186"/>
      <c r="AF355" s="186"/>
      <c r="AG355" s="186"/>
      <c r="AH355" s="186"/>
      <c r="AI355" s="186"/>
      <c r="AJ355" s="186"/>
      <c r="AK355" s="186"/>
      <c r="AL355" s="186"/>
      <c r="AM355" s="186"/>
      <c r="AN355" s="186"/>
      <c r="AO355" s="186"/>
      <c r="AP355" s="186"/>
      <c r="AQ355" s="186"/>
      <c r="AR355" s="186"/>
      <c r="AS355" s="186"/>
      <c r="AT355" s="186"/>
      <c r="AU355" s="186"/>
      <c r="AV355" s="186"/>
      <c r="AW355" s="186"/>
      <c r="AX355" s="16"/>
      <c r="AY355" s="8"/>
      <c r="AZ355" s="8"/>
      <c r="BA355" s="8"/>
    </row>
    <row r="356" spans="1:53" ht="14.5" outlineLevel="1" x14ac:dyDescent="0.35">
      <c r="A356" s="6"/>
      <c r="B356" s="7"/>
      <c r="C356" s="17"/>
      <c r="D356" s="17"/>
      <c r="E356" s="17"/>
      <c r="F356" s="26"/>
      <c r="G356" s="26"/>
      <c r="I356" s="26"/>
      <c r="J356" s="26"/>
      <c r="K356" s="26"/>
      <c r="N356" s="494"/>
      <c r="O356" s="186"/>
      <c r="P356" s="186"/>
      <c r="Q356" s="186"/>
      <c r="R356" s="186"/>
      <c r="S356" s="186"/>
      <c r="T356" s="186"/>
      <c r="U356" s="186"/>
      <c r="V356" s="186"/>
      <c r="W356" s="186"/>
      <c r="X356" s="186"/>
      <c r="Y356" s="186"/>
      <c r="Z356" s="186"/>
      <c r="AA356" s="186"/>
      <c r="AB356" s="186"/>
      <c r="AC356" s="186"/>
      <c r="AD356" s="186"/>
      <c r="AE356" s="186"/>
      <c r="AF356" s="186"/>
      <c r="AG356" s="186"/>
      <c r="AH356" s="186"/>
      <c r="AI356" s="186"/>
      <c r="AJ356" s="186"/>
      <c r="AK356" s="186"/>
      <c r="AL356" s="186"/>
      <c r="AM356" s="186"/>
      <c r="AN356" s="186"/>
      <c r="AO356" s="186"/>
      <c r="AP356" s="186"/>
      <c r="AQ356" s="186"/>
      <c r="AR356" s="186"/>
      <c r="AS356" s="186"/>
      <c r="AT356" s="186"/>
      <c r="AU356" s="186"/>
      <c r="AV356" s="186"/>
      <c r="AW356" s="186"/>
      <c r="AX356" s="16"/>
      <c r="AY356" s="8"/>
      <c r="AZ356" s="8"/>
      <c r="BA356" s="8"/>
    </row>
    <row r="357" spans="1:53" ht="14.5" outlineLevel="1" x14ac:dyDescent="0.35">
      <c r="A357" s="6"/>
      <c r="B357" s="7"/>
      <c r="C357" s="17"/>
      <c r="D357" s="17"/>
      <c r="E357" s="17"/>
      <c r="F357" s="26"/>
      <c r="G357" s="495" t="s">
        <v>1159</v>
      </c>
      <c r="I357" t="s">
        <v>1014</v>
      </c>
      <c r="J357" s="693" t="s">
        <v>382</v>
      </c>
      <c r="K357" s="693" t="s">
        <v>780</v>
      </c>
      <c r="L357" s="693" t="s">
        <v>781</v>
      </c>
      <c r="M357" s="693" t="s">
        <v>782</v>
      </c>
      <c r="N357" s="693" t="s">
        <v>783</v>
      </c>
      <c r="O357" s="693" t="s">
        <v>784</v>
      </c>
      <c r="P357" s="693" t="s">
        <v>785</v>
      </c>
      <c r="Q357" s="693" t="s">
        <v>786</v>
      </c>
      <c r="R357" s="693" t="s">
        <v>787</v>
      </c>
      <c r="S357" s="186"/>
      <c r="T357" s="186"/>
      <c r="U357" s="186"/>
      <c r="V357" s="186"/>
      <c r="W357" s="186"/>
      <c r="X357" s="186"/>
      <c r="Y357" s="186"/>
      <c r="Z357" s="186"/>
      <c r="AA357" s="186"/>
      <c r="AB357" s="186"/>
      <c r="AC357" s="186"/>
      <c r="AD357" s="186"/>
      <c r="AE357" s="186"/>
      <c r="AF357" s="186"/>
      <c r="AG357" s="186"/>
      <c r="AH357" s="186"/>
      <c r="AI357" s="186"/>
      <c r="AJ357" s="186"/>
      <c r="AK357" s="186"/>
      <c r="AL357" s="186"/>
      <c r="AM357" s="186"/>
      <c r="AN357" s="186"/>
      <c r="AO357" s="186"/>
      <c r="AP357" s="186"/>
      <c r="AQ357" s="186"/>
      <c r="AR357" s="186"/>
      <c r="AS357" s="186"/>
      <c r="AT357" s="186"/>
      <c r="AU357" s="186"/>
      <c r="AV357" s="186"/>
      <c r="AW357" s="186"/>
      <c r="AX357" s="16"/>
      <c r="AY357" s="8"/>
      <c r="AZ357" s="8"/>
      <c r="BA357" s="8"/>
    </row>
    <row r="358" spans="1:53" ht="14.5" outlineLevel="1" x14ac:dyDescent="0.35">
      <c r="A358" s="6"/>
      <c r="B358" s="7"/>
      <c r="C358" s="17"/>
      <c r="D358" s="17"/>
      <c r="E358" s="17"/>
      <c r="F358" s="26"/>
      <c r="G358" s="495"/>
      <c r="I358" t="s">
        <v>756</v>
      </c>
      <c r="J358" s="694">
        <v>1</v>
      </c>
      <c r="K358" s="694">
        <v>1</v>
      </c>
      <c r="L358" s="694">
        <v>1</v>
      </c>
      <c r="M358" s="694">
        <v>1</v>
      </c>
      <c r="N358" s="694">
        <v>1</v>
      </c>
      <c r="O358" s="694">
        <v>1</v>
      </c>
      <c r="P358" s="694">
        <v>1</v>
      </c>
      <c r="Q358" s="694">
        <v>1</v>
      </c>
      <c r="R358" s="694">
        <v>1</v>
      </c>
      <c r="S358" s="186"/>
      <c r="T358" s="186"/>
      <c r="U358" s="186"/>
      <c r="V358" s="186"/>
      <c r="W358" s="186"/>
      <c r="X358" s="186"/>
      <c r="Y358" s="186"/>
      <c r="Z358" s="186"/>
      <c r="AA358" s="186"/>
      <c r="AB358" s="186"/>
      <c r="AC358" s="186"/>
      <c r="AD358" s="186"/>
      <c r="AE358" s="186"/>
      <c r="AF358" s="186"/>
      <c r="AG358" s="186"/>
      <c r="AH358" s="186"/>
      <c r="AI358" s="186"/>
      <c r="AJ358" s="186"/>
      <c r="AK358" s="186"/>
      <c r="AL358" s="186"/>
      <c r="AM358" s="186"/>
      <c r="AN358" s="186"/>
      <c r="AO358" s="186"/>
      <c r="AP358" s="186"/>
      <c r="AQ358" s="186"/>
      <c r="AR358" s="186"/>
      <c r="AS358" s="186"/>
      <c r="AT358" s="186"/>
      <c r="AU358" s="186"/>
      <c r="AV358" s="186"/>
      <c r="AW358" s="186"/>
      <c r="AX358" s="16"/>
      <c r="AY358" s="8"/>
      <c r="AZ358" s="8"/>
      <c r="BA358" s="8"/>
    </row>
    <row r="359" spans="1:53" ht="14.5" outlineLevel="1" x14ac:dyDescent="0.35">
      <c r="A359" s="6"/>
      <c r="B359" s="7"/>
      <c r="C359" s="17"/>
      <c r="D359" s="17"/>
      <c r="E359" s="17"/>
      <c r="F359" s="26"/>
      <c r="G359" s="495"/>
      <c r="I359" t="s">
        <v>1136</v>
      </c>
      <c r="J359" s="694">
        <v>1</v>
      </c>
      <c r="K359" s="694">
        <v>1</v>
      </c>
      <c r="L359" s="694">
        <v>1</v>
      </c>
      <c r="M359" s="694">
        <v>1</v>
      </c>
      <c r="N359" s="694">
        <v>1</v>
      </c>
      <c r="O359" s="694">
        <v>1</v>
      </c>
      <c r="P359" s="694">
        <v>1</v>
      </c>
      <c r="Q359" s="694">
        <v>1</v>
      </c>
      <c r="R359" s="694">
        <v>1</v>
      </c>
      <c r="S359" s="186"/>
      <c r="T359" s="186"/>
      <c r="U359" s="186"/>
      <c r="V359" s="186"/>
      <c r="W359" s="186"/>
      <c r="X359" s="186"/>
      <c r="Y359" s="186"/>
      <c r="Z359" s="186"/>
      <c r="AA359" s="186"/>
      <c r="AB359" s="186"/>
      <c r="AC359" s="186"/>
      <c r="AD359" s="186"/>
      <c r="AE359" s="186"/>
      <c r="AF359" s="186"/>
      <c r="AG359" s="186"/>
      <c r="AH359" s="186"/>
      <c r="AI359" s="186"/>
      <c r="AJ359" s="186"/>
      <c r="AK359" s="186"/>
      <c r="AL359" s="186"/>
      <c r="AM359" s="186"/>
      <c r="AN359" s="186"/>
      <c r="AO359" s="186"/>
      <c r="AP359" s="186"/>
      <c r="AQ359" s="186"/>
      <c r="AR359" s="186"/>
      <c r="AS359" s="186"/>
      <c r="AT359" s="186"/>
      <c r="AU359" s="186"/>
      <c r="AV359" s="186"/>
      <c r="AW359" s="186"/>
      <c r="AX359" s="16"/>
      <c r="AY359" s="8"/>
      <c r="AZ359" s="8"/>
      <c r="BA359" s="8"/>
    </row>
    <row r="360" spans="1:53" ht="14.5" outlineLevel="1" x14ac:dyDescent="0.35">
      <c r="A360" s="6"/>
      <c r="B360" s="7"/>
      <c r="C360" s="17"/>
      <c r="D360" s="17"/>
      <c r="E360" s="17"/>
      <c r="F360" s="26"/>
      <c r="G360" s="495"/>
      <c r="I360" t="s">
        <v>1137</v>
      </c>
      <c r="J360" s="694">
        <v>2</v>
      </c>
      <c r="K360" s="694">
        <v>2</v>
      </c>
      <c r="L360" s="694">
        <v>1</v>
      </c>
      <c r="M360" s="694">
        <v>1</v>
      </c>
      <c r="N360" s="694">
        <v>1</v>
      </c>
      <c r="O360" s="694">
        <v>1</v>
      </c>
      <c r="P360" s="694">
        <v>0</v>
      </c>
      <c r="Q360" s="694">
        <v>0</v>
      </c>
      <c r="R360" s="694">
        <v>0</v>
      </c>
      <c r="S360" s="186"/>
      <c r="T360" s="186"/>
      <c r="U360" s="186"/>
      <c r="V360" s="186"/>
      <c r="W360" s="186"/>
      <c r="X360" s="186"/>
      <c r="Y360" s="186"/>
      <c r="Z360" s="186"/>
      <c r="AA360" s="186"/>
      <c r="AB360" s="186"/>
      <c r="AC360" s="186"/>
      <c r="AD360" s="186"/>
      <c r="AE360" s="186"/>
      <c r="AF360" s="186"/>
      <c r="AG360" s="186"/>
      <c r="AH360" s="186"/>
      <c r="AI360" s="186"/>
      <c r="AJ360" s="186"/>
      <c r="AK360" s="186"/>
      <c r="AL360" s="186"/>
      <c r="AM360" s="186"/>
      <c r="AN360" s="186"/>
      <c r="AO360" s="186"/>
      <c r="AP360" s="186"/>
      <c r="AQ360" s="186"/>
      <c r="AR360" s="186"/>
      <c r="AS360" s="186"/>
      <c r="AT360" s="186"/>
      <c r="AU360" s="186"/>
      <c r="AV360" s="186"/>
      <c r="AW360" s="186"/>
      <c r="AX360" s="16"/>
      <c r="AY360" s="8"/>
      <c r="AZ360" s="8"/>
      <c r="BA360" s="8"/>
    </row>
    <row r="361" spans="1:53" ht="14.5" outlineLevel="1" x14ac:dyDescent="0.35">
      <c r="A361" s="6"/>
      <c r="B361" s="7"/>
      <c r="C361" s="17"/>
      <c r="D361" s="17"/>
      <c r="E361" s="17"/>
      <c r="F361" s="26"/>
      <c r="G361" s="495"/>
      <c r="I361" t="s">
        <v>758</v>
      </c>
      <c r="J361" s="694">
        <v>1</v>
      </c>
      <c r="K361" s="694">
        <v>1</v>
      </c>
      <c r="L361" s="694">
        <v>1</v>
      </c>
      <c r="M361" s="694">
        <v>1</v>
      </c>
      <c r="N361" s="694">
        <v>1</v>
      </c>
      <c r="O361" s="694">
        <v>1</v>
      </c>
      <c r="P361" s="694">
        <v>1</v>
      </c>
      <c r="Q361" s="694">
        <v>1</v>
      </c>
      <c r="R361" s="694">
        <v>1</v>
      </c>
      <c r="S361" s="186"/>
      <c r="T361" s="186"/>
      <c r="U361" s="186"/>
      <c r="V361" s="186"/>
      <c r="W361" s="186"/>
      <c r="X361" s="186"/>
      <c r="Y361" s="186"/>
      <c r="Z361" s="186"/>
      <c r="AA361" s="186"/>
      <c r="AB361" s="186"/>
      <c r="AC361" s="186"/>
      <c r="AD361" s="186"/>
      <c r="AE361" s="186"/>
      <c r="AF361" s="186"/>
      <c r="AG361" s="186"/>
      <c r="AH361" s="186"/>
      <c r="AI361" s="186"/>
      <c r="AJ361" s="186"/>
      <c r="AK361" s="186"/>
      <c r="AL361" s="186"/>
      <c r="AM361" s="186"/>
      <c r="AN361" s="186"/>
      <c r="AO361" s="186"/>
      <c r="AP361" s="186"/>
      <c r="AQ361" s="186"/>
      <c r="AR361" s="186"/>
      <c r="AS361" s="186"/>
      <c r="AT361" s="186"/>
      <c r="AU361" s="186"/>
      <c r="AV361" s="186"/>
      <c r="AW361" s="186"/>
      <c r="AX361" s="16"/>
      <c r="AY361" s="8"/>
      <c r="AZ361" s="8"/>
      <c r="BA361" s="8"/>
    </row>
    <row r="362" spans="1:53" ht="14.5" outlineLevel="1" x14ac:dyDescent="0.35">
      <c r="A362" s="6"/>
      <c r="B362" s="7"/>
      <c r="C362" s="17"/>
      <c r="D362" s="17"/>
      <c r="E362" s="17"/>
      <c r="F362" s="26"/>
      <c r="G362" s="495"/>
      <c r="N362" s="494"/>
      <c r="O362" s="186"/>
      <c r="P362" s="186"/>
      <c r="Q362" s="186"/>
      <c r="R362" s="186"/>
      <c r="S362" s="186"/>
      <c r="T362" s="186"/>
      <c r="U362" s="186"/>
      <c r="V362" s="186"/>
      <c r="W362" s="186"/>
      <c r="X362" s="186"/>
      <c r="Y362" s="186"/>
      <c r="Z362" s="186"/>
      <c r="AA362" s="186"/>
      <c r="AB362" s="186"/>
      <c r="AC362" s="186"/>
      <c r="AD362" s="186"/>
      <c r="AE362" s="186"/>
      <c r="AF362" s="186"/>
      <c r="AG362" s="186"/>
      <c r="AH362" s="186"/>
      <c r="AI362" s="186"/>
      <c r="AJ362" s="186"/>
      <c r="AK362" s="186"/>
      <c r="AL362" s="186"/>
      <c r="AM362" s="186"/>
      <c r="AN362" s="186"/>
      <c r="AO362" s="186"/>
      <c r="AP362" s="186"/>
      <c r="AQ362" s="186"/>
      <c r="AR362" s="186"/>
      <c r="AS362" s="186"/>
      <c r="AT362" s="186"/>
      <c r="AU362" s="186"/>
      <c r="AV362" s="186"/>
      <c r="AW362" s="186"/>
      <c r="AX362" s="16"/>
      <c r="AY362" s="8"/>
      <c r="AZ362" s="8"/>
      <c r="BA362" s="8"/>
    </row>
    <row r="363" spans="1:53" ht="14.5" outlineLevel="1" x14ac:dyDescent="0.35">
      <c r="A363" s="6"/>
      <c r="B363" s="7"/>
      <c r="C363" s="17"/>
      <c r="D363" s="17"/>
      <c r="E363" s="17"/>
      <c r="F363" s="26"/>
      <c r="G363" s="26" t="s">
        <v>793</v>
      </c>
      <c r="H363" t="s">
        <v>809</v>
      </c>
      <c r="I363" t="s">
        <v>809</v>
      </c>
      <c r="J363" t="s">
        <v>809</v>
      </c>
      <c r="K363" t="s">
        <v>809</v>
      </c>
      <c r="L363" t="s">
        <v>382</v>
      </c>
      <c r="M363" t="s">
        <v>382</v>
      </c>
      <c r="N363" t="s">
        <v>382</v>
      </c>
      <c r="O363" t="s">
        <v>382</v>
      </c>
      <c r="P363" t="s">
        <v>780</v>
      </c>
      <c r="Q363" t="s">
        <v>780</v>
      </c>
      <c r="R363" t="s">
        <v>780</v>
      </c>
      <c r="S363" t="s">
        <v>780</v>
      </c>
      <c r="T363" t="s">
        <v>781</v>
      </c>
      <c r="U363" t="s">
        <v>781</v>
      </c>
      <c r="V363" t="s">
        <v>781</v>
      </c>
      <c r="W363" t="s">
        <v>781</v>
      </c>
      <c r="X363" t="s">
        <v>782</v>
      </c>
      <c r="Y363" t="s">
        <v>782</v>
      </c>
      <c r="Z363" t="s">
        <v>782</v>
      </c>
      <c r="AA363" t="s">
        <v>782</v>
      </c>
      <c r="AB363" t="s">
        <v>783</v>
      </c>
      <c r="AC363" t="s">
        <v>783</v>
      </c>
      <c r="AD363" t="s">
        <v>783</v>
      </c>
      <c r="AE363" t="s">
        <v>783</v>
      </c>
      <c r="AF363" t="s">
        <v>784</v>
      </c>
      <c r="AG363" t="s">
        <v>784</v>
      </c>
      <c r="AH363" t="s">
        <v>784</v>
      </c>
      <c r="AI363" t="s">
        <v>784</v>
      </c>
      <c r="AJ363" t="s">
        <v>785</v>
      </c>
      <c r="AK363" t="s">
        <v>785</v>
      </c>
      <c r="AL363" t="s">
        <v>785</v>
      </c>
      <c r="AM363" t="s">
        <v>785</v>
      </c>
      <c r="AN363" t="s">
        <v>786</v>
      </c>
      <c r="AO363" t="s">
        <v>786</v>
      </c>
      <c r="AP363" t="s">
        <v>786</v>
      </c>
      <c r="AQ363" t="s">
        <v>786</v>
      </c>
      <c r="AR363" t="s">
        <v>787</v>
      </c>
      <c r="AS363" t="s">
        <v>787</v>
      </c>
      <c r="AT363" t="s">
        <v>787</v>
      </c>
      <c r="AU363" t="s">
        <v>787</v>
      </c>
      <c r="AV363" s="186"/>
      <c r="AW363" s="186"/>
      <c r="AX363" s="16"/>
      <c r="AY363" s="8"/>
      <c r="AZ363" s="8"/>
      <c r="BA363" s="8"/>
    </row>
    <row r="364" spans="1:53" ht="14.5" outlineLevel="1" x14ac:dyDescent="0.35">
      <c r="A364" s="6"/>
      <c r="B364" s="7"/>
      <c r="C364" s="17"/>
      <c r="D364" s="17"/>
      <c r="E364" s="17"/>
      <c r="F364" s="26"/>
      <c r="G364" s="26" t="s">
        <v>58</v>
      </c>
      <c r="H364" t="s">
        <v>756</v>
      </c>
      <c r="I364" t="s">
        <v>1136</v>
      </c>
      <c r="J364" t="s">
        <v>1137</v>
      </c>
      <c r="K364" t="s">
        <v>758</v>
      </c>
      <c r="L364" t="str">
        <f>H364</f>
        <v>early</v>
      </c>
      <c r="M364" t="str">
        <f t="shared" ref="M364:AU364" si="177">I364</f>
        <v>at_seeding</v>
      </c>
      <c r="N364" t="str">
        <f t="shared" si="177"/>
        <v>mid</v>
      </c>
      <c r="O364" t="str">
        <f t="shared" si="177"/>
        <v>late</v>
      </c>
      <c r="P364" t="str">
        <f t="shared" si="177"/>
        <v>early</v>
      </c>
      <c r="Q364" t="str">
        <f t="shared" si="177"/>
        <v>at_seeding</v>
      </c>
      <c r="R364" t="str">
        <f t="shared" si="177"/>
        <v>mid</v>
      </c>
      <c r="S364" t="str">
        <f t="shared" si="177"/>
        <v>late</v>
      </c>
      <c r="T364" t="str">
        <f t="shared" si="177"/>
        <v>early</v>
      </c>
      <c r="U364" t="str">
        <f t="shared" si="177"/>
        <v>at_seeding</v>
      </c>
      <c r="V364" t="str">
        <f t="shared" si="177"/>
        <v>mid</v>
      </c>
      <c r="W364" t="str">
        <f t="shared" si="177"/>
        <v>late</v>
      </c>
      <c r="X364" t="str">
        <f t="shared" si="177"/>
        <v>early</v>
      </c>
      <c r="Y364" t="str">
        <f t="shared" si="177"/>
        <v>at_seeding</v>
      </c>
      <c r="Z364" t="str">
        <f t="shared" si="177"/>
        <v>mid</v>
      </c>
      <c r="AA364" t="str">
        <f t="shared" si="177"/>
        <v>late</v>
      </c>
      <c r="AB364" t="str">
        <f t="shared" si="177"/>
        <v>early</v>
      </c>
      <c r="AC364" t="str">
        <f t="shared" si="177"/>
        <v>at_seeding</v>
      </c>
      <c r="AD364" t="str">
        <f t="shared" si="177"/>
        <v>mid</v>
      </c>
      <c r="AE364" t="str">
        <f t="shared" si="177"/>
        <v>late</v>
      </c>
      <c r="AF364" t="str">
        <f t="shared" si="177"/>
        <v>early</v>
      </c>
      <c r="AG364" t="str">
        <f t="shared" si="177"/>
        <v>at_seeding</v>
      </c>
      <c r="AH364" t="str">
        <f t="shared" si="177"/>
        <v>mid</v>
      </c>
      <c r="AI364" t="str">
        <f t="shared" si="177"/>
        <v>late</v>
      </c>
      <c r="AJ364" t="str">
        <f t="shared" si="177"/>
        <v>early</v>
      </c>
      <c r="AK364" t="str">
        <f t="shared" si="177"/>
        <v>at_seeding</v>
      </c>
      <c r="AL364" t="str">
        <f t="shared" si="177"/>
        <v>mid</v>
      </c>
      <c r="AM364" t="str">
        <f t="shared" si="177"/>
        <v>late</v>
      </c>
      <c r="AN364" t="str">
        <f t="shared" si="177"/>
        <v>early</v>
      </c>
      <c r="AO364" t="str">
        <f t="shared" si="177"/>
        <v>at_seeding</v>
      </c>
      <c r="AP364" t="str">
        <f t="shared" si="177"/>
        <v>mid</v>
      </c>
      <c r="AQ364" t="str">
        <f t="shared" si="177"/>
        <v>late</v>
      </c>
      <c r="AR364" t="str">
        <f t="shared" si="177"/>
        <v>early</v>
      </c>
      <c r="AS364" t="str">
        <f t="shared" si="177"/>
        <v>at_seeding</v>
      </c>
      <c r="AT364" t="str">
        <f t="shared" si="177"/>
        <v>mid</v>
      </c>
      <c r="AU364" t="str">
        <f t="shared" si="177"/>
        <v>late</v>
      </c>
      <c r="AV364" s="186"/>
      <c r="AW364" s="186"/>
      <c r="AX364" s="16"/>
      <c r="AY364" s="8"/>
      <c r="AZ364" s="8"/>
      <c r="BA364" s="8"/>
    </row>
    <row r="365" spans="1:53" ht="14.5" outlineLevel="1" x14ac:dyDescent="0.35">
      <c r="A365" s="6"/>
      <c r="B365" s="7"/>
      <c r="C365" s="17"/>
      <c r="D365" s="17"/>
      <c r="E365" s="17"/>
      <c r="F365" s="26"/>
      <c r="G365" s="26" t="str">
        <f t="shared" ref="G365:G396" si="178">_xlfn.CONCAT(H125:M125)</f>
        <v>AAAA2A1a</v>
      </c>
      <c r="H365" s="222">
        <f>INDEX($Z$184:$AC$196,MATCH($M125,$Y$184:$Y$196,0),MATCH(H$364,$Z$183:$AC$183,0))</f>
        <v>0</v>
      </c>
      <c r="I365" s="222">
        <f t="shared" ref="I365:K365" si="179">INDEX($Z$184:$AC$196,MATCH($M125,$Y$184:$Y$196,0),MATCH(I$364,$Z$183:$AC$183,0))</f>
        <v>20</v>
      </c>
      <c r="J365" s="222">
        <f t="shared" si="179"/>
        <v>0</v>
      </c>
      <c r="K365" s="222">
        <f t="shared" si="179"/>
        <v>0</v>
      </c>
      <c r="L365" s="695" cm="1">
        <f t="array" ref="L365">INDEX($H365:$K365,0,MATCH(L$364,$H$364:$K$364,0))*INDEX($J$358:$R$361,MATCH(L$364,$I$358:$I$361,0),MATCH(L$363,$J$357:$R$357,0))</f>
        <v>0</v>
      </c>
      <c r="M365" s="695" cm="1">
        <f t="array" ref="M365">INDEX($H365:$K365,0,MATCH(M$364,$H$364:$K$364,0))*INDEX($J$358:$R$361,MATCH(M$364,$I$358:$I$361,0),MATCH(M$363,$J$357:$R$357,0))</f>
        <v>20</v>
      </c>
      <c r="N365" s="695" cm="1">
        <f t="array" ref="N365">INDEX($H365:$K365,0,MATCH(N$364,$H$364:$K$364,0))*INDEX($J$358:$R$361,MATCH(N$364,$I$358:$I$361,0),MATCH(N$363,$J$357:$R$357,0))</f>
        <v>0</v>
      </c>
      <c r="O365" s="695" cm="1">
        <f t="array" ref="O365">INDEX($H365:$K365,0,MATCH(O$364,$H$364:$K$364,0))*INDEX($J$358:$R$361,MATCH(O$364,$I$358:$I$361,0),MATCH(O$363,$J$357:$R$357,0))</f>
        <v>0</v>
      </c>
      <c r="P365" s="695" cm="1">
        <f t="array" ref="P365">INDEX($H365:$K365,0,MATCH(P$364,$H$364:$K$364,0))*INDEX($J$358:$R$361,MATCH(P$364,$I$358:$I$361,0),MATCH(P$363,$J$357:$R$357,0))</f>
        <v>0</v>
      </c>
      <c r="Q365" s="695" cm="1">
        <f t="array" ref="Q365">INDEX($H365:$K365,0,MATCH(Q$364,$H$364:$K$364,0))*INDEX($J$358:$R$361,MATCH(Q$364,$I$358:$I$361,0),MATCH(Q$363,$J$357:$R$357,0))</f>
        <v>20</v>
      </c>
      <c r="R365" s="695" cm="1">
        <f t="array" ref="R365">INDEX($H365:$K365,0,MATCH(R$364,$H$364:$K$364,0))*INDEX($J$358:$R$361,MATCH(R$364,$I$358:$I$361,0),MATCH(R$363,$J$357:$R$357,0))</f>
        <v>0</v>
      </c>
      <c r="S365" s="695" cm="1">
        <f t="array" ref="S365">INDEX($H365:$K365,0,MATCH(S$364,$H$364:$K$364,0))*INDEX($J$358:$R$361,MATCH(S$364,$I$358:$I$361,0),MATCH(S$363,$J$357:$R$357,0))</f>
        <v>0</v>
      </c>
      <c r="T365" s="695" cm="1">
        <f t="array" ref="T365">INDEX($H365:$K365,0,MATCH(T$364,$H$364:$K$364,0))*INDEX($J$358:$R$361,MATCH(T$364,$I$358:$I$361,0),MATCH(T$363,$J$357:$R$357,0))</f>
        <v>0</v>
      </c>
      <c r="U365" s="695" cm="1">
        <f t="array" ref="U365">INDEX($H365:$K365,0,MATCH(U$364,$H$364:$K$364,0))*INDEX($J$358:$R$361,MATCH(U$364,$I$358:$I$361,0),MATCH(U$363,$J$357:$R$357,0))</f>
        <v>20</v>
      </c>
      <c r="V365" s="695" cm="1">
        <f t="array" ref="V365">INDEX($H365:$K365,0,MATCH(V$364,$H$364:$K$364,0))*INDEX($J$358:$R$361,MATCH(V$364,$I$358:$I$361,0),MATCH(V$363,$J$357:$R$357,0))</f>
        <v>0</v>
      </c>
      <c r="W365" s="695" cm="1">
        <f t="array" ref="W365">INDEX($H365:$K365,0,MATCH(W$364,$H$364:$K$364,0))*INDEX($J$358:$R$361,MATCH(W$364,$I$358:$I$361,0),MATCH(W$363,$J$357:$R$357,0))</f>
        <v>0</v>
      </c>
      <c r="X365" s="695" cm="1">
        <f t="array" ref="X365">INDEX($H365:$K365,0,MATCH(X$364,$H$364:$K$364,0))*INDEX($J$358:$R$361,MATCH(X$364,$I$358:$I$361,0),MATCH(X$363,$J$357:$R$357,0))</f>
        <v>0</v>
      </c>
      <c r="Y365" s="695" cm="1">
        <f t="array" ref="Y365">INDEX($H365:$K365,0,MATCH(Y$364,$H$364:$K$364,0))*INDEX($J$358:$R$361,MATCH(Y$364,$I$358:$I$361,0),MATCH(Y$363,$J$357:$R$357,0))</f>
        <v>20</v>
      </c>
      <c r="Z365" s="695" cm="1">
        <f t="array" ref="Z365">INDEX($H365:$K365,0,MATCH(Z$364,$H$364:$K$364,0))*INDEX($J$358:$R$361,MATCH(Z$364,$I$358:$I$361,0),MATCH(Z$363,$J$357:$R$357,0))</f>
        <v>0</v>
      </c>
      <c r="AA365" s="695" cm="1">
        <f t="array" ref="AA365">INDEX($H365:$K365,0,MATCH(AA$364,$H$364:$K$364,0))*INDEX($J$358:$R$361,MATCH(AA$364,$I$358:$I$361,0),MATCH(AA$363,$J$357:$R$357,0))</f>
        <v>0</v>
      </c>
      <c r="AB365" s="695" cm="1">
        <f t="array" ref="AB365">INDEX($H365:$K365,0,MATCH(AB$364,$H$364:$K$364,0))*INDEX($J$358:$R$361,MATCH(AB$364,$I$358:$I$361,0),MATCH(AB$363,$J$357:$R$357,0))</f>
        <v>0</v>
      </c>
      <c r="AC365" s="695" cm="1">
        <f t="array" ref="AC365">INDEX($H365:$K365,0,MATCH(AC$364,$H$364:$K$364,0))*INDEX($J$358:$R$361,MATCH(AC$364,$I$358:$I$361,0),MATCH(AC$363,$J$357:$R$357,0))</f>
        <v>20</v>
      </c>
      <c r="AD365" s="695" cm="1">
        <f t="array" ref="AD365">INDEX($H365:$K365,0,MATCH(AD$364,$H$364:$K$364,0))*INDEX($J$358:$R$361,MATCH(AD$364,$I$358:$I$361,0),MATCH(AD$363,$J$357:$R$357,0))</f>
        <v>0</v>
      </c>
      <c r="AE365" s="695" cm="1">
        <f t="array" ref="AE365">INDEX($H365:$K365,0,MATCH(AE$364,$H$364:$K$364,0))*INDEX($J$358:$R$361,MATCH(AE$364,$I$358:$I$361,0),MATCH(AE$363,$J$357:$R$357,0))</f>
        <v>0</v>
      </c>
      <c r="AF365" s="695" cm="1">
        <f t="array" ref="AF365">INDEX($H365:$K365,0,MATCH(AF$364,$H$364:$K$364,0))*INDEX($J$358:$R$361,MATCH(AF$364,$I$358:$I$361,0),MATCH(AF$363,$J$357:$R$357,0))</f>
        <v>0</v>
      </c>
      <c r="AG365" s="695" cm="1">
        <f t="array" ref="AG365">INDEX($H365:$K365,0,MATCH(AG$364,$H$364:$K$364,0))*INDEX($J$358:$R$361,MATCH(AG$364,$I$358:$I$361,0),MATCH(AG$363,$J$357:$R$357,0))</f>
        <v>20</v>
      </c>
      <c r="AH365" s="695" cm="1">
        <f t="array" ref="AH365">INDEX($H365:$K365,0,MATCH(AH$364,$H$364:$K$364,0))*INDEX($J$358:$R$361,MATCH(AH$364,$I$358:$I$361,0),MATCH(AH$363,$J$357:$R$357,0))</f>
        <v>0</v>
      </c>
      <c r="AI365" s="695" cm="1">
        <f t="array" ref="AI365">INDEX($H365:$K365,0,MATCH(AI$364,$H$364:$K$364,0))*INDEX($J$358:$R$361,MATCH(AI$364,$I$358:$I$361,0),MATCH(AI$363,$J$357:$R$357,0))</f>
        <v>0</v>
      </c>
      <c r="AJ365" s="695" cm="1">
        <f t="array" ref="AJ365">INDEX($H365:$K365,0,MATCH(AJ$364,$H$364:$K$364,0))*INDEX($J$358:$R$361,MATCH(AJ$364,$I$358:$I$361,0),MATCH(AJ$363,$J$357:$R$357,0))</f>
        <v>0</v>
      </c>
      <c r="AK365" s="695" cm="1">
        <f t="array" ref="AK365">INDEX($H365:$K365,0,MATCH(AK$364,$H$364:$K$364,0))*INDEX($J$358:$R$361,MATCH(AK$364,$I$358:$I$361,0),MATCH(AK$363,$J$357:$R$357,0))</f>
        <v>20</v>
      </c>
      <c r="AL365" s="695" cm="1">
        <f t="array" ref="AL365">INDEX($H365:$K365,0,MATCH(AL$364,$H$364:$K$364,0))*INDEX($J$358:$R$361,MATCH(AL$364,$I$358:$I$361,0),MATCH(AL$363,$J$357:$R$357,0))</f>
        <v>0</v>
      </c>
      <c r="AM365" s="695" cm="1">
        <f t="array" ref="AM365">INDEX($H365:$K365,0,MATCH(AM$364,$H$364:$K$364,0))*INDEX($J$358:$R$361,MATCH(AM$364,$I$358:$I$361,0),MATCH(AM$363,$J$357:$R$357,0))</f>
        <v>0</v>
      </c>
      <c r="AN365" s="695" cm="1">
        <f t="array" ref="AN365">INDEX($H365:$K365,0,MATCH(AN$364,$H$364:$K$364,0))*INDEX($J$358:$R$361,MATCH(AN$364,$I$358:$I$361,0),MATCH(AN$363,$J$357:$R$357,0))</f>
        <v>0</v>
      </c>
      <c r="AO365" s="695" cm="1">
        <f t="array" ref="AO365">INDEX($H365:$K365,0,MATCH(AO$364,$H$364:$K$364,0))*INDEX($J$358:$R$361,MATCH(AO$364,$I$358:$I$361,0),MATCH(AO$363,$J$357:$R$357,0))</f>
        <v>20</v>
      </c>
      <c r="AP365" s="695" cm="1">
        <f t="array" ref="AP365">INDEX($H365:$K365,0,MATCH(AP$364,$H$364:$K$364,0))*INDEX($J$358:$R$361,MATCH(AP$364,$I$358:$I$361,0),MATCH(AP$363,$J$357:$R$357,0))</f>
        <v>0</v>
      </c>
      <c r="AQ365" s="695" cm="1">
        <f t="array" ref="AQ365">INDEX($H365:$K365,0,MATCH(AQ$364,$H$364:$K$364,0))*INDEX($J$358:$R$361,MATCH(AQ$364,$I$358:$I$361,0),MATCH(AQ$363,$J$357:$R$357,0))</f>
        <v>0</v>
      </c>
      <c r="AR365" s="695" cm="1">
        <f t="array" ref="AR365">INDEX($H365:$K365,0,MATCH(AR$364,$H$364:$K$364,0))*INDEX($J$358:$R$361,MATCH(AR$364,$I$358:$I$361,0),MATCH(AR$363,$J$357:$R$357,0))</f>
        <v>0</v>
      </c>
      <c r="AS365" s="695" cm="1">
        <f t="array" ref="AS365">INDEX($H365:$K365,0,MATCH(AS$364,$H$364:$K$364,0))*INDEX($J$358:$R$361,MATCH(AS$364,$I$358:$I$361,0),MATCH(AS$363,$J$357:$R$357,0))</f>
        <v>20</v>
      </c>
      <c r="AT365" s="695" cm="1">
        <f t="array" ref="AT365">INDEX($H365:$K365,0,MATCH(AT$364,$H$364:$K$364,0))*INDEX($J$358:$R$361,MATCH(AT$364,$I$358:$I$361,0),MATCH(AT$363,$J$357:$R$357,0))</f>
        <v>0</v>
      </c>
      <c r="AU365" s="695" cm="1">
        <f t="array" ref="AU365">INDEX($H365:$K365,0,MATCH(AU$364,$H$364:$K$364,0))*INDEX($J$358:$R$361,MATCH(AU$364,$I$358:$I$361,0),MATCH(AU$363,$J$357:$R$357,0))</f>
        <v>0</v>
      </c>
      <c r="AV365" s="186"/>
      <c r="AW365" s="186"/>
      <c r="AX365" s="16"/>
      <c r="AY365" s="8"/>
      <c r="AZ365" s="8"/>
      <c r="BA365" s="8"/>
    </row>
    <row r="366" spans="1:53" ht="14.5" outlineLevel="1" x14ac:dyDescent="0.35">
      <c r="A366" s="6"/>
      <c r="B366" s="7"/>
      <c r="C366" s="17"/>
      <c r="D366" s="17"/>
      <c r="E366" s="17"/>
      <c r="F366" s="26"/>
      <c r="G366" s="26" t="str">
        <f t="shared" si="178"/>
        <v>GGGGAg1a2</v>
      </c>
      <c r="H366" s="222">
        <v>0</v>
      </c>
      <c r="I366" s="222">
        <v>0</v>
      </c>
      <c r="J366" s="222">
        <v>0</v>
      </c>
      <c r="K366" s="222">
        <v>0</v>
      </c>
      <c r="L366" s="695" cm="1">
        <f t="array" ref="L366">INDEX($H366:$K366,0,MATCH(L$364,$H$364:$K$364,0))*INDEX($J$358:$R$361,MATCH(L$364,$I$358:$I$361,0),MATCH(L$363,$J$357:$R$357,0))</f>
        <v>0</v>
      </c>
      <c r="M366" s="695" cm="1">
        <f t="array" ref="M366">INDEX($H366:$K366,0,MATCH(M$364,$H$364:$K$364,0))*INDEX($J$358:$R$361,MATCH(M$364,$I$358:$I$361,0),MATCH(M$363,$J$357:$R$357,0))</f>
        <v>0</v>
      </c>
      <c r="N366" s="695" cm="1">
        <f t="array" ref="N366">INDEX($H366:$K366,0,MATCH(N$364,$H$364:$K$364,0))*INDEX($J$358:$R$361,MATCH(N$364,$I$358:$I$361,0),MATCH(N$363,$J$357:$R$357,0))</f>
        <v>0</v>
      </c>
      <c r="O366" s="695" cm="1">
        <f t="array" ref="O366">INDEX($H366:$K366,0,MATCH(O$364,$H$364:$K$364,0))*INDEX($J$358:$R$361,MATCH(O$364,$I$358:$I$361,0),MATCH(O$363,$J$357:$R$357,0))</f>
        <v>0</v>
      </c>
      <c r="P366" s="695" cm="1">
        <f t="array" ref="P366">INDEX($H366:$K366,0,MATCH(P$364,$H$364:$K$364,0))*INDEX($J$358:$R$361,MATCH(P$364,$I$358:$I$361,0),MATCH(P$363,$J$357:$R$357,0))</f>
        <v>0</v>
      </c>
      <c r="Q366" s="695" cm="1">
        <f t="array" ref="Q366">INDEX($H366:$K366,0,MATCH(Q$364,$H$364:$K$364,0))*INDEX($J$358:$R$361,MATCH(Q$364,$I$358:$I$361,0),MATCH(Q$363,$J$357:$R$357,0))</f>
        <v>0</v>
      </c>
      <c r="R366" s="695" cm="1">
        <f t="array" ref="R366">INDEX($H366:$K366,0,MATCH(R$364,$H$364:$K$364,0))*INDEX($J$358:$R$361,MATCH(R$364,$I$358:$I$361,0),MATCH(R$363,$J$357:$R$357,0))</f>
        <v>0</v>
      </c>
      <c r="S366" s="695" cm="1">
        <f t="array" ref="S366">INDEX($H366:$K366,0,MATCH(S$364,$H$364:$K$364,0))*INDEX($J$358:$R$361,MATCH(S$364,$I$358:$I$361,0),MATCH(S$363,$J$357:$R$357,0))</f>
        <v>0</v>
      </c>
      <c r="T366" s="695" cm="1">
        <f t="array" ref="T366">INDEX($H366:$K366,0,MATCH(T$364,$H$364:$K$364,0))*INDEX($J$358:$R$361,MATCH(T$364,$I$358:$I$361,0),MATCH(T$363,$J$357:$R$357,0))</f>
        <v>0</v>
      </c>
      <c r="U366" s="695" cm="1">
        <f t="array" ref="U366">INDEX($H366:$K366,0,MATCH(U$364,$H$364:$K$364,0))*INDEX($J$358:$R$361,MATCH(U$364,$I$358:$I$361,0),MATCH(U$363,$J$357:$R$357,0))</f>
        <v>0</v>
      </c>
      <c r="V366" s="695" cm="1">
        <f t="array" ref="V366">INDEX($H366:$K366,0,MATCH(V$364,$H$364:$K$364,0))*INDEX($J$358:$R$361,MATCH(V$364,$I$358:$I$361,0),MATCH(V$363,$J$357:$R$357,0))</f>
        <v>0</v>
      </c>
      <c r="W366" s="695" cm="1">
        <f t="array" ref="W366">INDEX($H366:$K366,0,MATCH(W$364,$H$364:$K$364,0))*INDEX($J$358:$R$361,MATCH(W$364,$I$358:$I$361,0),MATCH(W$363,$J$357:$R$357,0))</f>
        <v>0</v>
      </c>
      <c r="X366" s="695" cm="1">
        <f t="array" ref="X366">INDEX($H366:$K366,0,MATCH(X$364,$H$364:$K$364,0))*INDEX($J$358:$R$361,MATCH(X$364,$I$358:$I$361,0),MATCH(X$363,$J$357:$R$357,0))</f>
        <v>0</v>
      </c>
      <c r="Y366" s="695" cm="1">
        <f t="array" ref="Y366">INDEX($H366:$K366,0,MATCH(Y$364,$H$364:$K$364,0))*INDEX($J$358:$R$361,MATCH(Y$364,$I$358:$I$361,0),MATCH(Y$363,$J$357:$R$357,0))</f>
        <v>0</v>
      </c>
      <c r="Z366" s="695" cm="1">
        <f t="array" ref="Z366">INDEX($H366:$K366,0,MATCH(Z$364,$H$364:$K$364,0))*INDEX($J$358:$R$361,MATCH(Z$364,$I$358:$I$361,0),MATCH(Z$363,$J$357:$R$357,0))</f>
        <v>0</v>
      </c>
      <c r="AA366" s="695" cm="1">
        <f t="array" ref="AA366">INDEX($H366:$K366,0,MATCH(AA$364,$H$364:$K$364,0))*INDEX($J$358:$R$361,MATCH(AA$364,$I$358:$I$361,0),MATCH(AA$363,$J$357:$R$357,0))</f>
        <v>0</v>
      </c>
      <c r="AB366" s="695" cm="1">
        <f t="array" ref="AB366">INDEX($H366:$K366,0,MATCH(AB$364,$H$364:$K$364,0))*INDEX($J$358:$R$361,MATCH(AB$364,$I$358:$I$361,0),MATCH(AB$363,$J$357:$R$357,0))</f>
        <v>0</v>
      </c>
      <c r="AC366" s="695" cm="1">
        <f t="array" ref="AC366">INDEX($H366:$K366,0,MATCH(AC$364,$H$364:$K$364,0))*INDEX($J$358:$R$361,MATCH(AC$364,$I$358:$I$361,0),MATCH(AC$363,$J$357:$R$357,0))</f>
        <v>0</v>
      </c>
      <c r="AD366" s="695" cm="1">
        <f t="array" ref="AD366">INDEX($H366:$K366,0,MATCH(AD$364,$H$364:$K$364,0))*INDEX($J$358:$R$361,MATCH(AD$364,$I$358:$I$361,0),MATCH(AD$363,$J$357:$R$357,0))</f>
        <v>0</v>
      </c>
      <c r="AE366" s="695" cm="1">
        <f t="array" ref="AE366">INDEX($H366:$K366,0,MATCH(AE$364,$H$364:$K$364,0))*INDEX($J$358:$R$361,MATCH(AE$364,$I$358:$I$361,0),MATCH(AE$363,$J$357:$R$357,0))</f>
        <v>0</v>
      </c>
      <c r="AF366" s="695" cm="1">
        <f t="array" ref="AF366">INDEX($H366:$K366,0,MATCH(AF$364,$H$364:$K$364,0))*INDEX($J$358:$R$361,MATCH(AF$364,$I$358:$I$361,0),MATCH(AF$363,$J$357:$R$357,0))</f>
        <v>0</v>
      </c>
      <c r="AG366" s="695" cm="1">
        <f t="array" ref="AG366">INDEX($H366:$K366,0,MATCH(AG$364,$H$364:$K$364,0))*INDEX($J$358:$R$361,MATCH(AG$364,$I$358:$I$361,0),MATCH(AG$363,$J$357:$R$357,0))</f>
        <v>0</v>
      </c>
      <c r="AH366" s="695" cm="1">
        <f t="array" ref="AH366">INDEX($H366:$K366,0,MATCH(AH$364,$H$364:$K$364,0))*INDEX($J$358:$R$361,MATCH(AH$364,$I$358:$I$361,0),MATCH(AH$363,$J$357:$R$357,0))</f>
        <v>0</v>
      </c>
      <c r="AI366" s="695" cm="1">
        <f t="array" ref="AI366">INDEX($H366:$K366,0,MATCH(AI$364,$H$364:$K$364,0))*INDEX($J$358:$R$361,MATCH(AI$364,$I$358:$I$361,0),MATCH(AI$363,$J$357:$R$357,0))</f>
        <v>0</v>
      </c>
      <c r="AJ366" s="695" cm="1">
        <f t="array" ref="AJ366">INDEX($H366:$K366,0,MATCH(AJ$364,$H$364:$K$364,0))*INDEX($J$358:$R$361,MATCH(AJ$364,$I$358:$I$361,0),MATCH(AJ$363,$J$357:$R$357,0))</f>
        <v>0</v>
      </c>
      <c r="AK366" s="695" cm="1">
        <f t="array" ref="AK366">INDEX($H366:$K366,0,MATCH(AK$364,$H$364:$K$364,0))*INDEX($J$358:$R$361,MATCH(AK$364,$I$358:$I$361,0),MATCH(AK$363,$J$357:$R$357,0))</f>
        <v>0</v>
      </c>
      <c r="AL366" s="695" cm="1">
        <f t="array" ref="AL366">INDEX($H366:$K366,0,MATCH(AL$364,$H$364:$K$364,0))*INDEX($J$358:$R$361,MATCH(AL$364,$I$358:$I$361,0),MATCH(AL$363,$J$357:$R$357,0))</f>
        <v>0</v>
      </c>
      <c r="AM366" s="695" cm="1">
        <f t="array" ref="AM366">INDEX($H366:$K366,0,MATCH(AM$364,$H$364:$K$364,0))*INDEX($J$358:$R$361,MATCH(AM$364,$I$358:$I$361,0),MATCH(AM$363,$J$357:$R$357,0))</f>
        <v>0</v>
      </c>
      <c r="AN366" s="695" cm="1">
        <f t="array" ref="AN366">INDEX($H366:$K366,0,MATCH(AN$364,$H$364:$K$364,0))*INDEX($J$358:$R$361,MATCH(AN$364,$I$358:$I$361,0),MATCH(AN$363,$J$357:$R$357,0))</f>
        <v>0</v>
      </c>
      <c r="AO366" s="695" cm="1">
        <f t="array" ref="AO366">INDEX($H366:$K366,0,MATCH(AO$364,$H$364:$K$364,0))*INDEX($J$358:$R$361,MATCH(AO$364,$I$358:$I$361,0),MATCH(AO$363,$J$357:$R$357,0))</f>
        <v>0</v>
      </c>
      <c r="AP366" s="695" cm="1">
        <f t="array" ref="AP366">INDEX($H366:$K366,0,MATCH(AP$364,$H$364:$K$364,0))*INDEX($J$358:$R$361,MATCH(AP$364,$I$358:$I$361,0),MATCH(AP$363,$J$357:$R$357,0))</f>
        <v>0</v>
      </c>
      <c r="AQ366" s="695" cm="1">
        <f t="array" ref="AQ366">INDEX($H366:$K366,0,MATCH(AQ$364,$H$364:$K$364,0))*INDEX($J$358:$R$361,MATCH(AQ$364,$I$358:$I$361,0),MATCH(AQ$363,$J$357:$R$357,0))</f>
        <v>0</v>
      </c>
      <c r="AR366" s="695" cm="1">
        <f t="array" ref="AR366">INDEX($H366:$K366,0,MATCH(AR$364,$H$364:$K$364,0))*INDEX($J$358:$R$361,MATCH(AR$364,$I$358:$I$361,0),MATCH(AR$363,$J$357:$R$357,0))</f>
        <v>0</v>
      </c>
      <c r="AS366" s="695" cm="1">
        <f t="array" ref="AS366">INDEX($H366:$K366,0,MATCH(AS$364,$H$364:$K$364,0))*INDEX($J$358:$R$361,MATCH(AS$364,$I$358:$I$361,0),MATCH(AS$363,$J$357:$R$357,0))</f>
        <v>0</v>
      </c>
      <c r="AT366" s="695" cm="1">
        <f t="array" ref="AT366">INDEX($H366:$K366,0,MATCH(AT$364,$H$364:$K$364,0))*INDEX($J$358:$R$361,MATCH(AT$364,$I$358:$I$361,0),MATCH(AT$363,$J$357:$R$357,0))</f>
        <v>0</v>
      </c>
      <c r="AU366" s="695" cm="1">
        <f t="array" ref="AU366">INDEX($H366:$K366,0,MATCH(AU$364,$H$364:$K$364,0))*INDEX($J$358:$R$361,MATCH(AU$364,$I$358:$I$361,0),MATCH(AU$363,$J$357:$R$357,0))</f>
        <v>0</v>
      </c>
      <c r="AV366" s="186"/>
      <c r="AW366" s="186"/>
      <c r="AX366" s="16"/>
      <c r="AY366" s="8"/>
      <c r="AZ366" s="8"/>
      <c r="BA366" s="8"/>
    </row>
    <row r="367" spans="1:53" ht="14.5" outlineLevel="1" x14ac:dyDescent="0.35">
      <c r="A367" s="6"/>
      <c r="B367" s="7"/>
      <c r="C367" s="17"/>
      <c r="D367" s="17"/>
      <c r="E367" s="17"/>
      <c r="F367" s="26"/>
      <c r="G367" s="26" t="str">
        <f t="shared" si="178"/>
        <v>GGGGSg1a2</v>
      </c>
      <c r="H367" s="222">
        <v>0</v>
      </c>
      <c r="I367" s="222">
        <v>0</v>
      </c>
      <c r="J367" s="222">
        <v>0</v>
      </c>
      <c r="K367" s="222">
        <v>0</v>
      </c>
      <c r="L367" s="695" cm="1">
        <f t="array" ref="L367">INDEX($H367:$K367,0,MATCH(L$364,$H$364:$K$364,0))*INDEX($J$358:$R$361,MATCH(L$364,$I$358:$I$361,0),MATCH(L$363,$J$357:$R$357,0))</f>
        <v>0</v>
      </c>
      <c r="M367" s="695" cm="1">
        <f t="array" ref="M367">INDEX($H367:$K367,0,MATCH(M$364,$H$364:$K$364,0))*INDEX($J$358:$R$361,MATCH(M$364,$I$358:$I$361,0),MATCH(M$363,$J$357:$R$357,0))</f>
        <v>0</v>
      </c>
      <c r="N367" s="695" cm="1">
        <f t="array" ref="N367">INDEX($H367:$K367,0,MATCH(N$364,$H$364:$K$364,0))*INDEX($J$358:$R$361,MATCH(N$364,$I$358:$I$361,0),MATCH(N$363,$J$357:$R$357,0))</f>
        <v>0</v>
      </c>
      <c r="O367" s="695" cm="1">
        <f t="array" ref="O367">INDEX($H367:$K367,0,MATCH(O$364,$H$364:$K$364,0))*INDEX($J$358:$R$361,MATCH(O$364,$I$358:$I$361,0),MATCH(O$363,$J$357:$R$357,0))</f>
        <v>0</v>
      </c>
      <c r="P367" s="695" cm="1">
        <f t="array" ref="P367">INDEX($H367:$K367,0,MATCH(P$364,$H$364:$K$364,0))*INDEX($J$358:$R$361,MATCH(P$364,$I$358:$I$361,0),MATCH(P$363,$J$357:$R$357,0))</f>
        <v>0</v>
      </c>
      <c r="Q367" s="695" cm="1">
        <f t="array" ref="Q367">INDEX($H367:$K367,0,MATCH(Q$364,$H$364:$K$364,0))*INDEX($J$358:$R$361,MATCH(Q$364,$I$358:$I$361,0),MATCH(Q$363,$J$357:$R$357,0))</f>
        <v>0</v>
      </c>
      <c r="R367" s="695" cm="1">
        <f t="array" ref="R367">INDEX($H367:$K367,0,MATCH(R$364,$H$364:$K$364,0))*INDEX($J$358:$R$361,MATCH(R$364,$I$358:$I$361,0),MATCH(R$363,$J$357:$R$357,0))</f>
        <v>0</v>
      </c>
      <c r="S367" s="695" cm="1">
        <f t="array" ref="S367">INDEX($H367:$K367,0,MATCH(S$364,$H$364:$K$364,0))*INDEX($J$358:$R$361,MATCH(S$364,$I$358:$I$361,0),MATCH(S$363,$J$357:$R$357,0))</f>
        <v>0</v>
      </c>
      <c r="T367" s="695" cm="1">
        <f t="array" ref="T367">INDEX($H367:$K367,0,MATCH(T$364,$H$364:$K$364,0))*INDEX($J$358:$R$361,MATCH(T$364,$I$358:$I$361,0),MATCH(T$363,$J$357:$R$357,0))</f>
        <v>0</v>
      </c>
      <c r="U367" s="695" cm="1">
        <f t="array" ref="U367">INDEX($H367:$K367,0,MATCH(U$364,$H$364:$K$364,0))*INDEX($J$358:$R$361,MATCH(U$364,$I$358:$I$361,0),MATCH(U$363,$J$357:$R$357,0))</f>
        <v>0</v>
      </c>
      <c r="V367" s="695" cm="1">
        <f t="array" ref="V367">INDEX($H367:$K367,0,MATCH(V$364,$H$364:$K$364,0))*INDEX($J$358:$R$361,MATCH(V$364,$I$358:$I$361,0),MATCH(V$363,$J$357:$R$357,0))</f>
        <v>0</v>
      </c>
      <c r="W367" s="695" cm="1">
        <f t="array" ref="W367">INDEX($H367:$K367,0,MATCH(W$364,$H$364:$K$364,0))*INDEX($J$358:$R$361,MATCH(W$364,$I$358:$I$361,0),MATCH(W$363,$J$357:$R$357,0))</f>
        <v>0</v>
      </c>
      <c r="X367" s="695" cm="1">
        <f t="array" ref="X367">INDEX($H367:$K367,0,MATCH(X$364,$H$364:$K$364,0))*INDEX($J$358:$R$361,MATCH(X$364,$I$358:$I$361,0),MATCH(X$363,$J$357:$R$357,0))</f>
        <v>0</v>
      </c>
      <c r="Y367" s="695" cm="1">
        <f t="array" ref="Y367">INDEX($H367:$K367,0,MATCH(Y$364,$H$364:$K$364,0))*INDEX($J$358:$R$361,MATCH(Y$364,$I$358:$I$361,0),MATCH(Y$363,$J$357:$R$357,0))</f>
        <v>0</v>
      </c>
      <c r="Z367" s="695" cm="1">
        <f t="array" ref="Z367">INDEX($H367:$K367,0,MATCH(Z$364,$H$364:$K$364,0))*INDEX($J$358:$R$361,MATCH(Z$364,$I$358:$I$361,0),MATCH(Z$363,$J$357:$R$357,0))</f>
        <v>0</v>
      </c>
      <c r="AA367" s="695" cm="1">
        <f t="array" ref="AA367">INDEX($H367:$K367,0,MATCH(AA$364,$H$364:$K$364,0))*INDEX($J$358:$R$361,MATCH(AA$364,$I$358:$I$361,0),MATCH(AA$363,$J$357:$R$357,0))</f>
        <v>0</v>
      </c>
      <c r="AB367" s="695" cm="1">
        <f t="array" ref="AB367">INDEX($H367:$K367,0,MATCH(AB$364,$H$364:$K$364,0))*INDEX($J$358:$R$361,MATCH(AB$364,$I$358:$I$361,0),MATCH(AB$363,$J$357:$R$357,0))</f>
        <v>0</v>
      </c>
      <c r="AC367" s="695" cm="1">
        <f t="array" ref="AC367">INDEX($H367:$K367,0,MATCH(AC$364,$H$364:$K$364,0))*INDEX($J$358:$R$361,MATCH(AC$364,$I$358:$I$361,0),MATCH(AC$363,$J$357:$R$357,0))</f>
        <v>0</v>
      </c>
      <c r="AD367" s="695" cm="1">
        <f t="array" ref="AD367">INDEX($H367:$K367,0,MATCH(AD$364,$H$364:$K$364,0))*INDEX($J$358:$R$361,MATCH(AD$364,$I$358:$I$361,0),MATCH(AD$363,$J$357:$R$357,0))</f>
        <v>0</v>
      </c>
      <c r="AE367" s="695" cm="1">
        <f t="array" ref="AE367">INDEX($H367:$K367,0,MATCH(AE$364,$H$364:$K$364,0))*INDEX($J$358:$R$361,MATCH(AE$364,$I$358:$I$361,0),MATCH(AE$363,$J$357:$R$357,0))</f>
        <v>0</v>
      </c>
      <c r="AF367" s="695" cm="1">
        <f t="array" ref="AF367">INDEX($H367:$K367,0,MATCH(AF$364,$H$364:$K$364,0))*INDEX($J$358:$R$361,MATCH(AF$364,$I$358:$I$361,0),MATCH(AF$363,$J$357:$R$357,0))</f>
        <v>0</v>
      </c>
      <c r="AG367" s="695" cm="1">
        <f t="array" ref="AG367">INDEX($H367:$K367,0,MATCH(AG$364,$H$364:$K$364,0))*INDEX($J$358:$R$361,MATCH(AG$364,$I$358:$I$361,0),MATCH(AG$363,$J$357:$R$357,0))</f>
        <v>0</v>
      </c>
      <c r="AH367" s="695" cm="1">
        <f t="array" ref="AH367">INDEX($H367:$K367,0,MATCH(AH$364,$H$364:$K$364,0))*INDEX($J$358:$R$361,MATCH(AH$364,$I$358:$I$361,0),MATCH(AH$363,$J$357:$R$357,0))</f>
        <v>0</v>
      </c>
      <c r="AI367" s="695" cm="1">
        <f t="array" ref="AI367">INDEX($H367:$K367,0,MATCH(AI$364,$H$364:$K$364,0))*INDEX($J$358:$R$361,MATCH(AI$364,$I$358:$I$361,0),MATCH(AI$363,$J$357:$R$357,0))</f>
        <v>0</v>
      </c>
      <c r="AJ367" s="695" cm="1">
        <f t="array" ref="AJ367">INDEX($H367:$K367,0,MATCH(AJ$364,$H$364:$K$364,0))*INDEX($J$358:$R$361,MATCH(AJ$364,$I$358:$I$361,0),MATCH(AJ$363,$J$357:$R$357,0))</f>
        <v>0</v>
      </c>
      <c r="AK367" s="695" cm="1">
        <f t="array" ref="AK367">INDEX($H367:$K367,0,MATCH(AK$364,$H$364:$K$364,0))*INDEX($J$358:$R$361,MATCH(AK$364,$I$358:$I$361,0),MATCH(AK$363,$J$357:$R$357,0))</f>
        <v>0</v>
      </c>
      <c r="AL367" s="695" cm="1">
        <f t="array" ref="AL367">INDEX($H367:$K367,0,MATCH(AL$364,$H$364:$K$364,0))*INDEX($J$358:$R$361,MATCH(AL$364,$I$358:$I$361,0),MATCH(AL$363,$J$357:$R$357,0))</f>
        <v>0</v>
      </c>
      <c r="AM367" s="695" cm="1">
        <f t="array" ref="AM367">INDEX($H367:$K367,0,MATCH(AM$364,$H$364:$K$364,0))*INDEX($J$358:$R$361,MATCH(AM$364,$I$358:$I$361,0),MATCH(AM$363,$J$357:$R$357,0))</f>
        <v>0</v>
      </c>
      <c r="AN367" s="695" cm="1">
        <f t="array" ref="AN367">INDEX($H367:$K367,0,MATCH(AN$364,$H$364:$K$364,0))*INDEX($J$358:$R$361,MATCH(AN$364,$I$358:$I$361,0),MATCH(AN$363,$J$357:$R$357,0))</f>
        <v>0</v>
      </c>
      <c r="AO367" s="695" cm="1">
        <f t="array" ref="AO367">INDEX($H367:$K367,0,MATCH(AO$364,$H$364:$K$364,0))*INDEX($J$358:$R$361,MATCH(AO$364,$I$358:$I$361,0),MATCH(AO$363,$J$357:$R$357,0))</f>
        <v>0</v>
      </c>
      <c r="AP367" s="695" cm="1">
        <f t="array" ref="AP367">INDEX($H367:$K367,0,MATCH(AP$364,$H$364:$K$364,0))*INDEX($J$358:$R$361,MATCH(AP$364,$I$358:$I$361,0),MATCH(AP$363,$J$357:$R$357,0))</f>
        <v>0</v>
      </c>
      <c r="AQ367" s="695" cm="1">
        <f t="array" ref="AQ367">INDEX($H367:$K367,0,MATCH(AQ$364,$H$364:$K$364,0))*INDEX($J$358:$R$361,MATCH(AQ$364,$I$358:$I$361,0),MATCH(AQ$363,$J$357:$R$357,0))</f>
        <v>0</v>
      </c>
      <c r="AR367" s="695" cm="1">
        <f t="array" ref="AR367">INDEX($H367:$K367,0,MATCH(AR$364,$H$364:$K$364,0))*INDEX($J$358:$R$361,MATCH(AR$364,$I$358:$I$361,0),MATCH(AR$363,$J$357:$R$357,0))</f>
        <v>0</v>
      </c>
      <c r="AS367" s="695" cm="1">
        <f t="array" ref="AS367">INDEX($H367:$K367,0,MATCH(AS$364,$H$364:$K$364,0))*INDEX($J$358:$R$361,MATCH(AS$364,$I$358:$I$361,0),MATCH(AS$363,$J$357:$R$357,0))</f>
        <v>0</v>
      </c>
      <c r="AT367" s="695" cm="1">
        <f t="array" ref="AT367">INDEX($H367:$K367,0,MATCH(AT$364,$H$364:$K$364,0))*INDEX($J$358:$R$361,MATCH(AT$364,$I$358:$I$361,0),MATCH(AT$363,$J$357:$R$357,0))</f>
        <v>0</v>
      </c>
      <c r="AU367" s="695" cm="1">
        <f t="array" ref="AU367">INDEX($H367:$K367,0,MATCH(AU$364,$H$364:$K$364,0))*INDEX($J$358:$R$361,MATCH(AU$364,$I$358:$I$361,0),MATCH(AU$363,$J$357:$R$357,0))</f>
        <v>0</v>
      </c>
      <c r="AV367" s="186"/>
      <c r="AW367" s="186"/>
      <c r="AX367" s="16"/>
      <c r="AY367" s="8"/>
      <c r="AZ367" s="8"/>
      <c r="BA367" s="8"/>
    </row>
    <row r="368" spans="1:53" ht="14.5" outlineLevel="1" x14ac:dyDescent="0.35">
      <c r="A368" s="6"/>
      <c r="B368" s="7"/>
      <c r="C368" s="17"/>
      <c r="D368" s="17"/>
      <c r="E368" s="17"/>
      <c r="F368" s="26"/>
      <c r="G368" s="26" t="str">
        <f t="shared" si="178"/>
        <v>GGGAg2Na2</v>
      </c>
      <c r="H368" s="222">
        <v>0</v>
      </c>
      <c r="I368" s="222">
        <v>0</v>
      </c>
      <c r="J368" s="222">
        <v>0</v>
      </c>
      <c r="K368" s="222">
        <v>0</v>
      </c>
      <c r="L368" s="695" cm="1">
        <f t="array" ref="L368">INDEX($H368:$K368,0,MATCH(L$364,$H$364:$K$364,0))*INDEX($J$358:$R$361,MATCH(L$364,$I$358:$I$361,0),MATCH(L$363,$J$357:$R$357,0))</f>
        <v>0</v>
      </c>
      <c r="M368" s="695" cm="1">
        <f t="array" ref="M368">INDEX($H368:$K368,0,MATCH(M$364,$H$364:$K$364,0))*INDEX($J$358:$R$361,MATCH(M$364,$I$358:$I$361,0),MATCH(M$363,$J$357:$R$357,0))</f>
        <v>0</v>
      </c>
      <c r="N368" s="695" cm="1">
        <f t="array" ref="N368">INDEX($H368:$K368,0,MATCH(N$364,$H$364:$K$364,0))*INDEX($J$358:$R$361,MATCH(N$364,$I$358:$I$361,0),MATCH(N$363,$J$357:$R$357,0))</f>
        <v>0</v>
      </c>
      <c r="O368" s="695" cm="1">
        <f t="array" ref="O368">INDEX($H368:$K368,0,MATCH(O$364,$H$364:$K$364,0))*INDEX($J$358:$R$361,MATCH(O$364,$I$358:$I$361,0),MATCH(O$363,$J$357:$R$357,0))</f>
        <v>0</v>
      </c>
      <c r="P368" s="695" cm="1">
        <f t="array" ref="P368">INDEX($H368:$K368,0,MATCH(P$364,$H$364:$K$364,0))*INDEX($J$358:$R$361,MATCH(P$364,$I$358:$I$361,0),MATCH(P$363,$J$357:$R$357,0))</f>
        <v>0</v>
      </c>
      <c r="Q368" s="695" cm="1">
        <f t="array" ref="Q368">INDEX($H368:$K368,0,MATCH(Q$364,$H$364:$K$364,0))*INDEX($J$358:$R$361,MATCH(Q$364,$I$358:$I$361,0),MATCH(Q$363,$J$357:$R$357,0))</f>
        <v>0</v>
      </c>
      <c r="R368" s="695" cm="1">
        <f t="array" ref="R368">INDEX($H368:$K368,0,MATCH(R$364,$H$364:$K$364,0))*INDEX($J$358:$R$361,MATCH(R$364,$I$358:$I$361,0),MATCH(R$363,$J$357:$R$357,0))</f>
        <v>0</v>
      </c>
      <c r="S368" s="695" cm="1">
        <f t="array" ref="S368">INDEX($H368:$K368,0,MATCH(S$364,$H$364:$K$364,0))*INDEX($J$358:$R$361,MATCH(S$364,$I$358:$I$361,0),MATCH(S$363,$J$357:$R$357,0))</f>
        <v>0</v>
      </c>
      <c r="T368" s="695" cm="1">
        <f t="array" ref="T368">INDEX($H368:$K368,0,MATCH(T$364,$H$364:$K$364,0))*INDEX($J$358:$R$361,MATCH(T$364,$I$358:$I$361,0),MATCH(T$363,$J$357:$R$357,0))</f>
        <v>0</v>
      </c>
      <c r="U368" s="695" cm="1">
        <f t="array" ref="U368">INDEX($H368:$K368,0,MATCH(U$364,$H$364:$K$364,0))*INDEX($J$358:$R$361,MATCH(U$364,$I$358:$I$361,0),MATCH(U$363,$J$357:$R$357,0))</f>
        <v>0</v>
      </c>
      <c r="V368" s="695" cm="1">
        <f t="array" ref="V368">INDEX($H368:$K368,0,MATCH(V$364,$H$364:$K$364,0))*INDEX($J$358:$R$361,MATCH(V$364,$I$358:$I$361,0),MATCH(V$363,$J$357:$R$357,0))</f>
        <v>0</v>
      </c>
      <c r="W368" s="695" cm="1">
        <f t="array" ref="W368">INDEX($H368:$K368,0,MATCH(W$364,$H$364:$K$364,0))*INDEX($J$358:$R$361,MATCH(W$364,$I$358:$I$361,0),MATCH(W$363,$J$357:$R$357,0))</f>
        <v>0</v>
      </c>
      <c r="X368" s="695" cm="1">
        <f t="array" ref="X368">INDEX($H368:$K368,0,MATCH(X$364,$H$364:$K$364,0))*INDEX($J$358:$R$361,MATCH(X$364,$I$358:$I$361,0),MATCH(X$363,$J$357:$R$357,0))</f>
        <v>0</v>
      </c>
      <c r="Y368" s="695" cm="1">
        <f t="array" ref="Y368">INDEX($H368:$K368,0,MATCH(Y$364,$H$364:$K$364,0))*INDEX($J$358:$R$361,MATCH(Y$364,$I$358:$I$361,0),MATCH(Y$363,$J$357:$R$357,0))</f>
        <v>0</v>
      </c>
      <c r="Z368" s="695" cm="1">
        <f t="array" ref="Z368">INDEX($H368:$K368,0,MATCH(Z$364,$H$364:$K$364,0))*INDEX($J$358:$R$361,MATCH(Z$364,$I$358:$I$361,0),MATCH(Z$363,$J$357:$R$357,0))</f>
        <v>0</v>
      </c>
      <c r="AA368" s="695" cm="1">
        <f t="array" ref="AA368">INDEX($H368:$K368,0,MATCH(AA$364,$H$364:$K$364,0))*INDEX($J$358:$R$361,MATCH(AA$364,$I$358:$I$361,0),MATCH(AA$363,$J$357:$R$357,0))</f>
        <v>0</v>
      </c>
      <c r="AB368" s="695" cm="1">
        <f t="array" ref="AB368">INDEX($H368:$K368,0,MATCH(AB$364,$H$364:$K$364,0))*INDEX($J$358:$R$361,MATCH(AB$364,$I$358:$I$361,0),MATCH(AB$363,$J$357:$R$357,0))</f>
        <v>0</v>
      </c>
      <c r="AC368" s="695" cm="1">
        <f t="array" ref="AC368">INDEX($H368:$K368,0,MATCH(AC$364,$H$364:$K$364,0))*INDEX($J$358:$R$361,MATCH(AC$364,$I$358:$I$361,0),MATCH(AC$363,$J$357:$R$357,0))</f>
        <v>0</v>
      </c>
      <c r="AD368" s="695" cm="1">
        <f t="array" ref="AD368">INDEX($H368:$K368,0,MATCH(AD$364,$H$364:$K$364,0))*INDEX($J$358:$R$361,MATCH(AD$364,$I$358:$I$361,0),MATCH(AD$363,$J$357:$R$357,0))</f>
        <v>0</v>
      </c>
      <c r="AE368" s="695" cm="1">
        <f t="array" ref="AE368">INDEX($H368:$K368,0,MATCH(AE$364,$H$364:$K$364,0))*INDEX($J$358:$R$361,MATCH(AE$364,$I$358:$I$361,0),MATCH(AE$363,$J$357:$R$357,0))</f>
        <v>0</v>
      </c>
      <c r="AF368" s="695" cm="1">
        <f t="array" ref="AF368">INDEX($H368:$K368,0,MATCH(AF$364,$H$364:$K$364,0))*INDEX($J$358:$R$361,MATCH(AF$364,$I$358:$I$361,0),MATCH(AF$363,$J$357:$R$357,0))</f>
        <v>0</v>
      </c>
      <c r="AG368" s="695" cm="1">
        <f t="array" ref="AG368">INDEX($H368:$K368,0,MATCH(AG$364,$H$364:$K$364,0))*INDEX($J$358:$R$361,MATCH(AG$364,$I$358:$I$361,0),MATCH(AG$363,$J$357:$R$357,0))</f>
        <v>0</v>
      </c>
      <c r="AH368" s="695" cm="1">
        <f t="array" ref="AH368">INDEX($H368:$K368,0,MATCH(AH$364,$H$364:$K$364,0))*INDEX($J$358:$R$361,MATCH(AH$364,$I$358:$I$361,0),MATCH(AH$363,$J$357:$R$357,0))</f>
        <v>0</v>
      </c>
      <c r="AI368" s="695" cm="1">
        <f t="array" ref="AI368">INDEX($H368:$K368,0,MATCH(AI$364,$H$364:$K$364,0))*INDEX($J$358:$R$361,MATCH(AI$364,$I$358:$I$361,0),MATCH(AI$363,$J$357:$R$357,0))</f>
        <v>0</v>
      </c>
      <c r="AJ368" s="695" cm="1">
        <f t="array" ref="AJ368">INDEX($H368:$K368,0,MATCH(AJ$364,$H$364:$K$364,0))*INDEX($J$358:$R$361,MATCH(AJ$364,$I$358:$I$361,0),MATCH(AJ$363,$J$357:$R$357,0))</f>
        <v>0</v>
      </c>
      <c r="AK368" s="695" cm="1">
        <f t="array" ref="AK368">INDEX($H368:$K368,0,MATCH(AK$364,$H$364:$K$364,0))*INDEX($J$358:$R$361,MATCH(AK$364,$I$358:$I$361,0),MATCH(AK$363,$J$357:$R$357,0))</f>
        <v>0</v>
      </c>
      <c r="AL368" s="695" cm="1">
        <f t="array" ref="AL368">INDEX($H368:$K368,0,MATCH(AL$364,$H$364:$K$364,0))*INDEX($J$358:$R$361,MATCH(AL$364,$I$358:$I$361,0),MATCH(AL$363,$J$357:$R$357,0))</f>
        <v>0</v>
      </c>
      <c r="AM368" s="695" cm="1">
        <f t="array" ref="AM368">INDEX($H368:$K368,0,MATCH(AM$364,$H$364:$K$364,0))*INDEX($J$358:$R$361,MATCH(AM$364,$I$358:$I$361,0),MATCH(AM$363,$J$357:$R$357,0))</f>
        <v>0</v>
      </c>
      <c r="AN368" s="695" cm="1">
        <f t="array" ref="AN368">INDEX($H368:$K368,0,MATCH(AN$364,$H$364:$K$364,0))*INDEX($J$358:$R$361,MATCH(AN$364,$I$358:$I$361,0),MATCH(AN$363,$J$357:$R$357,0))</f>
        <v>0</v>
      </c>
      <c r="AO368" s="695" cm="1">
        <f t="array" ref="AO368">INDEX($H368:$K368,0,MATCH(AO$364,$H$364:$K$364,0))*INDEX($J$358:$R$361,MATCH(AO$364,$I$358:$I$361,0),MATCH(AO$363,$J$357:$R$357,0))</f>
        <v>0</v>
      </c>
      <c r="AP368" s="695" cm="1">
        <f t="array" ref="AP368">INDEX($H368:$K368,0,MATCH(AP$364,$H$364:$K$364,0))*INDEX($J$358:$R$361,MATCH(AP$364,$I$358:$I$361,0),MATCH(AP$363,$J$357:$R$357,0))</f>
        <v>0</v>
      </c>
      <c r="AQ368" s="695" cm="1">
        <f t="array" ref="AQ368">INDEX($H368:$K368,0,MATCH(AQ$364,$H$364:$K$364,0))*INDEX($J$358:$R$361,MATCH(AQ$364,$I$358:$I$361,0),MATCH(AQ$363,$J$357:$R$357,0))</f>
        <v>0</v>
      </c>
      <c r="AR368" s="695" cm="1">
        <f t="array" ref="AR368">INDEX($H368:$K368,0,MATCH(AR$364,$H$364:$K$364,0))*INDEX($J$358:$R$361,MATCH(AR$364,$I$358:$I$361,0),MATCH(AR$363,$J$357:$R$357,0))</f>
        <v>0</v>
      </c>
      <c r="AS368" s="695" cm="1">
        <f t="array" ref="AS368">INDEX($H368:$K368,0,MATCH(AS$364,$H$364:$K$364,0))*INDEX($J$358:$R$361,MATCH(AS$364,$I$358:$I$361,0),MATCH(AS$363,$J$357:$R$357,0))</f>
        <v>0</v>
      </c>
      <c r="AT368" s="695" cm="1">
        <f t="array" ref="AT368">INDEX($H368:$K368,0,MATCH(AT$364,$H$364:$K$364,0))*INDEX($J$358:$R$361,MATCH(AT$364,$I$358:$I$361,0),MATCH(AT$363,$J$357:$R$357,0))</f>
        <v>0</v>
      </c>
      <c r="AU368" s="695" cm="1">
        <f t="array" ref="AU368">INDEX($H368:$K368,0,MATCH(AU$364,$H$364:$K$364,0))*INDEX($J$358:$R$361,MATCH(AU$364,$I$358:$I$361,0),MATCH(AU$363,$J$357:$R$357,0))</f>
        <v>0</v>
      </c>
      <c r="AV368" s="186"/>
      <c r="AW368" s="186"/>
      <c r="AX368" s="16"/>
      <c r="AY368" s="8"/>
      <c r="AZ368" s="8"/>
      <c r="BA368" s="8"/>
    </row>
    <row r="369" spans="1:53" ht="14.5" outlineLevel="1" x14ac:dyDescent="0.35">
      <c r="A369" s="6"/>
      <c r="B369" s="7"/>
      <c r="C369" s="17"/>
      <c r="D369" s="17"/>
      <c r="E369" s="17"/>
      <c r="F369" s="26"/>
      <c r="G369" s="26" t="str">
        <f t="shared" si="178"/>
        <v>GGGAg2Ea2</v>
      </c>
      <c r="H369" s="222">
        <v>0</v>
      </c>
      <c r="I369" s="222">
        <v>0</v>
      </c>
      <c r="J369" s="222">
        <v>0</v>
      </c>
      <c r="K369" s="222">
        <v>0</v>
      </c>
      <c r="L369" s="695" cm="1">
        <f t="array" ref="L369">INDEX($H369:$K369,0,MATCH(L$364,$H$364:$K$364,0))*INDEX($J$358:$R$361,MATCH(L$364,$I$358:$I$361,0),MATCH(L$363,$J$357:$R$357,0))</f>
        <v>0</v>
      </c>
      <c r="M369" s="695" cm="1">
        <f t="array" ref="M369">INDEX($H369:$K369,0,MATCH(M$364,$H$364:$K$364,0))*INDEX($J$358:$R$361,MATCH(M$364,$I$358:$I$361,0),MATCH(M$363,$J$357:$R$357,0))</f>
        <v>0</v>
      </c>
      <c r="N369" s="695" cm="1">
        <f t="array" ref="N369">INDEX($H369:$K369,0,MATCH(N$364,$H$364:$K$364,0))*INDEX($J$358:$R$361,MATCH(N$364,$I$358:$I$361,0),MATCH(N$363,$J$357:$R$357,0))</f>
        <v>0</v>
      </c>
      <c r="O369" s="695" cm="1">
        <f t="array" ref="O369">INDEX($H369:$K369,0,MATCH(O$364,$H$364:$K$364,0))*INDEX($J$358:$R$361,MATCH(O$364,$I$358:$I$361,0),MATCH(O$363,$J$357:$R$357,0))</f>
        <v>0</v>
      </c>
      <c r="P369" s="695" cm="1">
        <f t="array" ref="P369">INDEX($H369:$K369,0,MATCH(P$364,$H$364:$K$364,0))*INDEX($J$358:$R$361,MATCH(P$364,$I$358:$I$361,0),MATCH(P$363,$J$357:$R$357,0))</f>
        <v>0</v>
      </c>
      <c r="Q369" s="695" cm="1">
        <f t="array" ref="Q369">INDEX($H369:$K369,0,MATCH(Q$364,$H$364:$K$364,0))*INDEX($J$358:$R$361,MATCH(Q$364,$I$358:$I$361,0),MATCH(Q$363,$J$357:$R$357,0))</f>
        <v>0</v>
      </c>
      <c r="R369" s="695" cm="1">
        <f t="array" ref="R369">INDEX($H369:$K369,0,MATCH(R$364,$H$364:$K$364,0))*INDEX($J$358:$R$361,MATCH(R$364,$I$358:$I$361,0),MATCH(R$363,$J$357:$R$357,0))</f>
        <v>0</v>
      </c>
      <c r="S369" s="695" cm="1">
        <f t="array" ref="S369">INDEX($H369:$K369,0,MATCH(S$364,$H$364:$K$364,0))*INDEX($J$358:$R$361,MATCH(S$364,$I$358:$I$361,0),MATCH(S$363,$J$357:$R$357,0))</f>
        <v>0</v>
      </c>
      <c r="T369" s="695" cm="1">
        <f t="array" ref="T369">INDEX($H369:$K369,0,MATCH(T$364,$H$364:$K$364,0))*INDEX($J$358:$R$361,MATCH(T$364,$I$358:$I$361,0),MATCH(T$363,$J$357:$R$357,0))</f>
        <v>0</v>
      </c>
      <c r="U369" s="695" cm="1">
        <f t="array" ref="U369">INDEX($H369:$K369,0,MATCH(U$364,$H$364:$K$364,0))*INDEX($J$358:$R$361,MATCH(U$364,$I$358:$I$361,0),MATCH(U$363,$J$357:$R$357,0))</f>
        <v>0</v>
      </c>
      <c r="V369" s="695" cm="1">
        <f t="array" ref="V369">INDEX($H369:$K369,0,MATCH(V$364,$H$364:$K$364,0))*INDEX($J$358:$R$361,MATCH(V$364,$I$358:$I$361,0),MATCH(V$363,$J$357:$R$357,0))</f>
        <v>0</v>
      </c>
      <c r="W369" s="695" cm="1">
        <f t="array" ref="W369">INDEX($H369:$K369,0,MATCH(W$364,$H$364:$K$364,0))*INDEX($J$358:$R$361,MATCH(W$364,$I$358:$I$361,0),MATCH(W$363,$J$357:$R$357,0))</f>
        <v>0</v>
      </c>
      <c r="X369" s="695" cm="1">
        <f t="array" ref="X369">INDEX($H369:$K369,0,MATCH(X$364,$H$364:$K$364,0))*INDEX($J$358:$R$361,MATCH(X$364,$I$358:$I$361,0),MATCH(X$363,$J$357:$R$357,0))</f>
        <v>0</v>
      </c>
      <c r="Y369" s="695" cm="1">
        <f t="array" ref="Y369">INDEX($H369:$K369,0,MATCH(Y$364,$H$364:$K$364,0))*INDEX($J$358:$R$361,MATCH(Y$364,$I$358:$I$361,0),MATCH(Y$363,$J$357:$R$357,0))</f>
        <v>0</v>
      </c>
      <c r="Z369" s="695" cm="1">
        <f t="array" ref="Z369">INDEX($H369:$K369,0,MATCH(Z$364,$H$364:$K$364,0))*INDEX($J$358:$R$361,MATCH(Z$364,$I$358:$I$361,0),MATCH(Z$363,$J$357:$R$357,0))</f>
        <v>0</v>
      </c>
      <c r="AA369" s="695" cm="1">
        <f t="array" ref="AA369">INDEX($H369:$K369,0,MATCH(AA$364,$H$364:$K$364,0))*INDEX($J$358:$R$361,MATCH(AA$364,$I$358:$I$361,0),MATCH(AA$363,$J$357:$R$357,0))</f>
        <v>0</v>
      </c>
      <c r="AB369" s="695" cm="1">
        <f t="array" ref="AB369">INDEX($H369:$K369,0,MATCH(AB$364,$H$364:$K$364,0))*INDEX($J$358:$R$361,MATCH(AB$364,$I$358:$I$361,0),MATCH(AB$363,$J$357:$R$357,0))</f>
        <v>0</v>
      </c>
      <c r="AC369" s="695" cm="1">
        <f t="array" ref="AC369">INDEX($H369:$K369,0,MATCH(AC$364,$H$364:$K$364,0))*INDEX($J$358:$R$361,MATCH(AC$364,$I$358:$I$361,0),MATCH(AC$363,$J$357:$R$357,0))</f>
        <v>0</v>
      </c>
      <c r="AD369" s="695" cm="1">
        <f t="array" ref="AD369">INDEX($H369:$K369,0,MATCH(AD$364,$H$364:$K$364,0))*INDEX($J$358:$R$361,MATCH(AD$364,$I$358:$I$361,0),MATCH(AD$363,$J$357:$R$357,0))</f>
        <v>0</v>
      </c>
      <c r="AE369" s="695" cm="1">
        <f t="array" ref="AE369">INDEX($H369:$K369,0,MATCH(AE$364,$H$364:$K$364,0))*INDEX($J$358:$R$361,MATCH(AE$364,$I$358:$I$361,0),MATCH(AE$363,$J$357:$R$357,0))</f>
        <v>0</v>
      </c>
      <c r="AF369" s="695" cm="1">
        <f t="array" ref="AF369">INDEX($H369:$K369,0,MATCH(AF$364,$H$364:$K$364,0))*INDEX($J$358:$R$361,MATCH(AF$364,$I$358:$I$361,0),MATCH(AF$363,$J$357:$R$357,0))</f>
        <v>0</v>
      </c>
      <c r="AG369" s="695" cm="1">
        <f t="array" ref="AG369">INDEX($H369:$K369,0,MATCH(AG$364,$H$364:$K$364,0))*INDEX($J$358:$R$361,MATCH(AG$364,$I$358:$I$361,0),MATCH(AG$363,$J$357:$R$357,0))</f>
        <v>0</v>
      </c>
      <c r="AH369" s="695" cm="1">
        <f t="array" ref="AH369">INDEX($H369:$K369,0,MATCH(AH$364,$H$364:$K$364,0))*INDEX($J$358:$R$361,MATCH(AH$364,$I$358:$I$361,0),MATCH(AH$363,$J$357:$R$357,0))</f>
        <v>0</v>
      </c>
      <c r="AI369" s="695" cm="1">
        <f t="array" ref="AI369">INDEX($H369:$K369,0,MATCH(AI$364,$H$364:$K$364,0))*INDEX($J$358:$R$361,MATCH(AI$364,$I$358:$I$361,0),MATCH(AI$363,$J$357:$R$357,0))</f>
        <v>0</v>
      </c>
      <c r="AJ369" s="695" cm="1">
        <f t="array" ref="AJ369">INDEX($H369:$K369,0,MATCH(AJ$364,$H$364:$K$364,0))*INDEX($J$358:$R$361,MATCH(AJ$364,$I$358:$I$361,0),MATCH(AJ$363,$J$357:$R$357,0))</f>
        <v>0</v>
      </c>
      <c r="AK369" s="695" cm="1">
        <f t="array" ref="AK369">INDEX($H369:$K369,0,MATCH(AK$364,$H$364:$K$364,0))*INDEX($J$358:$R$361,MATCH(AK$364,$I$358:$I$361,0),MATCH(AK$363,$J$357:$R$357,0))</f>
        <v>0</v>
      </c>
      <c r="AL369" s="695" cm="1">
        <f t="array" ref="AL369">INDEX($H369:$K369,0,MATCH(AL$364,$H$364:$K$364,0))*INDEX($J$358:$R$361,MATCH(AL$364,$I$358:$I$361,0),MATCH(AL$363,$J$357:$R$357,0))</f>
        <v>0</v>
      </c>
      <c r="AM369" s="695" cm="1">
        <f t="array" ref="AM369">INDEX($H369:$K369,0,MATCH(AM$364,$H$364:$K$364,0))*INDEX($J$358:$R$361,MATCH(AM$364,$I$358:$I$361,0),MATCH(AM$363,$J$357:$R$357,0))</f>
        <v>0</v>
      </c>
      <c r="AN369" s="695" cm="1">
        <f t="array" ref="AN369">INDEX($H369:$K369,0,MATCH(AN$364,$H$364:$K$364,0))*INDEX($J$358:$R$361,MATCH(AN$364,$I$358:$I$361,0),MATCH(AN$363,$J$357:$R$357,0))</f>
        <v>0</v>
      </c>
      <c r="AO369" s="695" cm="1">
        <f t="array" ref="AO369">INDEX($H369:$K369,0,MATCH(AO$364,$H$364:$K$364,0))*INDEX($J$358:$R$361,MATCH(AO$364,$I$358:$I$361,0),MATCH(AO$363,$J$357:$R$357,0))</f>
        <v>0</v>
      </c>
      <c r="AP369" s="695" cm="1">
        <f t="array" ref="AP369">INDEX($H369:$K369,0,MATCH(AP$364,$H$364:$K$364,0))*INDEX($J$358:$R$361,MATCH(AP$364,$I$358:$I$361,0),MATCH(AP$363,$J$357:$R$357,0))</f>
        <v>0</v>
      </c>
      <c r="AQ369" s="695" cm="1">
        <f t="array" ref="AQ369">INDEX($H369:$K369,0,MATCH(AQ$364,$H$364:$K$364,0))*INDEX($J$358:$R$361,MATCH(AQ$364,$I$358:$I$361,0),MATCH(AQ$363,$J$357:$R$357,0))</f>
        <v>0</v>
      </c>
      <c r="AR369" s="695" cm="1">
        <f t="array" ref="AR369">INDEX($H369:$K369,0,MATCH(AR$364,$H$364:$K$364,0))*INDEX($J$358:$R$361,MATCH(AR$364,$I$358:$I$361,0),MATCH(AR$363,$J$357:$R$357,0))</f>
        <v>0</v>
      </c>
      <c r="AS369" s="695" cm="1">
        <f t="array" ref="AS369">INDEX($H369:$K369,0,MATCH(AS$364,$H$364:$K$364,0))*INDEX($J$358:$R$361,MATCH(AS$364,$I$358:$I$361,0),MATCH(AS$363,$J$357:$R$357,0))</f>
        <v>0</v>
      </c>
      <c r="AT369" s="695" cm="1">
        <f t="array" ref="AT369">INDEX($H369:$K369,0,MATCH(AT$364,$H$364:$K$364,0))*INDEX($J$358:$R$361,MATCH(AT$364,$I$358:$I$361,0),MATCH(AT$363,$J$357:$R$357,0))</f>
        <v>0</v>
      </c>
      <c r="AU369" s="695" cm="1">
        <f t="array" ref="AU369">INDEX($H369:$K369,0,MATCH(AU$364,$H$364:$K$364,0))*INDEX($J$358:$R$361,MATCH(AU$364,$I$358:$I$361,0),MATCH(AU$363,$J$357:$R$357,0))</f>
        <v>0</v>
      </c>
      <c r="AV369" s="186"/>
      <c r="AW369" s="186"/>
      <c r="AX369" s="16"/>
      <c r="AY369" s="8"/>
      <c r="AZ369" s="8"/>
      <c r="BA369" s="8"/>
    </row>
    <row r="370" spans="1:53" ht="14.5" outlineLevel="1" x14ac:dyDescent="0.35">
      <c r="A370" s="6"/>
      <c r="B370" s="7"/>
      <c r="C370" s="17"/>
      <c r="D370" s="17"/>
      <c r="E370" s="17"/>
      <c r="F370" s="26"/>
      <c r="G370" s="26" t="str">
        <f t="shared" si="178"/>
        <v>GGGAg2OFa2</v>
      </c>
      <c r="H370" s="222">
        <v>0</v>
      </c>
      <c r="I370" s="222">
        <v>0</v>
      </c>
      <c r="J370" s="222">
        <v>0</v>
      </c>
      <c r="K370" s="222">
        <v>0</v>
      </c>
      <c r="L370" s="695" cm="1">
        <f t="array" ref="L370">INDEX($H370:$K370,0,MATCH(L$364,$H$364:$K$364,0))*INDEX($J$358:$R$361,MATCH(L$364,$I$358:$I$361,0),MATCH(L$363,$J$357:$R$357,0))</f>
        <v>0</v>
      </c>
      <c r="M370" s="695" cm="1">
        <f t="array" ref="M370">INDEX($H370:$K370,0,MATCH(M$364,$H$364:$K$364,0))*INDEX($J$358:$R$361,MATCH(M$364,$I$358:$I$361,0),MATCH(M$363,$J$357:$R$357,0))</f>
        <v>0</v>
      </c>
      <c r="N370" s="695" cm="1">
        <f t="array" ref="N370">INDEX($H370:$K370,0,MATCH(N$364,$H$364:$K$364,0))*INDEX($J$358:$R$361,MATCH(N$364,$I$358:$I$361,0),MATCH(N$363,$J$357:$R$357,0))</f>
        <v>0</v>
      </c>
      <c r="O370" s="695" cm="1">
        <f t="array" ref="O370">INDEX($H370:$K370,0,MATCH(O$364,$H$364:$K$364,0))*INDEX($J$358:$R$361,MATCH(O$364,$I$358:$I$361,0),MATCH(O$363,$J$357:$R$357,0))</f>
        <v>0</v>
      </c>
      <c r="P370" s="695" cm="1">
        <f t="array" ref="P370">INDEX($H370:$K370,0,MATCH(P$364,$H$364:$K$364,0))*INDEX($J$358:$R$361,MATCH(P$364,$I$358:$I$361,0),MATCH(P$363,$J$357:$R$357,0))</f>
        <v>0</v>
      </c>
      <c r="Q370" s="695" cm="1">
        <f t="array" ref="Q370">INDEX($H370:$K370,0,MATCH(Q$364,$H$364:$K$364,0))*INDEX($J$358:$R$361,MATCH(Q$364,$I$358:$I$361,0),MATCH(Q$363,$J$357:$R$357,0))</f>
        <v>0</v>
      </c>
      <c r="R370" s="695" cm="1">
        <f t="array" ref="R370">INDEX($H370:$K370,0,MATCH(R$364,$H$364:$K$364,0))*INDEX($J$358:$R$361,MATCH(R$364,$I$358:$I$361,0),MATCH(R$363,$J$357:$R$357,0))</f>
        <v>0</v>
      </c>
      <c r="S370" s="695" cm="1">
        <f t="array" ref="S370">INDEX($H370:$K370,0,MATCH(S$364,$H$364:$K$364,0))*INDEX($J$358:$R$361,MATCH(S$364,$I$358:$I$361,0),MATCH(S$363,$J$357:$R$357,0))</f>
        <v>0</v>
      </c>
      <c r="T370" s="695" cm="1">
        <f t="array" ref="T370">INDEX($H370:$K370,0,MATCH(T$364,$H$364:$K$364,0))*INDEX($J$358:$R$361,MATCH(T$364,$I$358:$I$361,0),MATCH(T$363,$J$357:$R$357,0))</f>
        <v>0</v>
      </c>
      <c r="U370" s="695" cm="1">
        <f t="array" ref="U370">INDEX($H370:$K370,0,MATCH(U$364,$H$364:$K$364,0))*INDEX($J$358:$R$361,MATCH(U$364,$I$358:$I$361,0),MATCH(U$363,$J$357:$R$357,0))</f>
        <v>0</v>
      </c>
      <c r="V370" s="695" cm="1">
        <f t="array" ref="V370">INDEX($H370:$K370,0,MATCH(V$364,$H$364:$K$364,0))*INDEX($J$358:$R$361,MATCH(V$364,$I$358:$I$361,0),MATCH(V$363,$J$357:$R$357,0))</f>
        <v>0</v>
      </c>
      <c r="W370" s="695" cm="1">
        <f t="array" ref="W370">INDEX($H370:$K370,0,MATCH(W$364,$H$364:$K$364,0))*INDEX($J$358:$R$361,MATCH(W$364,$I$358:$I$361,0),MATCH(W$363,$J$357:$R$357,0))</f>
        <v>0</v>
      </c>
      <c r="X370" s="695" cm="1">
        <f t="array" ref="X370">INDEX($H370:$K370,0,MATCH(X$364,$H$364:$K$364,0))*INDEX($J$358:$R$361,MATCH(X$364,$I$358:$I$361,0),MATCH(X$363,$J$357:$R$357,0))</f>
        <v>0</v>
      </c>
      <c r="Y370" s="695" cm="1">
        <f t="array" ref="Y370">INDEX($H370:$K370,0,MATCH(Y$364,$H$364:$K$364,0))*INDEX($J$358:$R$361,MATCH(Y$364,$I$358:$I$361,0),MATCH(Y$363,$J$357:$R$357,0))</f>
        <v>0</v>
      </c>
      <c r="Z370" s="695" cm="1">
        <f t="array" ref="Z370">INDEX($H370:$K370,0,MATCH(Z$364,$H$364:$K$364,0))*INDEX($J$358:$R$361,MATCH(Z$364,$I$358:$I$361,0),MATCH(Z$363,$J$357:$R$357,0))</f>
        <v>0</v>
      </c>
      <c r="AA370" s="695" cm="1">
        <f t="array" ref="AA370">INDEX($H370:$K370,0,MATCH(AA$364,$H$364:$K$364,0))*INDEX($J$358:$R$361,MATCH(AA$364,$I$358:$I$361,0),MATCH(AA$363,$J$357:$R$357,0))</f>
        <v>0</v>
      </c>
      <c r="AB370" s="695" cm="1">
        <f t="array" ref="AB370">INDEX($H370:$K370,0,MATCH(AB$364,$H$364:$K$364,0))*INDEX($J$358:$R$361,MATCH(AB$364,$I$358:$I$361,0),MATCH(AB$363,$J$357:$R$357,0))</f>
        <v>0</v>
      </c>
      <c r="AC370" s="695" cm="1">
        <f t="array" ref="AC370">INDEX($H370:$K370,0,MATCH(AC$364,$H$364:$K$364,0))*INDEX($J$358:$R$361,MATCH(AC$364,$I$358:$I$361,0),MATCH(AC$363,$J$357:$R$357,0))</f>
        <v>0</v>
      </c>
      <c r="AD370" s="695" cm="1">
        <f t="array" ref="AD370">INDEX($H370:$K370,0,MATCH(AD$364,$H$364:$K$364,0))*INDEX($J$358:$R$361,MATCH(AD$364,$I$358:$I$361,0),MATCH(AD$363,$J$357:$R$357,0))</f>
        <v>0</v>
      </c>
      <c r="AE370" s="695" cm="1">
        <f t="array" ref="AE370">INDEX($H370:$K370,0,MATCH(AE$364,$H$364:$K$364,0))*INDEX($J$358:$R$361,MATCH(AE$364,$I$358:$I$361,0),MATCH(AE$363,$J$357:$R$357,0))</f>
        <v>0</v>
      </c>
      <c r="AF370" s="695" cm="1">
        <f t="array" ref="AF370">INDEX($H370:$K370,0,MATCH(AF$364,$H$364:$K$364,0))*INDEX($J$358:$R$361,MATCH(AF$364,$I$358:$I$361,0),MATCH(AF$363,$J$357:$R$357,0))</f>
        <v>0</v>
      </c>
      <c r="AG370" s="695" cm="1">
        <f t="array" ref="AG370">INDEX($H370:$K370,0,MATCH(AG$364,$H$364:$K$364,0))*INDEX($J$358:$R$361,MATCH(AG$364,$I$358:$I$361,0),MATCH(AG$363,$J$357:$R$357,0))</f>
        <v>0</v>
      </c>
      <c r="AH370" s="695" cm="1">
        <f t="array" ref="AH370">INDEX($H370:$K370,0,MATCH(AH$364,$H$364:$K$364,0))*INDEX($J$358:$R$361,MATCH(AH$364,$I$358:$I$361,0),MATCH(AH$363,$J$357:$R$357,0))</f>
        <v>0</v>
      </c>
      <c r="AI370" s="695" cm="1">
        <f t="array" ref="AI370">INDEX($H370:$K370,0,MATCH(AI$364,$H$364:$K$364,0))*INDEX($J$358:$R$361,MATCH(AI$364,$I$358:$I$361,0),MATCH(AI$363,$J$357:$R$357,0))</f>
        <v>0</v>
      </c>
      <c r="AJ370" s="695" cm="1">
        <f t="array" ref="AJ370">INDEX($H370:$K370,0,MATCH(AJ$364,$H$364:$K$364,0))*INDEX($J$358:$R$361,MATCH(AJ$364,$I$358:$I$361,0),MATCH(AJ$363,$J$357:$R$357,0))</f>
        <v>0</v>
      </c>
      <c r="AK370" s="695" cm="1">
        <f t="array" ref="AK370">INDEX($H370:$K370,0,MATCH(AK$364,$H$364:$K$364,0))*INDEX($J$358:$R$361,MATCH(AK$364,$I$358:$I$361,0),MATCH(AK$363,$J$357:$R$357,0))</f>
        <v>0</v>
      </c>
      <c r="AL370" s="695" cm="1">
        <f t="array" ref="AL370">INDEX($H370:$K370,0,MATCH(AL$364,$H$364:$K$364,0))*INDEX($J$358:$R$361,MATCH(AL$364,$I$358:$I$361,0),MATCH(AL$363,$J$357:$R$357,0))</f>
        <v>0</v>
      </c>
      <c r="AM370" s="695" cm="1">
        <f t="array" ref="AM370">INDEX($H370:$K370,0,MATCH(AM$364,$H$364:$K$364,0))*INDEX($J$358:$R$361,MATCH(AM$364,$I$358:$I$361,0),MATCH(AM$363,$J$357:$R$357,0))</f>
        <v>0</v>
      </c>
      <c r="AN370" s="695" cm="1">
        <f t="array" ref="AN370">INDEX($H370:$K370,0,MATCH(AN$364,$H$364:$K$364,0))*INDEX($J$358:$R$361,MATCH(AN$364,$I$358:$I$361,0),MATCH(AN$363,$J$357:$R$357,0))</f>
        <v>0</v>
      </c>
      <c r="AO370" s="695" cm="1">
        <f t="array" ref="AO370">INDEX($H370:$K370,0,MATCH(AO$364,$H$364:$K$364,0))*INDEX($J$358:$R$361,MATCH(AO$364,$I$358:$I$361,0),MATCH(AO$363,$J$357:$R$357,0))</f>
        <v>0</v>
      </c>
      <c r="AP370" s="695" cm="1">
        <f t="array" ref="AP370">INDEX($H370:$K370,0,MATCH(AP$364,$H$364:$K$364,0))*INDEX($J$358:$R$361,MATCH(AP$364,$I$358:$I$361,0),MATCH(AP$363,$J$357:$R$357,0))</f>
        <v>0</v>
      </c>
      <c r="AQ370" s="695" cm="1">
        <f t="array" ref="AQ370">INDEX($H370:$K370,0,MATCH(AQ$364,$H$364:$K$364,0))*INDEX($J$358:$R$361,MATCH(AQ$364,$I$358:$I$361,0),MATCH(AQ$363,$J$357:$R$357,0))</f>
        <v>0</v>
      </c>
      <c r="AR370" s="695" cm="1">
        <f t="array" ref="AR370">INDEX($H370:$K370,0,MATCH(AR$364,$H$364:$K$364,0))*INDEX($J$358:$R$361,MATCH(AR$364,$I$358:$I$361,0),MATCH(AR$363,$J$357:$R$357,0))</f>
        <v>0</v>
      </c>
      <c r="AS370" s="695" cm="1">
        <f t="array" ref="AS370">INDEX($H370:$K370,0,MATCH(AS$364,$H$364:$K$364,0))*INDEX($J$358:$R$361,MATCH(AS$364,$I$358:$I$361,0),MATCH(AS$363,$J$357:$R$357,0))</f>
        <v>0</v>
      </c>
      <c r="AT370" s="695" cm="1">
        <f t="array" ref="AT370">INDEX($H370:$K370,0,MATCH(AT$364,$H$364:$K$364,0))*INDEX($J$358:$R$361,MATCH(AT$364,$I$358:$I$361,0),MATCH(AT$363,$J$357:$R$357,0))</f>
        <v>0</v>
      </c>
      <c r="AU370" s="695" cm="1">
        <f t="array" ref="AU370">INDEX($H370:$K370,0,MATCH(AU$364,$H$364:$K$364,0))*INDEX($J$358:$R$361,MATCH(AU$364,$I$358:$I$361,0),MATCH(AU$363,$J$357:$R$357,0))</f>
        <v>0</v>
      </c>
      <c r="AV370" s="186"/>
      <c r="AW370" s="186"/>
      <c r="AX370" s="16"/>
      <c r="AY370" s="8"/>
      <c r="AZ370" s="8"/>
      <c r="BA370" s="8"/>
    </row>
    <row r="371" spans="1:53" ht="14.5" outlineLevel="1" x14ac:dyDescent="0.35">
      <c r="A371" s="6"/>
      <c r="B371" s="7"/>
      <c r="C371" s="17"/>
      <c r="D371" s="17"/>
      <c r="E371" s="17"/>
      <c r="F371" s="26"/>
      <c r="G371" s="26" t="str">
        <f t="shared" si="178"/>
        <v>GGGC1Na2</v>
      </c>
      <c r="H371" s="222">
        <v>0</v>
      </c>
      <c r="I371" s="222">
        <v>0</v>
      </c>
      <c r="J371" s="222">
        <v>0</v>
      </c>
      <c r="K371" s="222">
        <v>0</v>
      </c>
      <c r="L371" s="695" cm="1">
        <f t="array" ref="L371">INDEX($H371:$K371,0,MATCH(L$364,$H$364:$K$364,0))*INDEX($J$358:$R$361,MATCH(L$364,$I$358:$I$361,0),MATCH(L$363,$J$357:$R$357,0))</f>
        <v>0</v>
      </c>
      <c r="M371" s="695" cm="1">
        <f t="array" ref="M371">INDEX($H371:$K371,0,MATCH(M$364,$H$364:$K$364,0))*INDEX($J$358:$R$361,MATCH(M$364,$I$358:$I$361,0),MATCH(M$363,$J$357:$R$357,0))</f>
        <v>0</v>
      </c>
      <c r="N371" s="695" cm="1">
        <f t="array" ref="N371">INDEX($H371:$K371,0,MATCH(N$364,$H$364:$K$364,0))*INDEX($J$358:$R$361,MATCH(N$364,$I$358:$I$361,0),MATCH(N$363,$J$357:$R$357,0))</f>
        <v>0</v>
      </c>
      <c r="O371" s="695" cm="1">
        <f t="array" ref="O371">INDEX($H371:$K371,0,MATCH(O$364,$H$364:$K$364,0))*INDEX($J$358:$R$361,MATCH(O$364,$I$358:$I$361,0),MATCH(O$363,$J$357:$R$357,0))</f>
        <v>0</v>
      </c>
      <c r="P371" s="695" cm="1">
        <f t="array" ref="P371">INDEX($H371:$K371,0,MATCH(P$364,$H$364:$K$364,0))*INDEX($J$358:$R$361,MATCH(P$364,$I$358:$I$361,0),MATCH(P$363,$J$357:$R$357,0))</f>
        <v>0</v>
      </c>
      <c r="Q371" s="695" cm="1">
        <f t="array" ref="Q371">INDEX($H371:$K371,0,MATCH(Q$364,$H$364:$K$364,0))*INDEX($J$358:$R$361,MATCH(Q$364,$I$358:$I$361,0),MATCH(Q$363,$J$357:$R$357,0))</f>
        <v>0</v>
      </c>
      <c r="R371" s="695" cm="1">
        <f t="array" ref="R371">INDEX($H371:$K371,0,MATCH(R$364,$H$364:$K$364,0))*INDEX($J$358:$R$361,MATCH(R$364,$I$358:$I$361,0),MATCH(R$363,$J$357:$R$357,0))</f>
        <v>0</v>
      </c>
      <c r="S371" s="695" cm="1">
        <f t="array" ref="S371">INDEX($H371:$K371,0,MATCH(S$364,$H$364:$K$364,0))*INDEX($J$358:$R$361,MATCH(S$364,$I$358:$I$361,0),MATCH(S$363,$J$357:$R$357,0))</f>
        <v>0</v>
      </c>
      <c r="T371" s="695" cm="1">
        <f t="array" ref="T371">INDEX($H371:$K371,0,MATCH(T$364,$H$364:$K$364,0))*INDEX($J$358:$R$361,MATCH(T$364,$I$358:$I$361,0),MATCH(T$363,$J$357:$R$357,0))</f>
        <v>0</v>
      </c>
      <c r="U371" s="695" cm="1">
        <f t="array" ref="U371">INDEX($H371:$K371,0,MATCH(U$364,$H$364:$K$364,0))*INDEX($J$358:$R$361,MATCH(U$364,$I$358:$I$361,0),MATCH(U$363,$J$357:$R$357,0))</f>
        <v>0</v>
      </c>
      <c r="V371" s="695" cm="1">
        <f t="array" ref="V371">INDEX($H371:$K371,0,MATCH(V$364,$H$364:$K$364,0))*INDEX($J$358:$R$361,MATCH(V$364,$I$358:$I$361,0),MATCH(V$363,$J$357:$R$357,0))</f>
        <v>0</v>
      </c>
      <c r="W371" s="695" cm="1">
        <f t="array" ref="W371">INDEX($H371:$K371,0,MATCH(W$364,$H$364:$K$364,0))*INDEX($J$358:$R$361,MATCH(W$364,$I$358:$I$361,0),MATCH(W$363,$J$357:$R$357,0))</f>
        <v>0</v>
      </c>
      <c r="X371" s="695" cm="1">
        <f t="array" ref="X371">INDEX($H371:$K371,0,MATCH(X$364,$H$364:$K$364,0))*INDEX($J$358:$R$361,MATCH(X$364,$I$358:$I$361,0),MATCH(X$363,$J$357:$R$357,0))</f>
        <v>0</v>
      </c>
      <c r="Y371" s="695" cm="1">
        <f t="array" ref="Y371">INDEX($H371:$K371,0,MATCH(Y$364,$H$364:$K$364,0))*INDEX($J$358:$R$361,MATCH(Y$364,$I$358:$I$361,0),MATCH(Y$363,$J$357:$R$357,0))</f>
        <v>0</v>
      </c>
      <c r="Z371" s="695" cm="1">
        <f t="array" ref="Z371">INDEX($H371:$K371,0,MATCH(Z$364,$H$364:$K$364,0))*INDEX($J$358:$R$361,MATCH(Z$364,$I$358:$I$361,0),MATCH(Z$363,$J$357:$R$357,0))</f>
        <v>0</v>
      </c>
      <c r="AA371" s="695" cm="1">
        <f t="array" ref="AA371">INDEX($H371:$K371,0,MATCH(AA$364,$H$364:$K$364,0))*INDEX($J$358:$R$361,MATCH(AA$364,$I$358:$I$361,0),MATCH(AA$363,$J$357:$R$357,0))</f>
        <v>0</v>
      </c>
      <c r="AB371" s="695" cm="1">
        <f t="array" ref="AB371">INDEX($H371:$K371,0,MATCH(AB$364,$H$364:$K$364,0))*INDEX($J$358:$R$361,MATCH(AB$364,$I$358:$I$361,0),MATCH(AB$363,$J$357:$R$357,0))</f>
        <v>0</v>
      </c>
      <c r="AC371" s="695" cm="1">
        <f t="array" ref="AC371">INDEX($H371:$K371,0,MATCH(AC$364,$H$364:$K$364,0))*INDEX($J$358:$R$361,MATCH(AC$364,$I$358:$I$361,0),MATCH(AC$363,$J$357:$R$357,0))</f>
        <v>0</v>
      </c>
      <c r="AD371" s="695" cm="1">
        <f t="array" ref="AD371">INDEX($H371:$K371,0,MATCH(AD$364,$H$364:$K$364,0))*INDEX($J$358:$R$361,MATCH(AD$364,$I$358:$I$361,0),MATCH(AD$363,$J$357:$R$357,0))</f>
        <v>0</v>
      </c>
      <c r="AE371" s="695" cm="1">
        <f t="array" ref="AE371">INDEX($H371:$K371,0,MATCH(AE$364,$H$364:$K$364,0))*INDEX($J$358:$R$361,MATCH(AE$364,$I$358:$I$361,0),MATCH(AE$363,$J$357:$R$357,0))</f>
        <v>0</v>
      </c>
      <c r="AF371" s="695" cm="1">
        <f t="array" ref="AF371">INDEX($H371:$K371,0,MATCH(AF$364,$H$364:$K$364,0))*INDEX($J$358:$R$361,MATCH(AF$364,$I$358:$I$361,0),MATCH(AF$363,$J$357:$R$357,0))</f>
        <v>0</v>
      </c>
      <c r="AG371" s="695" cm="1">
        <f t="array" ref="AG371">INDEX($H371:$K371,0,MATCH(AG$364,$H$364:$K$364,0))*INDEX($J$358:$R$361,MATCH(AG$364,$I$358:$I$361,0),MATCH(AG$363,$J$357:$R$357,0))</f>
        <v>0</v>
      </c>
      <c r="AH371" s="695" cm="1">
        <f t="array" ref="AH371">INDEX($H371:$K371,0,MATCH(AH$364,$H$364:$K$364,0))*INDEX($J$358:$R$361,MATCH(AH$364,$I$358:$I$361,0),MATCH(AH$363,$J$357:$R$357,0))</f>
        <v>0</v>
      </c>
      <c r="AI371" s="695" cm="1">
        <f t="array" ref="AI371">INDEX($H371:$K371,0,MATCH(AI$364,$H$364:$K$364,0))*INDEX($J$358:$R$361,MATCH(AI$364,$I$358:$I$361,0),MATCH(AI$363,$J$357:$R$357,0))</f>
        <v>0</v>
      </c>
      <c r="AJ371" s="695" cm="1">
        <f t="array" ref="AJ371">INDEX($H371:$K371,0,MATCH(AJ$364,$H$364:$K$364,0))*INDEX($J$358:$R$361,MATCH(AJ$364,$I$358:$I$361,0),MATCH(AJ$363,$J$357:$R$357,0))</f>
        <v>0</v>
      </c>
      <c r="AK371" s="695" cm="1">
        <f t="array" ref="AK371">INDEX($H371:$K371,0,MATCH(AK$364,$H$364:$K$364,0))*INDEX($J$358:$R$361,MATCH(AK$364,$I$358:$I$361,0),MATCH(AK$363,$J$357:$R$357,0))</f>
        <v>0</v>
      </c>
      <c r="AL371" s="695" cm="1">
        <f t="array" ref="AL371">INDEX($H371:$K371,0,MATCH(AL$364,$H$364:$K$364,0))*INDEX($J$358:$R$361,MATCH(AL$364,$I$358:$I$361,0),MATCH(AL$363,$J$357:$R$357,0))</f>
        <v>0</v>
      </c>
      <c r="AM371" s="695" cm="1">
        <f t="array" ref="AM371">INDEX($H371:$K371,0,MATCH(AM$364,$H$364:$K$364,0))*INDEX($J$358:$R$361,MATCH(AM$364,$I$358:$I$361,0),MATCH(AM$363,$J$357:$R$357,0))</f>
        <v>0</v>
      </c>
      <c r="AN371" s="695" cm="1">
        <f t="array" ref="AN371">INDEX($H371:$K371,0,MATCH(AN$364,$H$364:$K$364,0))*INDEX($J$358:$R$361,MATCH(AN$364,$I$358:$I$361,0),MATCH(AN$363,$J$357:$R$357,0))</f>
        <v>0</v>
      </c>
      <c r="AO371" s="695" cm="1">
        <f t="array" ref="AO371">INDEX($H371:$K371,0,MATCH(AO$364,$H$364:$K$364,0))*INDEX($J$358:$R$361,MATCH(AO$364,$I$358:$I$361,0),MATCH(AO$363,$J$357:$R$357,0))</f>
        <v>0</v>
      </c>
      <c r="AP371" s="695" cm="1">
        <f t="array" ref="AP371">INDEX($H371:$K371,0,MATCH(AP$364,$H$364:$K$364,0))*INDEX($J$358:$R$361,MATCH(AP$364,$I$358:$I$361,0),MATCH(AP$363,$J$357:$R$357,0))</f>
        <v>0</v>
      </c>
      <c r="AQ371" s="695" cm="1">
        <f t="array" ref="AQ371">INDEX($H371:$K371,0,MATCH(AQ$364,$H$364:$K$364,0))*INDEX($J$358:$R$361,MATCH(AQ$364,$I$358:$I$361,0),MATCH(AQ$363,$J$357:$R$357,0))</f>
        <v>0</v>
      </c>
      <c r="AR371" s="695" cm="1">
        <f t="array" ref="AR371">INDEX($H371:$K371,0,MATCH(AR$364,$H$364:$K$364,0))*INDEX($J$358:$R$361,MATCH(AR$364,$I$358:$I$361,0),MATCH(AR$363,$J$357:$R$357,0))</f>
        <v>0</v>
      </c>
      <c r="AS371" s="695" cm="1">
        <f t="array" ref="AS371">INDEX($H371:$K371,0,MATCH(AS$364,$H$364:$K$364,0))*INDEX($J$358:$R$361,MATCH(AS$364,$I$358:$I$361,0),MATCH(AS$363,$J$357:$R$357,0))</f>
        <v>0</v>
      </c>
      <c r="AT371" s="695" cm="1">
        <f t="array" ref="AT371">INDEX($H371:$K371,0,MATCH(AT$364,$H$364:$K$364,0))*INDEX($J$358:$R$361,MATCH(AT$364,$I$358:$I$361,0),MATCH(AT$363,$J$357:$R$357,0))</f>
        <v>0</v>
      </c>
      <c r="AU371" s="695" cm="1">
        <f t="array" ref="AU371">INDEX($H371:$K371,0,MATCH(AU$364,$H$364:$K$364,0))*INDEX($J$358:$R$361,MATCH(AU$364,$I$358:$I$361,0),MATCH(AU$363,$J$357:$R$357,0))</f>
        <v>0</v>
      </c>
      <c r="AV371" s="186"/>
      <c r="AW371" s="186"/>
      <c r="AX371" s="16"/>
      <c r="AY371" s="8"/>
      <c r="AZ371" s="8"/>
      <c r="BA371" s="8"/>
    </row>
    <row r="372" spans="1:53" ht="14.5" outlineLevel="1" x14ac:dyDescent="0.35">
      <c r="A372" s="6"/>
      <c r="B372" s="7"/>
      <c r="C372" s="17"/>
      <c r="D372" s="17"/>
      <c r="E372" s="17"/>
      <c r="F372" s="26"/>
      <c r="G372" s="26" t="str">
        <f t="shared" si="178"/>
        <v>GGGC1Ea2</v>
      </c>
      <c r="H372" s="222">
        <v>0</v>
      </c>
      <c r="I372" s="222">
        <v>0</v>
      </c>
      <c r="J372" s="222">
        <v>0</v>
      </c>
      <c r="K372" s="222">
        <v>0</v>
      </c>
      <c r="L372" s="695" cm="1">
        <f t="array" ref="L372">INDEX($H372:$K372,0,MATCH(L$364,$H$364:$K$364,0))*INDEX($J$358:$R$361,MATCH(L$364,$I$358:$I$361,0),MATCH(L$363,$J$357:$R$357,0))</f>
        <v>0</v>
      </c>
      <c r="M372" s="695" cm="1">
        <f t="array" ref="M372">INDEX($H372:$K372,0,MATCH(M$364,$H$364:$K$364,0))*INDEX($J$358:$R$361,MATCH(M$364,$I$358:$I$361,0),MATCH(M$363,$J$357:$R$357,0))</f>
        <v>0</v>
      </c>
      <c r="N372" s="695" cm="1">
        <f t="array" ref="N372">INDEX($H372:$K372,0,MATCH(N$364,$H$364:$K$364,0))*INDEX($J$358:$R$361,MATCH(N$364,$I$358:$I$361,0),MATCH(N$363,$J$357:$R$357,0))</f>
        <v>0</v>
      </c>
      <c r="O372" s="695" cm="1">
        <f t="array" ref="O372">INDEX($H372:$K372,0,MATCH(O$364,$H$364:$K$364,0))*INDEX($J$358:$R$361,MATCH(O$364,$I$358:$I$361,0),MATCH(O$363,$J$357:$R$357,0))</f>
        <v>0</v>
      </c>
      <c r="P372" s="695" cm="1">
        <f t="array" ref="P372">INDEX($H372:$K372,0,MATCH(P$364,$H$364:$K$364,0))*INDEX($J$358:$R$361,MATCH(P$364,$I$358:$I$361,0),MATCH(P$363,$J$357:$R$357,0))</f>
        <v>0</v>
      </c>
      <c r="Q372" s="695" cm="1">
        <f t="array" ref="Q372">INDEX($H372:$K372,0,MATCH(Q$364,$H$364:$K$364,0))*INDEX($J$358:$R$361,MATCH(Q$364,$I$358:$I$361,0),MATCH(Q$363,$J$357:$R$357,0))</f>
        <v>0</v>
      </c>
      <c r="R372" s="695" cm="1">
        <f t="array" ref="R372">INDEX($H372:$K372,0,MATCH(R$364,$H$364:$K$364,0))*INDEX($J$358:$R$361,MATCH(R$364,$I$358:$I$361,0),MATCH(R$363,$J$357:$R$357,0))</f>
        <v>0</v>
      </c>
      <c r="S372" s="695" cm="1">
        <f t="array" ref="S372">INDEX($H372:$K372,0,MATCH(S$364,$H$364:$K$364,0))*INDEX($J$358:$R$361,MATCH(S$364,$I$358:$I$361,0),MATCH(S$363,$J$357:$R$357,0))</f>
        <v>0</v>
      </c>
      <c r="T372" s="695" cm="1">
        <f t="array" ref="T372">INDEX($H372:$K372,0,MATCH(T$364,$H$364:$K$364,0))*INDEX($J$358:$R$361,MATCH(T$364,$I$358:$I$361,0),MATCH(T$363,$J$357:$R$357,0))</f>
        <v>0</v>
      </c>
      <c r="U372" s="695" cm="1">
        <f t="array" ref="U372">INDEX($H372:$K372,0,MATCH(U$364,$H$364:$K$364,0))*INDEX($J$358:$R$361,MATCH(U$364,$I$358:$I$361,0),MATCH(U$363,$J$357:$R$357,0))</f>
        <v>0</v>
      </c>
      <c r="V372" s="695" cm="1">
        <f t="array" ref="V372">INDEX($H372:$K372,0,MATCH(V$364,$H$364:$K$364,0))*INDEX($J$358:$R$361,MATCH(V$364,$I$358:$I$361,0),MATCH(V$363,$J$357:$R$357,0))</f>
        <v>0</v>
      </c>
      <c r="W372" s="695" cm="1">
        <f t="array" ref="W372">INDEX($H372:$K372,0,MATCH(W$364,$H$364:$K$364,0))*INDEX($J$358:$R$361,MATCH(W$364,$I$358:$I$361,0),MATCH(W$363,$J$357:$R$357,0))</f>
        <v>0</v>
      </c>
      <c r="X372" s="695" cm="1">
        <f t="array" ref="X372">INDEX($H372:$K372,0,MATCH(X$364,$H$364:$K$364,0))*INDEX($J$358:$R$361,MATCH(X$364,$I$358:$I$361,0),MATCH(X$363,$J$357:$R$357,0))</f>
        <v>0</v>
      </c>
      <c r="Y372" s="695" cm="1">
        <f t="array" ref="Y372">INDEX($H372:$K372,0,MATCH(Y$364,$H$364:$K$364,0))*INDEX($J$358:$R$361,MATCH(Y$364,$I$358:$I$361,0),MATCH(Y$363,$J$357:$R$357,0))</f>
        <v>0</v>
      </c>
      <c r="Z372" s="695" cm="1">
        <f t="array" ref="Z372">INDEX($H372:$K372,0,MATCH(Z$364,$H$364:$K$364,0))*INDEX($J$358:$R$361,MATCH(Z$364,$I$358:$I$361,0),MATCH(Z$363,$J$357:$R$357,0))</f>
        <v>0</v>
      </c>
      <c r="AA372" s="695" cm="1">
        <f t="array" ref="AA372">INDEX($H372:$K372,0,MATCH(AA$364,$H$364:$K$364,0))*INDEX($J$358:$R$361,MATCH(AA$364,$I$358:$I$361,0),MATCH(AA$363,$J$357:$R$357,0))</f>
        <v>0</v>
      </c>
      <c r="AB372" s="695" cm="1">
        <f t="array" ref="AB372">INDEX($H372:$K372,0,MATCH(AB$364,$H$364:$K$364,0))*INDEX($J$358:$R$361,MATCH(AB$364,$I$358:$I$361,0),MATCH(AB$363,$J$357:$R$357,0))</f>
        <v>0</v>
      </c>
      <c r="AC372" s="695" cm="1">
        <f t="array" ref="AC372">INDEX($H372:$K372,0,MATCH(AC$364,$H$364:$K$364,0))*INDEX($J$358:$R$361,MATCH(AC$364,$I$358:$I$361,0),MATCH(AC$363,$J$357:$R$357,0))</f>
        <v>0</v>
      </c>
      <c r="AD372" s="695" cm="1">
        <f t="array" ref="AD372">INDEX($H372:$K372,0,MATCH(AD$364,$H$364:$K$364,0))*INDEX($J$358:$R$361,MATCH(AD$364,$I$358:$I$361,0),MATCH(AD$363,$J$357:$R$357,0))</f>
        <v>0</v>
      </c>
      <c r="AE372" s="695" cm="1">
        <f t="array" ref="AE372">INDEX($H372:$K372,0,MATCH(AE$364,$H$364:$K$364,0))*INDEX($J$358:$R$361,MATCH(AE$364,$I$358:$I$361,0),MATCH(AE$363,$J$357:$R$357,0))</f>
        <v>0</v>
      </c>
      <c r="AF372" s="695" cm="1">
        <f t="array" ref="AF372">INDEX($H372:$K372,0,MATCH(AF$364,$H$364:$K$364,0))*INDEX($J$358:$R$361,MATCH(AF$364,$I$358:$I$361,0),MATCH(AF$363,$J$357:$R$357,0))</f>
        <v>0</v>
      </c>
      <c r="AG372" s="695" cm="1">
        <f t="array" ref="AG372">INDEX($H372:$K372,0,MATCH(AG$364,$H$364:$K$364,0))*INDEX($J$358:$R$361,MATCH(AG$364,$I$358:$I$361,0),MATCH(AG$363,$J$357:$R$357,0))</f>
        <v>0</v>
      </c>
      <c r="AH372" s="695" cm="1">
        <f t="array" ref="AH372">INDEX($H372:$K372,0,MATCH(AH$364,$H$364:$K$364,0))*INDEX($J$358:$R$361,MATCH(AH$364,$I$358:$I$361,0),MATCH(AH$363,$J$357:$R$357,0))</f>
        <v>0</v>
      </c>
      <c r="AI372" s="695" cm="1">
        <f t="array" ref="AI372">INDEX($H372:$K372,0,MATCH(AI$364,$H$364:$K$364,0))*INDEX($J$358:$R$361,MATCH(AI$364,$I$358:$I$361,0),MATCH(AI$363,$J$357:$R$357,0))</f>
        <v>0</v>
      </c>
      <c r="AJ372" s="695" cm="1">
        <f t="array" ref="AJ372">INDEX($H372:$K372,0,MATCH(AJ$364,$H$364:$K$364,0))*INDEX($J$358:$R$361,MATCH(AJ$364,$I$358:$I$361,0),MATCH(AJ$363,$J$357:$R$357,0))</f>
        <v>0</v>
      </c>
      <c r="AK372" s="695" cm="1">
        <f t="array" ref="AK372">INDEX($H372:$K372,0,MATCH(AK$364,$H$364:$K$364,0))*INDEX($J$358:$R$361,MATCH(AK$364,$I$358:$I$361,0),MATCH(AK$363,$J$357:$R$357,0))</f>
        <v>0</v>
      </c>
      <c r="AL372" s="695" cm="1">
        <f t="array" ref="AL372">INDEX($H372:$K372,0,MATCH(AL$364,$H$364:$K$364,0))*INDEX($J$358:$R$361,MATCH(AL$364,$I$358:$I$361,0),MATCH(AL$363,$J$357:$R$357,0))</f>
        <v>0</v>
      </c>
      <c r="AM372" s="695" cm="1">
        <f t="array" ref="AM372">INDEX($H372:$K372,0,MATCH(AM$364,$H$364:$K$364,0))*INDEX($J$358:$R$361,MATCH(AM$364,$I$358:$I$361,0),MATCH(AM$363,$J$357:$R$357,0))</f>
        <v>0</v>
      </c>
      <c r="AN372" s="695" cm="1">
        <f t="array" ref="AN372">INDEX($H372:$K372,0,MATCH(AN$364,$H$364:$K$364,0))*INDEX($J$358:$R$361,MATCH(AN$364,$I$358:$I$361,0),MATCH(AN$363,$J$357:$R$357,0))</f>
        <v>0</v>
      </c>
      <c r="AO372" s="695" cm="1">
        <f t="array" ref="AO372">INDEX($H372:$K372,0,MATCH(AO$364,$H$364:$K$364,0))*INDEX($J$358:$R$361,MATCH(AO$364,$I$358:$I$361,0),MATCH(AO$363,$J$357:$R$357,0))</f>
        <v>0</v>
      </c>
      <c r="AP372" s="695" cm="1">
        <f t="array" ref="AP372">INDEX($H372:$K372,0,MATCH(AP$364,$H$364:$K$364,0))*INDEX($J$358:$R$361,MATCH(AP$364,$I$358:$I$361,0),MATCH(AP$363,$J$357:$R$357,0))</f>
        <v>0</v>
      </c>
      <c r="AQ372" s="695" cm="1">
        <f t="array" ref="AQ372">INDEX($H372:$K372,0,MATCH(AQ$364,$H$364:$K$364,0))*INDEX($J$358:$R$361,MATCH(AQ$364,$I$358:$I$361,0),MATCH(AQ$363,$J$357:$R$357,0))</f>
        <v>0</v>
      </c>
      <c r="AR372" s="695" cm="1">
        <f t="array" ref="AR372">INDEX($H372:$K372,0,MATCH(AR$364,$H$364:$K$364,0))*INDEX($J$358:$R$361,MATCH(AR$364,$I$358:$I$361,0),MATCH(AR$363,$J$357:$R$357,0))</f>
        <v>0</v>
      </c>
      <c r="AS372" s="695" cm="1">
        <f t="array" ref="AS372">INDEX($H372:$K372,0,MATCH(AS$364,$H$364:$K$364,0))*INDEX($J$358:$R$361,MATCH(AS$364,$I$358:$I$361,0),MATCH(AS$363,$J$357:$R$357,0))</f>
        <v>0</v>
      </c>
      <c r="AT372" s="695" cm="1">
        <f t="array" ref="AT372">INDEX($H372:$K372,0,MATCH(AT$364,$H$364:$K$364,0))*INDEX($J$358:$R$361,MATCH(AT$364,$I$358:$I$361,0),MATCH(AT$363,$J$357:$R$357,0))</f>
        <v>0</v>
      </c>
      <c r="AU372" s="695" cm="1">
        <f t="array" ref="AU372">INDEX($H372:$K372,0,MATCH(AU$364,$H$364:$K$364,0))*INDEX($J$358:$R$361,MATCH(AU$364,$I$358:$I$361,0),MATCH(AU$363,$J$357:$R$357,0))</f>
        <v>0</v>
      </c>
      <c r="AV372" s="186"/>
      <c r="AW372" s="186"/>
      <c r="AX372" s="16"/>
      <c r="AY372" s="8"/>
      <c r="AZ372" s="8"/>
      <c r="BA372" s="8"/>
    </row>
    <row r="373" spans="1:53" ht="14.5" outlineLevel="1" x14ac:dyDescent="0.35">
      <c r="A373" s="6"/>
      <c r="B373" s="7"/>
      <c r="C373" s="17"/>
      <c r="D373" s="17"/>
      <c r="E373" s="17"/>
      <c r="F373" s="26"/>
      <c r="G373" s="26" t="str">
        <f t="shared" si="178"/>
        <v>GGGC1Pa2</v>
      </c>
      <c r="H373" s="222">
        <v>0</v>
      </c>
      <c r="I373" s="222">
        <v>0</v>
      </c>
      <c r="J373" s="222">
        <v>0</v>
      </c>
      <c r="K373" s="222">
        <v>0</v>
      </c>
      <c r="L373" s="695" cm="1">
        <f t="array" ref="L373">INDEX($H373:$K373,0,MATCH(L$364,$H$364:$K$364,0))*INDEX($J$358:$R$361,MATCH(L$364,$I$358:$I$361,0),MATCH(L$363,$J$357:$R$357,0))</f>
        <v>0</v>
      </c>
      <c r="M373" s="695" cm="1">
        <f t="array" ref="M373">INDEX($H373:$K373,0,MATCH(M$364,$H$364:$K$364,0))*INDEX($J$358:$R$361,MATCH(M$364,$I$358:$I$361,0),MATCH(M$363,$J$357:$R$357,0))</f>
        <v>0</v>
      </c>
      <c r="N373" s="695" cm="1">
        <f t="array" ref="N373">INDEX($H373:$K373,0,MATCH(N$364,$H$364:$K$364,0))*INDEX($J$358:$R$361,MATCH(N$364,$I$358:$I$361,0),MATCH(N$363,$J$357:$R$357,0))</f>
        <v>0</v>
      </c>
      <c r="O373" s="695" cm="1">
        <f t="array" ref="O373">INDEX($H373:$K373,0,MATCH(O$364,$H$364:$K$364,0))*INDEX($J$358:$R$361,MATCH(O$364,$I$358:$I$361,0),MATCH(O$363,$J$357:$R$357,0))</f>
        <v>0</v>
      </c>
      <c r="P373" s="695" cm="1">
        <f t="array" ref="P373">INDEX($H373:$K373,0,MATCH(P$364,$H$364:$K$364,0))*INDEX($J$358:$R$361,MATCH(P$364,$I$358:$I$361,0),MATCH(P$363,$J$357:$R$357,0))</f>
        <v>0</v>
      </c>
      <c r="Q373" s="695" cm="1">
        <f t="array" ref="Q373">INDEX($H373:$K373,0,MATCH(Q$364,$H$364:$K$364,0))*INDEX($J$358:$R$361,MATCH(Q$364,$I$358:$I$361,0),MATCH(Q$363,$J$357:$R$357,0))</f>
        <v>0</v>
      </c>
      <c r="R373" s="695" cm="1">
        <f t="array" ref="R373">INDEX($H373:$K373,0,MATCH(R$364,$H$364:$K$364,0))*INDEX($J$358:$R$361,MATCH(R$364,$I$358:$I$361,0),MATCH(R$363,$J$357:$R$357,0))</f>
        <v>0</v>
      </c>
      <c r="S373" s="695" cm="1">
        <f t="array" ref="S373">INDEX($H373:$K373,0,MATCH(S$364,$H$364:$K$364,0))*INDEX($J$358:$R$361,MATCH(S$364,$I$358:$I$361,0),MATCH(S$363,$J$357:$R$357,0))</f>
        <v>0</v>
      </c>
      <c r="T373" s="695" cm="1">
        <f t="array" ref="T373">INDEX($H373:$K373,0,MATCH(T$364,$H$364:$K$364,0))*INDEX($J$358:$R$361,MATCH(T$364,$I$358:$I$361,0),MATCH(T$363,$J$357:$R$357,0))</f>
        <v>0</v>
      </c>
      <c r="U373" s="695" cm="1">
        <f t="array" ref="U373">INDEX($H373:$K373,0,MATCH(U$364,$H$364:$K$364,0))*INDEX($J$358:$R$361,MATCH(U$364,$I$358:$I$361,0),MATCH(U$363,$J$357:$R$357,0))</f>
        <v>0</v>
      </c>
      <c r="V373" s="695" cm="1">
        <f t="array" ref="V373">INDEX($H373:$K373,0,MATCH(V$364,$H$364:$K$364,0))*INDEX($J$358:$R$361,MATCH(V$364,$I$358:$I$361,0),MATCH(V$363,$J$357:$R$357,0))</f>
        <v>0</v>
      </c>
      <c r="W373" s="695" cm="1">
        <f t="array" ref="W373">INDEX($H373:$K373,0,MATCH(W$364,$H$364:$K$364,0))*INDEX($J$358:$R$361,MATCH(W$364,$I$358:$I$361,0),MATCH(W$363,$J$357:$R$357,0))</f>
        <v>0</v>
      </c>
      <c r="X373" s="695" cm="1">
        <f t="array" ref="X373">INDEX($H373:$K373,0,MATCH(X$364,$H$364:$K$364,0))*INDEX($J$358:$R$361,MATCH(X$364,$I$358:$I$361,0),MATCH(X$363,$J$357:$R$357,0))</f>
        <v>0</v>
      </c>
      <c r="Y373" s="695" cm="1">
        <f t="array" ref="Y373">INDEX($H373:$K373,0,MATCH(Y$364,$H$364:$K$364,0))*INDEX($J$358:$R$361,MATCH(Y$364,$I$358:$I$361,0),MATCH(Y$363,$J$357:$R$357,0))</f>
        <v>0</v>
      </c>
      <c r="Z373" s="695" cm="1">
        <f t="array" ref="Z373">INDEX($H373:$K373,0,MATCH(Z$364,$H$364:$K$364,0))*INDEX($J$358:$R$361,MATCH(Z$364,$I$358:$I$361,0),MATCH(Z$363,$J$357:$R$357,0))</f>
        <v>0</v>
      </c>
      <c r="AA373" s="695" cm="1">
        <f t="array" ref="AA373">INDEX($H373:$K373,0,MATCH(AA$364,$H$364:$K$364,0))*INDEX($J$358:$R$361,MATCH(AA$364,$I$358:$I$361,0),MATCH(AA$363,$J$357:$R$357,0))</f>
        <v>0</v>
      </c>
      <c r="AB373" s="695" cm="1">
        <f t="array" ref="AB373">INDEX($H373:$K373,0,MATCH(AB$364,$H$364:$K$364,0))*INDEX($J$358:$R$361,MATCH(AB$364,$I$358:$I$361,0),MATCH(AB$363,$J$357:$R$357,0))</f>
        <v>0</v>
      </c>
      <c r="AC373" s="695" cm="1">
        <f t="array" ref="AC373">INDEX($H373:$K373,0,MATCH(AC$364,$H$364:$K$364,0))*INDEX($J$358:$R$361,MATCH(AC$364,$I$358:$I$361,0),MATCH(AC$363,$J$357:$R$357,0))</f>
        <v>0</v>
      </c>
      <c r="AD373" s="695" cm="1">
        <f t="array" ref="AD373">INDEX($H373:$K373,0,MATCH(AD$364,$H$364:$K$364,0))*INDEX($J$358:$R$361,MATCH(AD$364,$I$358:$I$361,0),MATCH(AD$363,$J$357:$R$357,0))</f>
        <v>0</v>
      </c>
      <c r="AE373" s="695" cm="1">
        <f t="array" ref="AE373">INDEX($H373:$K373,0,MATCH(AE$364,$H$364:$K$364,0))*INDEX($J$358:$R$361,MATCH(AE$364,$I$358:$I$361,0),MATCH(AE$363,$J$357:$R$357,0))</f>
        <v>0</v>
      </c>
      <c r="AF373" s="695" cm="1">
        <f t="array" ref="AF373">INDEX($H373:$K373,0,MATCH(AF$364,$H$364:$K$364,0))*INDEX($J$358:$R$361,MATCH(AF$364,$I$358:$I$361,0),MATCH(AF$363,$J$357:$R$357,0))</f>
        <v>0</v>
      </c>
      <c r="AG373" s="695" cm="1">
        <f t="array" ref="AG373">INDEX($H373:$K373,0,MATCH(AG$364,$H$364:$K$364,0))*INDEX($J$358:$R$361,MATCH(AG$364,$I$358:$I$361,0),MATCH(AG$363,$J$357:$R$357,0))</f>
        <v>0</v>
      </c>
      <c r="AH373" s="695" cm="1">
        <f t="array" ref="AH373">INDEX($H373:$K373,0,MATCH(AH$364,$H$364:$K$364,0))*INDEX($J$358:$R$361,MATCH(AH$364,$I$358:$I$361,0),MATCH(AH$363,$J$357:$R$357,0))</f>
        <v>0</v>
      </c>
      <c r="AI373" s="695" cm="1">
        <f t="array" ref="AI373">INDEX($H373:$K373,0,MATCH(AI$364,$H$364:$K$364,0))*INDEX($J$358:$R$361,MATCH(AI$364,$I$358:$I$361,0),MATCH(AI$363,$J$357:$R$357,0))</f>
        <v>0</v>
      </c>
      <c r="AJ373" s="695" cm="1">
        <f t="array" ref="AJ373">INDEX($H373:$K373,0,MATCH(AJ$364,$H$364:$K$364,0))*INDEX($J$358:$R$361,MATCH(AJ$364,$I$358:$I$361,0),MATCH(AJ$363,$J$357:$R$357,0))</f>
        <v>0</v>
      </c>
      <c r="AK373" s="695" cm="1">
        <f t="array" ref="AK373">INDEX($H373:$K373,0,MATCH(AK$364,$H$364:$K$364,0))*INDEX($J$358:$R$361,MATCH(AK$364,$I$358:$I$361,0),MATCH(AK$363,$J$357:$R$357,0))</f>
        <v>0</v>
      </c>
      <c r="AL373" s="695" cm="1">
        <f t="array" ref="AL373">INDEX($H373:$K373,0,MATCH(AL$364,$H$364:$K$364,0))*INDEX($J$358:$R$361,MATCH(AL$364,$I$358:$I$361,0),MATCH(AL$363,$J$357:$R$357,0))</f>
        <v>0</v>
      </c>
      <c r="AM373" s="695" cm="1">
        <f t="array" ref="AM373">INDEX($H373:$K373,0,MATCH(AM$364,$H$364:$K$364,0))*INDEX($J$358:$R$361,MATCH(AM$364,$I$358:$I$361,0),MATCH(AM$363,$J$357:$R$357,0))</f>
        <v>0</v>
      </c>
      <c r="AN373" s="695" cm="1">
        <f t="array" ref="AN373">INDEX($H373:$K373,0,MATCH(AN$364,$H$364:$K$364,0))*INDEX($J$358:$R$361,MATCH(AN$364,$I$358:$I$361,0),MATCH(AN$363,$J$357:$R$357,0))</f>
        <v>0</v>
      </c>
      <c r="AO373" s="695" cm="1">
        <f t="array" ref="AO373">INDEX($H373:$K373,0,MATCH(AO$364,$H$364:$K$364,0))*INDEX($J$358:$R$361,MATCH(AO$364,$I$358:$I$361,0),MATCH(AO$363,$J$357:$R$357,0))</f>
        <v>0</v>
      </c>
      <c r="AP373" s="695" cm="1">
        <f t="array" ref="AP373">INDEX($H373:$K373,0,MATCH(AP$364,$H$364:$K$364,0))*INDEX($J$358:$R$361,MATCH(AP$364,$I$358:$I$361,0),MATCH(AP$363,$J$357:$R$357,0))</f>
        <v>0</v>
      </c>
      <c r="AQ373" s="695" cm="1">
        <f t="array" ref="AQ373">INDEX($H373:$K373,0,MATCH(AQ$364,$H$364:$K$364,0))*INDEX($J$358:$R$361,MATCH(AQ$364,$I$358:$I$361,0),MATCH(AQ$363,$J$357:$R$357,0))</f>
        <v>0</v>
      </c>
      <c r="AR373" s="695" cm="1">
        <f t="array" ref="AR373">INDEX($H373:$K373,0,MATCH(AR$364,$H$364:$K$364,0))*INDEX($J$358:$R$361,MATCH(AR$364,$I$358:$I$361,0),MATCH(AR$363,$J$357:$R$357,0))</f>
        <v>0</v>
      </c>
      <c r="AS373" s="695" cm="1">
        <f t="array" ref="AS373">INDEX($H373:$K373,0,MATCH(AS$364,$H$364:$K$364,0))*INDEX($J$358:$R$361,MATCH(AS$364,$I$358:$I$361,0),MATCH(AS$363,$J$357:$R$357,0))</f>
        <v>0</v>
      </c>
      <c r="AT373" s="695" cm="1">
        <f t="array" ref="AT373">INDEX($H373:$K373,0,MATCH(AT$364,$H$364:$K$364,0))*INDEX($J$358:$R$361,MATCH(AT$364,$I$358:$I$361,0),MATCH(AT$363,$J$357:$R$357,0))</f>
        <v>0</v>
      </c>
      <c r="AU373" s="695" cm="1">
        <f t="array" ref="AU373">INDEX($H373:$K373,0,MATCH(AU$364,$H$364:$K$364,0))*INDEX($J$358:$R$361,MATCH(AU$364,$I$358:$I$361,0),MATCH(AU$363,$J$357:$R$357,0))</f>
        <v>0</v>
      </c>
      <c r="AV373" s="186"/>
      <c r="AW373" s="186"/>
      <c r="AX373" s="16"/>
      <c r="AY373" s="8"/>
      <c r="AZ373" s="8"/>
      <c r="BA373" s="8"/>
    </row>
    <row r="374" spans="1:53" ht="14.5" outlineLevel="1" x14ac:dyDescent="0.35">
      <c r="A374" s="6"/>
      <c r="B374" s="7"/>
      <c r="C374" s="17"/>
      <c r="D374" s="17"/>
      <c r="E374" s="17"/>
      <c r="F374" s="26"/>
      <c r="G374" s="26" t="str">
        <f t="shared" si="178"/>
        <v>GGGC1OFa2</v>
      </c>
      <c r="H374" s="222">
        <v>0</v>
      </c>
      <c r="I374" s="222">
        <v>0</v>
      </c>
      <c r="J374" s="222">
        <v>0</v>
      </c>
      <c r="K374" s="222">
        <v>0</v>
      </c>
      <c r="L374" s="695" cm="1">
        <f t="array" ref="L374">INDEX($H374:$K374,0,MATCH(L$364,$H$364:$K$364,0))*INDEX($J$358:$R$361,MATCH(L$364,$I$358:$I$361,0),MATCH(L$363,$J$357:$R$357,0))</f>
        <v>0</v>
      </c>
      <c r="M374" s="695" cm="1">
        <f t="array" ref="M374">INDEX($H374:$K374,0,MATCH(M$364,$H$364:$K$364,0))*INDEX($J$358:$R$361,MATCH(M$364,$I$358:$I$361,0),MATCH(M$363,$J$357:$R$357,0))</f>
        <v>0</v>
      </c>
      <c r="N374" s="695" cm="1">
        <f t="array" ref="N374">INDEX($H374:$K374,0,MATCH(N$364,$H$364:$K$364,0))*INDEX($J$358:$R$361,MATCH(N$364,$I$358:$I$361,0),MATCH(N$363,$J$357:$R$357,0))</f>
        <v>0</v>
      </c>
      <c r="O374" s="695" cm="1">
        <f t="array" ref="O374">INDEX($H374:$K374,0,MATCH(O$364,$H$364:$K$364,0))*INDEX($J$358:$R$361,MATCH(O$364,$I$358:$I$361,0),MATCH(O$363,$J$357:$R$357,0))</f>
        <v>0</v>
      </c>
      <c r="P374" s="695" cm="1">
        <f t="array" ref="P374">INDEX($H374:$K374,0,MATCH(P$364,$H$364:$K$364,0))*INDEX($J$358:$R$361,MATCH(P$364,$I$358:$I$361,0),MATCH(P$363,$J$357:$R$357,0))</f>
        <v>0</v>
      </c>
      <c r="Q374" s="695" cm="1">
        <f t="array" ref="Q374">INDEX($H374:$K374,0,MATCH(Q$364,$H$364:$K$364,0))*INDEX($J$358:$R$361,MATCH(Q$364,$I$358:$I$361,0),MATCH(Q$363,$J$357:$R$357,0))</f>
        <v>0</v>
      </c>
      <c r="R374" s="695" cm="1">
        <f t="array" ref="R374">INDEX($H374:$K374,0,MATCH(R$364,$H$364:$K$364,0))*INDEX($J$358:$R$361,MATCH(R$364,$I$358:$I$361,0),MATCH(R$363,$J$357:$R$357,0))</f>
        <v>0</v>
      </c>
      <c r="S374" s="695" cm="1">
        <f t="array" ref="S374">INDEX($H374:$K374,0,MATCH(S$364,$H$364:$K$364,0))*INDEX($J$358:$R$361,MATCH(S$364,$I$358:$I$361,0),MATCH(S$363,$J$357:$R$357,0))</f>
        <v>0</v>
      </c>
      <c r="T374" s="695" cm="1">
        <f t="array" ref="T374">INDEX($H374:$K374,0,MATCH(T$364,$H$364:$K$364,0))*INDEX($J$358:$R$361,MATCH(T$364,$I$358:$I$361,0),MATCH(T$363,$J$357:$R$357,0))</f>
        <v>0</v>
      </c>
      <c r="U374" s="695" cm="1">
        <f t="array" ref="U374">INDEX($H374:$K374,0,MATCH(U$364,$H$364:$K$364,0))*INDEX($J$358:$R$361,MATCH(U$364,$I$358:$I$361,0),MATCH(U$363,$J$357:$R$357,0))</f>
        <v>0</v>
      </c>
      <c r="V374" s="695" cm="1">
        <f t="array" ref="V374">INDEX($H374:$K374,0,MATCH(V$364,$H$364:$K$364,0))*INDEX($J$358:$R$361,MATCH(V$364,$I$358:$I$361,0),MATCH(V$363,$J$357:$R$357,0))</f>
        <v>0</v>
      </c>
      <c r="W374" s="695" cm="1">
        <f t="array" ref="W374">INDEX($H374:$K374,0,MATCH(W$364,$H$364:$K$364,0))*INDEX($J$358:$R$361,MATCH(W$364,$I$358:$I$361,0),MATCH(W$363,$J$357:$R$357,0))</f>
        <v>0</v>
      </c>
      <c r="X374" s="695" cm="1">
        <f t="array" ref="X374">INDEX($H374:$K374,0,MATCH(X$364,$H$364:$K$364,0))*INDEX($J$358:$R$361,MATCH(X$364,$I$358:$I$361,0),MATCH(X$363,$J$357:$R$357,0))</f>
        <v>0</v>
      </c>
      <c r="Y374" s="695" cm="1">
        <f t="array" ref="Y374">INDEX($H374:$K374,0,MATCH(Y$364,$H$364:$K$364,0))*INDEX($J$358:$R$361,MATCH(Y$364,$I$358:$I$361,0),MATCH(Y$363,$J$357:$R$357,0))</f>
        <v>0</v>
      </c>
      <c r="Z374" s="695" cm="1">
        <f t="array" ref="Z374">INDEX($H374:$K374,0,MATCH(Z$364,$H$364:$K$364,0))*INDEX($J$358:$R$361,MATCH(Z$364,$I$358:$I$361,0),MATCH(Z$363,$J$357:$R$357,0))</f>
        <v>0</v>
      </c>
      <c r="AA374" s="695" cm="1">
        <f t="array" ref="AA374">INDEX($H374:$K374,0,MATCH(AA$364,$H$364:$K$364,0))*INDEX($J$358:$R$361,MATCH(AA$364,$I$358:$I$361,0),MATCH(AA$363,$J$357:$R$357,0))</f>
        <v>0</v>
      </c>
      <c r="AB374" s="695" cm="1">
        <f t="array" ref="AB374">INDEX($H374:$K374,0,MATCH(AB$364,$H$364:$K$364,0))*INDEX($J$358:$R$361,MATCH(AB$364,$I$358:$I$361,0),MATCH(AB$363,$J$357:$R$357,0))</f>
        <v>0</v>
      </c>
      <c r="AC374" s="695" cm="1">
        <f t="array" ref="AC374">INDEX($H374:$K374,0,MATCH(AC$364,$H$364:$K$364,0))*INDEX($J$358:$R$361,MATCH(AC$364,$I$358:$I$361,0),MATCH(AC$363,$J$357:$R$357,0))</f>
        <v>0</v>
      </c>
      <c r="AD374" s="695" cm="1">
        <f t="array" ref="AD374">INDEX($H374:$K374,0,MATCH(AD$364,$H$364:$K$364,0))*INDEX($J$358:$R$361,MATCH(AD$364,$I$358:$I$361,0),MATCH(AD$363,$J$357:$R$357,0))</f>
        <v>0</v>
      </c>
      <c r="AE374" s="695" cm="1">
        <f t="array" ref="AE374">INDEX($H374:$K374,0,MATCH(AE$364,$H$364:$K$364,0))*INDEX($J$358:$R$361,MATCH(AE$364,$I$358:$I$361,0),MATCH(AE$363,$J$357:$R$357,0))</f>
        <v>0</v>
      </c>
      <c r="AF374" s="695" cm="1">
        <f t="array" ref="AF374">INDEX($H374:$K374,0,MATCH(AF$364,$H$364:$K$364,0))*INDEX($J$358:$R$361,MATCH(AF$364,$I$358:$I$361,0),MATCH(AF$363,$J$357:$R$357,0))</f>
        <v>0</v>
      </c>
      <c r="AG374" s="695" cm="1">
        <f t="array" ref="AG374">INDEX($H374:$K374,0,MATCH(AG$364,$H$364:$K$364,0))*INDEX($J$358:$R$361,MATCH(AG$364,$I$358:$I$361,0),MATCH(AG$363,$J$357:$R$357,0))</f>
        <v>0</v>
      </c>
      <c r="AH374" s="695" cm="1">
        <f t="array" ref="AH374">INDEX($H374:$K374,0,MATCH(AH$364,$H$364:$K$364,0))*INDEX($J$358:$R$361,MATCH(AH$364,$I$358:$I$361,0),MATCH(AH$363,$J$357:$R$357,0))</f>
        <v>0</v>
      </c>
      <c r="AI374" s="695" cm="1">
        <f t="array" ref="AI374">INDEX($H374:$K374,0,MATCH(AI$364,$H$364:$K$364,0))*INDEX($J$358:$R$361,MATCH(AI$364,$I$358:$I$361,0),MATCH(AI$363,$J$357:$R$357,0))</f>
        <v>0</v>
      </c>
      <c r="AJ374" s="695" cm="1">
        <f t="array" ref="AJ374">INDEX($H374:$K374,0,MATCH(AJ$364,$H$364:$K$364,0))*INDEX($J$358:$R$361,MATCH(AJ$364,$I$358:$I$361,0),MATCH(AJ$363,$J$357:$R$357,0))</f>
        <v>0</v>
      </c>
      <c r="AK374" s="695" cm="1">
        <f t="array" ref="AK374">INDEX($H374:$K374,0,MATCH(AK$364,$H$364:$K$364,0))*INDEX($J$358:$R$361,MATCH(AK$364,$I$358:$I$361,0),MATCH(AK$363,$J$357:$R$357,0))</f>
        <v>0</v>
      </c>
      <c r="AL374" s="695" cm="1">
        <f t="array" ref="AL374">INDEX($H374:$K374,0,MATCH(AL$364,$H$364:$K$364,0))*INDEX($J$358:$R$361,MATCH(AL$364,$I$358:$I$361,0),MATCH(AL$363,$J$357:$R$357,0))</f>
        <v>0</v>
      </c>
      <c r="AM374" s="695" cm="1">
        <f t="array" ref="AM374">INDEX($H374:$K374,0,MATCH(AM$364,$H$364:$K$364,0))*INDEX($J$358:$R$361,MATCH(AM$364,$I$358:$I$361,0),MATCH(AM$363,$J$357:$R$357,0))</f>
        <v>0</v>
      </c>
      <c r="AN374" s="695" cm="1">
        <f t="array" ref="AN374">INDEX($H374:$K374,0,MATCH(AN$364,$H$364:$K$364,0))*INDEX($J$358:$R$361,MATCH(AN$364,$I$358:$I$361,0),MATCH(AN$363,$J$357:$R$357,0))</f>
        <v>0</v>
      </c>
      <c r="AO374" s="695" cm="1">
        <f t="array" ref="AO374">INDEX($H374:$K374,0,MATCH(AO$364,$H$364:$K$364,0))*INDEX($J$358:$R$361,MATCH(AO$364,$I$358:$I$361,0),MATCH(AO$363,$J$357:$R$357,0))</f>
        <v>0</v>
      </c>
      <c r="AP374" s="695" cm="1">
        <f t="array" ref="AP374">INDEX($H374:$K374,0,MATCH(AP$364,$H$364:$K$364,0))*INDEX($J$358:$R$361,MATCH(AP$364,$I$358:$I$361,0),MATCH(AP$363,$J$357:$R$357,0))</f>
        <v>0</v>
      </c>
      <c r="AQ374" s="695" cm="1">
        <f t="array" ref="AQ374">INDEX($H374:$K374,0,MATCH(AQ$364,$H$364:$K$364,0))*INDEX($J$358:$R$361,MATCH(AQ$364,$I$358:$I$361,0),MATCH(AQ$363,$J$357:$R$357,0))</f>
        <v>0</v>
      </c>
      <c r="AR374" s="695" cm="1">
        <f t="array" ref="AR374">INDEX($H374:$K374,0,MATCH(AR$364,$H$364:$K$364,0))*INDEX($J$358:$R$361,MATCH(AR$364,$I$358:$I$361,0),MATCH(AR$363,$J$357:$R$357,0))</f>
        <v>0</v>
      </c>
      <c r="AS374" s="695" cm="1">
        <f t="array" ref="AS374">INDEX($H374:$K374,0,MATCH(AS$364,$H$364:$K$364,0))*INDEX($J$358:$R$361,MATCH(AS$364,$I$358:$I$361,0),MATCH(AS$363,$J$357:$R$357,0))</f>
        <v>0</v>
      </c>
      <c r="AT374" s="695" cm="1">
        <f t="array" ref="AT374">INDEX($H374:$K374,0,MATCH(AT$364,$H$364:$K$364,0))*INDEX($J$358:$R$361,MATCH(AT$364,$I$358:$I$361,0),MATCH(AT$363,$J$357:$R$357,0))</f>
        <v>0</v>
      </c>
      <c r="AU374" s="695" cm="1">
        <f t="array" ref="AU374">INDEX($H374:$K374,0,MATCH(AU$364,$H$364:$K$364,0))*INDEX($J$358:$R$361,MATCH(AU$364,$I$358:$I$361,0),MATCH(AU$363,$J$357:$R$357,0))</f>
        <v>0</v>
      </c>
      <c r="AV374" s="186"/>
      <c r="AW374" s="186"/>
      <c r="AX374" s="16"/>
      <c r="AY374" s="8"/>
      <c r="AZ374" s="8"/>
      <c r="BA374" s="8"/>
    </row>
    <row r="375" spans="1:53" ht="14.5" outlineLevel="1" x14ac:dyDescent="0.35">
      <c r="A375" s="6"/>
      <c r="B375" s="7"/>
      <c r="C375" s="17"/>
      <c r="D375" s="17"/>
      <c r="E375" s="17"/>
      <c r="F375" s="26"/>
      <c r="G375" s="26" t="str">
        <f t="shared" si="178"/>
        <v>SPSPSPSPSPsp</v>
      </c>
      <c r="H375" s="222">
        <v>0</v>
      </c>
      <c r="I375" s="222">
        <v>0</v>
      </c>
      <c r="J375" s="222">
        <v>0</v>
      </c>
      <c r="K375" s="222">
        <v>0</v>
      </c>
      <c r="L375" s="695" cm="1">
        <f t="array" ref="L375">INDEX($H375:$K375,0,MATCH(L$364,$H$364:$K$364,0))*INDEX($J$358:$R$361,MATCH(L$364,$I$358:$I$361,0),MATCH(L$363,$J$357:$R$357,0))</f>
        <v>0</v>
      </c>
      <c r="M375" s="695" cm="1">
        <f t="array" ref="M375">INDEX($H375:$K375,0,MATCH(M$364,$H$364:$K$364,0))*INDEX($J$358:$R$361,MATCH(M$364,$I$358:$I$361,0),MATCH(M$363,$J$357:$R$357,0))</f>
        <v>0</v>
      </c>
      <c r="N375" s="695" cm="1">
        <f t="array" ref="N375">INDEX($H375:$K375,0,MATCH(N$364,$H$364:$K$364,0))*INDEX($J$358:$R$361,MATCH(N$364,$I$358:$I$361,0),MATCH(N$363,$J$357:$R$357,0))</f>
        <v>0</v>
      </c>
      <c r="O375" s="695" cm="1">
        <f t="array" ref="O375">INDEX($H375:$K375,0,MATCH(O$364,$H$364:$K$364,0))*INDEX($J$358:$R$361,MATCH(O$364,$I$358:$I$361,0),MATCH(O$363,$J$357:$R$357,0))</f>
        <v>0</v>
      </c>
      <c r="P375" s="695" cm="1">
        <f t="array" ref="P375">INDEX($H375:$K375,0,MATCH(P$364,$H$364:$K$364,0))*INDEX($J$358:$R$361,MATCH(P$364,$I$358:$I$361,0),MATCH(P$363,$J$357:$R$357,0))</f>
        <v>0</v>
      </c>
      <c r="Q375" s="695" cm="1">
        <f t="array" ref="Q375">INDEX($H375:$K375,0,MATCH(Q$364,$H$364:$K$364,0))*INDEX($J$358:$R$361,MATCH(Q$364,$I$358:$I$361,0),MATCH(Q$363,$J$357:$R$357,0))</f>
        <v>0</v>
      </c>
      <c r="R375" s="695" cm="1">
        <f t="array" ref="R375">INDEX($H375:$K375,0,MATCH(R$364,$H$364:$K$364,0))*INDEX($J$358:$R$361,MATCH(R$364,$I$358:$I$361,0),MATCH(R$363,$J$357:$R$357,0))</f>
        <v>0</v>
      </c>
      <c r="S375" s="695" cm="1">
        <f t="array" ref="S375">INDEX($H375:$K375,0,MATCH(S$364,$H$364:$K$364,0))*INDEX($J$358:$R$361,MATCH(S$364,$I$358:$I$361,0),MATCH(S$363,$J$357:$R$357,0))</f>
        <v>0</v>
      </c>
      <c r="T375" s="695" cm="1">
        <f t="array" ref="T375">INDEX($H375:$K375,0,MATCH(T$364,$H$364:$K$364,0))*INDEX($J$358:$R$361,MATCH(T$364,$I$358:$I$361,0),MATCH(T$363,$J$357:$R$357,0))</f>
        <v>0</v>
      </c>
      <c r="U375" s="695" cm="1">
        <f t="array" ref="U375">INDEX($H375:$K375,0,MATCH(U$364,$H$364:$K$364,0))*INDEX($J$358:$R$361,MATCH(U$364,$I$358:$I$361,0),MATCH(U$363,$J$357:$R$357,0))</f>
        <v>0</v>
      </c>
      <c r="V375" s="695" cm="1">
        <f t="array" ref="V375">INDEX($H375:$K375,0,MATCH(V$364,$H$364:$K$364,0))*INDEX($J$358:$R$361,MATCH(V$364,$I$358:$I$361,0),MATCH(V$363,$J$357:$R$357,0))</f>
        <v>0</v>
      </c>
      <c r="W375" s="695" cm="1">
        <f t="array" ref="W375">INDEX($H375:$K375,0,MATCH(W$364,$H$364:$K$364,0))*INDEX($J$358:$R$361,MATCH(W$364,$I$358:$I$361,0),MATCH(W$363,$J$357:$R$357,0))</f>
        <v>0</v>
      </c>
      <c r="X375" s="695" cm="1">
        <f t="array" ref="X375">INDEX($H375:$K375,0,MATCH(X$364,$H$364:$K$364,0))*INDEX($J$358:$R$361,MATCH(X$364,$I$358:$I$361,0),MATCH(X$363,$J$357:$R$357,0))</f>
        <v>0</v>
      </c>
      <c r="Y375" s="695" cm="1">
        <f t="array" ref="Y375">INDEX($H375:$K375,0,MATCH(Y$364,$H$364:$K$364,0))*INDEX($J$358:$R$361,MATCH(Y$364,$I$358:$I$361,0),MATCH(Y$363,$J$357:$R$357,0))</f>
        <v>0</v>
      </c>
      <c r="Z375" s="695" cm="1">
        <f t="array" ref="Z375">INDEX($H375:$K375,0,MATCH(Z$364,$H$364:$K$364,0))*INDEX($J$358:$R$361,MATCH(Z$364,$I$358:$I$361,0),MATCH(Z$363,$J$357:$R$357,0))</f>
        <v>0</v>
      </c>
      <c r="AA375" s="695" cm="1">
        <f t="array" ref="AA375">INDEX($H375:$K375,0,MATCH(AA$364,$H$364:$K$364,0))*INDEX($J$358:$R$361,MATCH(AA$364,$I$358:$I$361,0),MATCH(AA$363,$J$357:$R$357,0))</f>
        <v>0</v>
      </c>
      <c r="AB375" s="695" cm="1">
        <f t="array" ref="AB375">INDEX($H375:$K375,0,MATCH(AB$364,$H$364:$K$364,0))*INDEX($J$358:$R$361,MATCH(AB$364,$I$358:$I$361,0),MATCH(AB$363,$J$357:$R$357,0))</f>
        <v>0</v>
      </c>
      <c r="AC375" s="695" cm="1">
        <f t="array" ref="AC375">INDEX($H375:$K375,0,MATCH(AC$364,$H$364:$K$364,0))*INDEX($J$358:$R$361,MATCH(AC$364,$I$358:$I$361,0),MATCH(AC$363,$J$357:$R$357,0))</f>
        <v>0</v>
      </c>
      <c r="AD375" s="695" cm="1">
        <f t="array" ref="AD375">INDEX($H375:$K375,0,MATCH(AD$364,$H$364:$K$364,0))*INDEX($J$358:$R$361,MATCH(AD$364,$I$358:$I$361,0),MATCH(AD$363,$J$357:$R$357,0))</f>
        <v>0</v>
      </c>
      <c r="AE375" s="695" cm="1">
        <f t="array" ref="AE375">INDEX($H375:$K375,0,MATCH(AE$364,$H$364:$K$364,0))*INDEX($J$358:$R$361,MATCH(AE$364,$I$358:$I$361,0),MATCH(AE$363,$J$357:$R$357,0))</f>
        <v>0</v>
      </c>
      <c r="AF375" s="695" cm="1">
        <f t="array" ref="AF375">INDEX($H375:$K375,0,MATCH(AF$364,$H$364:$K$364,0))*INDEX($J$358:$R$361,MATCH(AF$364,$I$358:$I$361,0),MATCH(AF$363,$J$357:$R$357,0))</f>
        <v>0</v>
      </c>
      <c r="AG375" s="695" cm="1">
        <f t="array" ref="AG375">INDEX($H375:$K375,0,MATCH(AG$364,$H$364:$K$364,0))*INDEX($J$358:$R$361,MATCH(AG$364,$I$358:$I$361,0),MATCH(AG$363,$J$357:$R$357,0))</f>
        <v>0</v>
      </c>
      <c r="AH375" s="695" cm="1">
        <f t="array" ref="AH375">INDEX($H375:$K375,0,MATCH(AH$364,$H$364:$K$364,0))*INDEX($J$358:$R$361,MATCH(AH$364,$I$358:$I$361,0),MATCH(AH$363,$J$357:$R$357,0))</f>
        <v>0</v>
      </c>
      <c r="AI375" s="695" cm="1">
        <f t="array" ref="AI375">INDEX($H375:$K375,0,MATCH(AI$364,$H$364:$K$364,0))*INDEX($J$358:$R$361,MATCH(AI$364,$I$358:$I$361,0),MATCH(AI$363,$J$357:$R$357,0))</f>
        <v>0</v>
      </c>
      <c r="AJ375" s="695" cm="1">
        <f t="array" ref="AJ375">INDEX($H375:$K375,0,MATCH(AJ$364,$H$364:$K$364,0))*INDEX($J$358:$R$361,MATCH(AJ$364,$I$358:$I$361,0),MATCH(AJ$363,$J$357:$R$357,0))</f>
        <v>0</v>
      </c>
      <c r="AK375" s="695" cm="1">
        <f t="array" ref="AK375">INDEX($H375:$K375,0,MATCH(AK$364,$H$364:$K$364,0))*INDEX($J$358:$R$361,MATCH(AK$364,$I$358:$I$361,0),MATCH(AK$363,$J$357:$R$357,0))</f>
        <v>0</v>
      </c>
      <c r="AL375" s="695" cm="1">
        <f t="array" ref="AL375">INDEX($H375:$K375,0,MATCH(AL$364,$H$364:$K$364,0))*INDEX($J$358:$R$361,MATCH(AL$364,$I$358:$I$361,0),MATCH(AL$363,$J$357:$R$357,0))</f>
        <v>0</v>
      </c>
      <c r="AM375" s="695" cm="1">
        <f t="array" ref="AM375">INDEX($H375:$K375,0,MATCH(AM$364,$H$364:$K$364,0))*INDEX($J$358:$R$361,MATCH(AM$364,$I$358:$I$361,0),MATCH(AM$363,$J$357:$R$357,0))</f>
        <v>0</v>
      </c>
      <c r="AN375" s="695" cm="1">
        <f t="array" ref="AN375">INDEX($H375:$K375,0,MATCH(AN$364,$H$364:$K$364,0))*INDEX($J$358:$R$361,MATCH(AN$364,$I$358:$I$361,0),MATCH(AN$363,$J$357:$R$357,0))</f>
        <v>0</v>
      </c>
      <c r="AO375" s="695" cm="1">
        <f t="array" ref="AO375">INDEX($H375:$K375,0,MATCH(AO$364,$H$364:$K$364,0))*INDEX($J$358:$R$361,MATCH(AO$364,$I$358:$I$361,0),MATCH(AO$363,$J$357:$R$357,0))</f>
        <v>0</v>
      </c>
      <c r="AP375" s="695" cm="1">
        <f t="array" ref="AP375">INDEX($H375:$K375,0,MATCH(AP$364,$H$364:$K$364,0))*INDEX($J$358:$R$361,MATCH(AP$364,$I$358:$I$361,0),MATCH(AP$363,$J$357:$R$357,0))</f>
        <v>0</v>
      </c>
      <c r="AQ375" s="695" cm="1">
        <f t="array" ref="AQ375">INDEX($H375:$K375,0,MATCH(AQ$364,$H$364:$K$364,0))*INDEX($J$358:$R$361,MATCH(AQ$364,$I$358:$I$361,0),MATCH(AQ$363,$J$357:$R$357,0))</f>
        <v>0</v>
      </c>
      <c r="AR375" s="695" cm="1">
        <f t="array" ref="AR375">INDEX($H375:$K375,0,MATCH(AR$364,$H$364:$K$364,0))*INDEX($J$358:$R$361,MATCH(AR$364,$I$358:$I$361,0),MATCH(AR$363,$J$357:$R$357,0))</f>
        <v>0</v>
      </c>
      <c r="AS375" s="695" cm="1">
        <f t="array" ref="AS375">INDEX($H375:$K375,0,MATCH(AS$364,$H$364:$K$364,0))*INDEX($J$358:$R$361,MATCH(AS$364,$I$358:$I$361,0),MATCH(AS$363,$J$357:$R$357,0))</f>
        <v>0</v>
      </c>
      <c r="AT375" s="695" cm="1">
        <f t="array" ref="AT375">INDEX($H375:$K375,0,MATCH(AT$364,$H$364:$K$364,0))*INDEX($J$358:$R$361,MATCH(AT$364,$I$358:$I$361,0),MATCH(AT$363,$J$357:$R$357,0))</f>
        <v>0</v>
      </c>
      <c r="AU375" s="695" cm="1">
        <f t="array" ref="AU375">INDEX($H375:$K375,0,MATCH(AU$364,$H$364:$K$364,0))*INDEX($J$358:$R$361,MATCH(AU$364,$I$358:$I$361,0),MATCH(AU$363,$J$357:$R$357,0))</f>
        <v>0</v>
      </c>
      <c r="AV375" s="186"/>
      <c r="AW375" s="186"/>
      <c r="AX375" s="16"/>
      <c r="AY375" s="8"/>
      <c r="AZ375" s="8"/>
      <c r="BA375" s="8"/>
    </row>
    <row r="376" spans="1:53" ht="14.5" outlineLevel="1" x14ac:dyDescent="0.35">
      <c r="A376" s="6"/>
      <c r="B376" s="7"/>
      <c r="C376" s="17"/>
      <c r="D376" s="17"/>
      <c r="E376" s="17"/>
      <c r="F376" s="26"/>
      <c r="G376" s="26" t="str">
        <f t="shared" si="178"/>
        <v>YYWNWl</v>
      </c>
      <c r="H376" s="222">
        <f t="shared" ref="H376:K376" si="180">INDEX($Z$184:$AC$196,MATCH($M136,$Y$184:$Y$196,0),MATCH(H$364,$Z$183:$AC$183,0))</f>
        <v>0</v>
      </c>
      <c r="I376" s="222">
        <f t="shared" si="180"/>
        <v>58</v>
      </c>
      <c r="J376" s="222">
        <f t="shared" si="180"/>
        <v>0</v>
      </c>
      <c r="K376" s="222">
        <f t="shared" si="180"/>
        <v>0</v>
      </c>
      <c r="L376" s="695" cm="1">
        <f t="array" ref="L376">INDEX($H376:$K376,0,MATCH(L$364,$H$364:$K$364,0))*INDEX($J$358:$R$361,MATCH(L$364,$I$358:$I$361,0),MATCH(L$363,$J$357:$R$357,0))</f>
        <v>0</v>
      </c>
      <c r="M376" s="695" cm="1">
        <f t="array" ref="M376">INDEX($H376:$K376,0,MATCH(M$364,$H$364:$K$364,0))*INDEX($J$358:$R$361,MATCH(M$364,$I$358:$I$361,0),MATCH(M$363,$J$357:$R$357,0))</f>
        <v>58</v>
      </c>
      <c r="N376" s="695" cm="1">
        <f t="array" ref="N376">INDEX($H376:$K376,0,MATCH(N$364,$H$364:$K$364,0))*INDEX($J$358:$R$361,MATCH(N$364,$I$358:$I$361,0),MATCH(N$363,$J$357:$R$357,0))</f>
        <v>0</v>
      </c>
      <c r="O376" s="695" cm="1">
        <f t="array" ref="O376">INDEX($H376:$K376,0,MATCH(O$364,$H$364:$K$364,0))*INDEX($J$358:$R$361,MATCH(O$364,$I$358:$I$361,0),MATCH(O$363,$J$357:$R$357,0))</f>
        <v>0</v>
      </c>
      <c r="P376" s="695" cm="1">
        <f t="array" ref="P376">INDEX($H376:$K376,0,MATCH(P$364,$H$364:$K$364,0))*INDEX($J$358:$R$361,MATCH(P$364,$I$358:$I$361,0),MATCH(P$363,$J$357:$R$357,0))</f>
        <v>0</v>
      </c>
      <c r="Q376" s="695" cm="1">
        <f t="array" ref="Q376">INDEX($H376:$K376,0,MATCH(Q$364,$H$364:$K$364,0))*INDEX($J$358:$R$361,MATCH(Q$364,$I$358:$I$361,0),MATCH(Q$363,$J$357:$R$357,0))</f>
        <v>58</v>
      </c>
      <c r="R376" s="695" cm="1">
        <f t="array" ref="R376">INDEX($H376:$K376,0,MATCH(R$364,$H$364:$K$364,0))*INDEX($J$358:$R$361,MATCH(R$364,$I$358:$I$361,0),MATCH(R$363,$J$357:$R$357,0))</f>
        <v>0</v>
      </c>
      <c r="S376" s="695" cm="1">
        <f t="array" ref="S376">INDEX($H376:$K376,0,MATCH(S$364,$H$364:$K$364,0))*INDEX($J$358:$R$361,MATCH(S$364,$I$358:$I$361,0),MATCH(S$363,$J$357:$R$357,0))</f>
        <v>0</v>
      </c>
      <c r="T376" s="695" cm="1">
        <f t="array" ref="T376">INDEX($H376:$K376,0,MATCH(T$364,$H$364:$K$364,0))*INDEX($J$358:$R$361,MATCH(T$364,$I$358:$I$361,0),MATCH(T$363,$J$357:$R$357,0))</f>
        <v>0</v>
      </c>
      <c r="U376" s="695" cm="1">
        <f t="array" ref="U376">INDEX($H376:$K376,0,MATCH(U$364,$H$364:$K$364,0))*INDEX($J$358:$R$361,MATCH(U$364,$I$358:$I$361,0),MATCH(U$363,$J$357:$R$357,0))</f>
        <v>58</v>
      </c>
      <c r="V376" s="695" cm="1">
        <f t="array" ref="V376">INDEX($H376:$K376,0,MATCH(V$364,$H$364:$K$364,0))*INDEX($J$358:$R$361,MATCH(V$364,$I$358:$I$361,0),MATCH(V$363,$J$357:$R$357,0))</f>
        <v>0</v>
      </c>
      <c r="W376" s="695" cm="1">
        <f t="array" ref="W376">INDEX($H376:$K376,0,MATCH(W$364,$H$364:$K$364,0))*INDEX($J$358:$R$361,MATCH(W$364,$I$358:$I$361,0),MATCH(W$363,$J$357:$R$357,0))</f>
        <v>0</v>
      </c>
      <c r="X376" s="695" cm="1">
        <f t="array" ref="X376">INDEX($H376:$K376,0,MATCH(X$364,$H$364:$K$364,0))*INDEX($J$358:$R$361,MATCH(X$364,$I$358:$I$361,0),MATCH(X$363,$J$357:$R$357,0))</f>
        <v>0</v>
      </c>
      <c r="Y376" s="695" cm="1">
        <f t="array" ref="Y376">INDEX($H376:$K376,0,MATCH(Y$364,$H$364:$K$364,0))*INDEX($J$358:$R$361,MATCH(Y$364,$I$358:$I$361,0),MATCH(Y$363,$J$357:$R$357,0))</f>
        <v>58</v>
      </c>
      <c r="Z376" s="695" cm="1">
        <f t="array" ref="Z376">INDEX($H376:$K376,0,MATCH(Z$364,$H$364:$K$364,0))*INDEX($J$358:$R$361,MATCH(Z$364,$I$358:$I$361,0),MATCH(Z$363,$J$357:$R$357,0))</f>
        <v>0</v>
      </c>
      <c r="AA376" s="695" cm="1">
        <f t="array" ref="AA376">INDEX($H376:$K376,0,MATCH(AA$364,$H$364:$K$364,0))*INDEX($J$358:$R$361,MATCH(AA$364,$I$358:$I$361,0),MATCH(AA$363,$J$357:$R$357,0))</f>
        <v>0</v>
      </c>
      <c r="AB376" s="695" cm="1">
        <f t="array" ref="AB376">INDEX($H376:$K376,0,MATCH(AB$364,$H$364:$K$364,0))*INDEX($J$358:$R$361,MATCH(AB$364,$I$358:$I$361,0),MATCH(AB$363,$J$357:$R$357,0))</f>
        <v>0</v>
      </c>
      <c r="AC376" s="695" cm="1">
        <f t="array" ref="AC376">INDEX($H376:$K376,0,MATCH(AC$364,$H$364:$K$364,0))*INDEX($J$358:$R$361,MATCH(AC$364,$I$358:$I$361,0),MATCH(AC$363,$J$357:$R$357,0))</f>
        <v>58</v>
      </c>
      <c r="AD376" s="695" cm="1">
        <f t="array" ref="AD376">INDEX($H376:$K376,0,MATCH(AD$364,$H$364:$K$364,0))*INDEX($J$358:$R$361,MATCH(AD$364,$I$358:$I$361,0),MATCH(AD$363,$J$357:$R$357,0))</f>
        <v>0</v>
      </c>
      <c r="AE376" s="695" cm="1">
        <f t="array" ref="AE376">INDEX($H376:$K376,0,MATCH(AE$364,$H$364:$K$364,0))*INDEX($J$358:$R$361,MATCH(AE$364,$I$358:$I$361,0),MATCH(AE$363,$J$357:$R$357,0))</f>
        <v>0</v>
      </c>
      <c r="AF376" s="695" cm="1">
        <f t="array" ref="AF376">INDEX($H376:$K376,0,MATCH(AF$364,$H$364:$K$364,0))*INDEX($J$358:$R$361,MATCH(AF$364,$I$358:$I$361,0),MATCH(AF$363,$J$357:$R$357,0))</f>
        <v>0</v>
      </c>
      <c r="AG376" s="695" cm="1">
        <f t="array" ref="AG376">INDEX($H376:$K376,0,MATCH(AG$364,$H$364:$K$364,0))*INDEX($J$358:$R$361,MATCH(AG$364,$I$358:$I$361,0),MATCH(AG$363,$J$357:$R$357,0))</f>
        <v>58</v>
      </c>
      <c r="AH376" s="695" cm="1">
        <f t="array" ref="AH376">INDEX($H376:$K376,0,MATCH(AH$364,$H$364:$K$364,0))*INDEX($J$358:$R$361,MATCH(AH$364,$I$358:$I$361,0),MATCH(AH$363,$J$357:$R$357,0))</f>
        <v>0</v>
      </c>
      <c r="AI376" s="695" cm="1">
        <f t="array" ref="AI376">INDEX($H376:$K376,0,MATCH(AI$364,$H$364:$K$364,0))*INDEX($J$358:$R$361,MATCH(AI$364,$I$358:$I$361,0),MATCH(AI$363,$J$357:$R$357,0))</f>
        <v>0</v>
      </c>
      <c r="AJ376" s="695" cm="1">
        <f t="array" ref="AJ376">INDEX($H376:$K376,0,MATCH(AJ$364,$H$364:$K$364,0))*INDEX($J$358:$R$361,MATCH(AJ$364,$I$358:$I$361,0),MATCH(AJ$363,$J$357:$R$357,0))</f>
        <v>0</v>
      </c>
      <c r="AK376" s="695" cm="1">
        <f t="array" ref="AK376">INDEX($H376:$K376,0,MATCH(AK$364,$H$364:$K$364,0))*INDEX($J$358:$R$361,MATCH(AK$364,$I$358:$I$361,0),MATCH(AK$363,$J$357:$R$357,0))</f>
        <v>58</v>
      </c>
      <c r="AL376" s="695" cm="1">
        <f t="array" ref="AL376">INDEX($H376:$K376,0,MATCH(AL$364,$H$364:$K$364,0))*INDEX($J$358:$R$361,MATCH(AL$364,$I$358:$I$361,0),MATCH(AL$363,$J$357:$R$357,0))</f>
        <v>0</v>
      </c>
      <c r="AM376" s="695" cm="1">
        <f t="array" ref="AM376">INDEX($H376:$K376,0,MATCH(AM$364,$H$364:$K$364,0))*INDEX($J$358:$R$361,MATCH(AM$364,$I$358:$I$361,0),MATCH(AM$363,$J$357:$R$357,0))</f>
        <v>0</v>
      </c>
      <c r="AN376" s="695" cm="1">
        <f t="array" ref="AN376">INDEX($H376:$K376,0,MATCH(AN$364,$H$364:$K$364,0))*INDEX($J$358:$R$361,MATCH(AN$364,$I$358:$I$361,0),MATCH(AN$363,$J$357:$R$357,0))</f>
        <v>0</v>
      </c>
      <c r="AO376" s="695" cm="1">
        <f t="array" ref="AO376">INDEX($H376:$K376,0,MATCH(AO$364,$H$364:$K$364,0))*INDEX($J$358:$R$361,MATCH(AO$364,$I$358:$I$361,0),MATCH(AO$363,$J$357:$R$357,0))</f>
        <v>58</v>
      </c>
      <c r="AP376" s="695" cm="1">
        <f t="array" ref="AP376">INDEX($H376:$K376,0,MATCH(AP$364,$H$364:$K$364,0))*INDEX($J$358:$R$361,MATCH(AP$364,$I$358:$I$361,0),MATCH(AP$363,$J$357:$R$357,0))</f>
        <v>0</v>
      </c>
      <c r="AQ376" s="695" cm="1">
        <f t="array" ref="AQ376">INDEX($H376:$K376,0,MATCH(AQ$364,$H$364:$K$364,0))*INDEX($J$358:$R$361,MATCH(AQ$364,$I$358:$I$361,0),MATCH(AQ$363,$J$357:$R$357,0))</f>
        <v>0</v>
      </c>
      <c r="AR376" s="695" cm="1">
        <f t="array" ref="AR376">INDEX($H376:$K376,0,MATCH(AR$364,$H$364:$K$364,0))*INDEX($J$358:$R$361,MATCH(AR$364,$I$358:$I$361,0),MATCH(AR$363,$J$357:$R$357,0))</f>
        <v>0</v>
      </c>
      <c r="AS376" s="695" cm="1">
        <f t="array" ref="AS376">INDEX($H376:$K376,0,MATCH(AS$364,$H$364:$K$364,0))*INDEX($J$358:$R$361,MATCH(AS$364,$I$358:$I$361,0),MATCH(AS$363,$J$357:$R$357,0))</f>
        <v>58</v>
      </c>
      <c r="AT376" s="695" cm="1">
        <f t="array" ref="AT376">INDEX($H376:$K376,0,MATCH(AT$364,$H$364:$K$364,0))*INDEX($J$358:$R$361,MATCH(AT$364,$I$358:$I$361,0),MATCH(AT$363,$J$357:$R$357,0))</f>
        <v>0</v>
      </c>
      <c r="AU376" s="695" cm="1">
        <f t="array" ref="AU376">INDEX($H376:$K376,0,MATCH(AU$364,$H$364:$K$364,0))*INDEX($J$358:$R$361,MATCH(AU$364,$I$358:$I$361,0),MATCH(AU$363,$J$357:$R$357,0))</f>
        <v>0</v>
      </c>
      <c r="AV376" s="186"/>
      <c r="AW376" s="186"/>
      <c r="AX376" s="16"/>
      <c r="AY376" s="8"/>
      <c r="AZ376" s="8"/>
      <c r="BA376" s="8"/>
    </row>
    <row r="377" spans="1:53" ht="14.5" outlineLevel="1" x14ac:dyDescent="0.35">
      <c r="A377" s="6"/>
      <c r="B377" s="7"/>
      <c r="C377" s="17"/>
      <c r="D377" s="17"/>
      <c r="E377" s="17"/>
      <c r="F377" s="26"/>
      <c r="G377" s="26" t="str">
        <f t="shared" si="178"/>
        <v>YYLWNw</v>
      </c>
      <c r="H377" s="222">
        <f t="shared" ref="H377:K377" si="181">INDEX($Z$184:$AC$196,MATCH($M137,$Y$184:$Y$196,0),MATCH(H$364,$Z$183:$AC$183,0))</f>
        <v>0</v>
      </c>
      <c r="I377" s="222">
        <f t="shared" si="181"/>
        <v>78</v>
      </c>
      <c r="J377" s="222">
        <f t="shared" si="181"/>
        <v>19</v>
      </c>
      <c r="K377" s="222">
        <f t="shared" si="181"/>
        <v>0</v>
      </c>
      <c r="L377" s="695" cm="1">
        <f t="array" ref="L377">INDEX($H377:$K377,0,MATCH(L$364,$H$364:$K$364,0))*INDEX($J$358:$R$361,MATCH(L$364,$I$358:$I$361,0),MATCH(L$363,$J$357:$R$357,0))</f>
        <v>0</v>
      </c>
      <c r="M377" s="695" cm="1">
        <f t="array" ref="M377">INDEX($H377:$K377,0,MATCH(M$364,$H$364:$K$364,0))*INDEX($J$358:$R$361,MATCH(M$364,$I$358:$I$361,0),MATCH(M$363,$J$357:$R$357,0))</f>
        <v>78</v>
      </c>
      <c r="N377" s="695" cm="1">
        <f t="array" ref="N377">INDEX($H377:$K377,0,MATCH(N$364,$H$364:$K$364,0))*INDEX($J$358:$R$361,MATCH(N$364,$I$358:$I$361,0),MATCH(N$363,$J$357:$R$357,0))</f>
        <v>38</v>
      </c>
      <c r="O377" s="695" cm="1">
        <f t="array" ref="O377">INDEX($H377:$K377,0,MATCH(O$364,$H$364:$K$364,0))*INDEX($J$358:$R$361,MATCH(O$364,$I$358:$I$361,0),MATCH(O$363,$J$357:$R$357,0))</f>
        <v>0</v>
      </c>
      <c r="P377" s="695" cm="1">
        <f t="array" ref="P377">INDEX($H377:$K377,0,MATCH(P$364,$H$364:$K$364,0))*INDEX($J$358:$R$361,MATCH(P$364,$I$358:$I$361,0),MATCH(P$363,$J$357:$R$357,0))</f>
        <v>0</v>
      </c>
      <c r="Q377" s="695" cm="1">
        <f t="array" ref="Q377">INDEX($H377:$K377,0,MATCH(Q$364,$H$364:$K$364,0))*INDEX($J$358:$R$361,MATCH(Q$364,$I$358:$I$361,0),MATCH(Q$363,$J$357:$R$357,0))</f>
        <v>78</v>
      </c>
      <c r="R377" s="695" cm="1">
        <f t="array" ref="R377">INDEX($H377:$K377,0,MATCH(R$364,$H$364:$K$364,0))*INDEX($J$358:$R$361,MATCH(R$364,$I$358:$I$361,0),MATCH(R$363,$J$357:$R$357,0))</f>
        <v>38</v>
      </c>
      <c r="S377" s="695" cm="1">
        <f t="array" ref="S377">INDEX($H377:$K377,0,MATCH(S$364,$H$364:$K$364,0))*INDEX($J$358:$R$361,MATCH(S$364,$I$358:$I$361,0),MATCH(S$363,$J$357:$R$357,0))</f>
        <v>0</v>
      </c>
      <c r="T377" s="695" cm="1">
        <f t="array" ref="T377">INDEX($H377:$K377,0,MATCH(T$364,$H$364:$K$364,0))*INDEX($J$358:$R$361,MATCH(T$364,$I$358:$I$361,0),MATCH(T$363,$J$357:$R$357,0))</f>
        <v>0</v>
      </c>
      <c r="U377" s="695" cm="1">
        <f t="array" ref="U377">INDEX($H377:$K377,0,MATCH(U$364,$H$364:$K$364,0))*INDEX($J$358:$R$361,MATCH(U$364,$I$358:$I$361,0),MATCH(U$363,$J$357:$R$357,0))</f>
        <v>78</v>
      </c>
      <c r="V377" s="695" cm="1">
        <f t="array" ref="V377">INDEX($H377:$K377,0,MATCH(V$364,$H$364:$K$364,0))*INDEX($J$358:$R$361,MATCH(V$364,$I$358:$I$361,0),MATCH(V$363,$J$357:$R$357,0))</f>
        <v>19</v>
      </c>
      <c r="W377" s="695" cm="1">
        <f t="array" ref="W377">INDEX($H377:$K377,0,MATCH(W$364,$H$364:$K$364,0))*INDEX($J$358:$R$361,MATCH(W$364,$I$358:$I$361,0),MATCH(W$363,$J$357:$R$357,0))</f>
        <v>0</v>
      </c>
      <c r="X377" s="695" cm="1">
        <f t="array" ref="X377">INDEX($H377:$K377,0,MATCH(X$364,$H$364:$K$364,0))*INDEX($J$358:$R$361,MATCH(X$364,$I$358:$I$361,0),MATCH(X$363,$J$357:$R$357,0))</f>
        <v>0</v>
      </c>
      <c r="Y377" s="695" cm="1">
        <f t="array" ref="Y377">INDEX($H377:$K377,0,MATCH(Y$364,$H$364:$K$364,0))*INDEX($J$358:$R$361,MATCH(Y$364,$I$358:$I$361,0),MATCH(Y$363,$J$357:$R$357,0))</f>
        <v>78</v>
      </c>
      <c r="Z377" s="695" cm="1">
        <f t="array" ref="Z377">INDEX($H377:$K377,0,MATCH(Z$364,$H$364:$K$364,0))*INDEX($J$358:$R$361,MATCH(Z$364,$I$358:$I$361,0),MATCH(Z$363,$J$357:$R$357,0))</f>
        <v>19</v>
      </c>
      <c r="AA377" s="695" cm="1">
        <f t="array" ref="AA377">INDEX($H377:$K377,0,MATCH(AA$364,$H$364:$K$364,0))*INDEX($J$358:$R$361,MATCH(AA$364,$I$358:$I$361,0),MATCH(AA$363,$J$357:$R$357,0))</f>
        <v>0</v>
      </c>
      <c r="AB377" s="695" cm="1">
        <f t="array" ref="AB377">INDEX($H377:$K377,0,MATCH(AB$364,$H$364:$K$364,0))*INDEX($J$358:$R$361,MATCH(AB$364,$I$358:$I$361,0),MATCH(AB$363,$J$357:$R$357,0))</f>
        <v>0</v>
      </c>
      <c r="AC377" s="695" cm="1">
        <f t="array" ref="AC377">INDEX($H377:$K377,0,MATCH(AC$364,$H$364:$K$364,0))*INDEX($J$358:$R$361,MATCH(AC$364,$I$358:$I$361,0),MATCH(AC$363,$J$357:$R$357,0))</f>
        <v>78</v>
      </c>
      <c r="AD377" s="695" cm="1">
        <f t="array" ref="AD377">INDEX($H377:$K377,0,MATCH(AD$364,$H$364:$K$364,0))*INDEX($J$358:$R$361,MATCH(AD$364,$I$358:$I$361,0),MATCH(AD$363,$J$357:$R$357,0))</f>
        <v>19</v>
      </c>
      <c r="AE377" s="695" cm="1">
        <f t="array" ref="AE377">INDEX($H377:$K377,0,MATCH(AE$364,$H$364:$K$364,0))*INDEX($J$358:$R$361,MATCH(AE$364,$I$358:$I$361,0),MATCH(AE$363,$J$357:$R$357,0))</f>
        <v>0</v>
      </c>
      <c r="AF377" s="695" cm="1">
        <f t="array" ref="AF377">INDEX($H377:$K377,0,MATCH(AF$364,$H$364:$K$364,0))*INDEX($J$358:$R$361,MATCH(AF$364,$I$358:$I$361,0),MATCH(AF$363,$J$357:$R$357,0))</f>
        <v>0</v>
      </c>
      <c r="AG377" s="695" cm="1">
        <f t="array" ref="AG377">INDEX($H377:$K377,0,MATCH(AG$364,$H$364:$K$364,0))*INDEX($J$358:$R$361,MATCH(AG$364,$I$358:$I$361,0),MATCH(AG$363,$J$357:$R$357,0))</f>
        <v>78</v>
      </c>
      <c r="AH377" s="695" cm="1">
        <f t="array" ref="AH377">INDEX($H377:$K377,0,MATCH(AH$364,$H$364:$K$364,0))*INDEX($J$358:$R$361,MATCH(AH$364,$I$358:$I$361,0),MATCH(AH$363,$J$357:$R$357,0))</f>
        <v>19</v>
      </c>
      <c r="AI377" s="695" cm="1">
        <f t="array" ref="AI377">INDEX($H377:$K377,0,MATCH(AI$364,$H$364:$K$364,0))*INDEX($J$358:$R$361,MATCH(AI$364,$I$358:$I$361,0),MATCH(AI$363,$J$357:$R$357,0))</f>
        <v>0</v>
      </c>
      <c r="AJ377" s="695" cm="1">
        <f t="array" ref="AJ377">INDEX($H377:$K377,0,MATCH(AJ$364,$H$364:$K$364,0))*INDEX($J$358:$R$361,MATCH(AJ$364,$I$358:$I$361,0),MATCH(AJ$363,$J$357:$R$357,0))</f>
        <v>0</v>
      </c>
      <c r="AK377" s="695" cm="1">
        <f t="array" ref="AK377">INDEX($H377:$K377,0,MATCH(AK$364,$H$364:$K$364,0))*INDEX($J$358:$R$361,MATCH(AK$364,$I$358:$I$361,0),MATCH(AK$363,$J$357:$R$357,0))</f>
        <v>78</v>
      </c>
      <c r="AL377" s="695" cm="1">
        <f t="array" ref="AL377">INDEX($H377:$K377,0,MATCH(AL$364,$H$364:$K$364,0))*INDEX($J$358:$R$361,MATCH(AL$364,$I$358:$I$361,0),MATCH(AL$363,$J$357:$R$357,0))</f>
        <v>0</v>
      </c>
      <c r="AM377" s="695" cm="1">
        <f t="array" ref="AM377">INDEX($H377:$K377,0,MATCH(AM$364,$H$364:$K$364,0))*INDEX($J$358:$R$361,MATCH(AM$364,$I$358:$I$361,0),MATCH(AM$363,$J$357:$R$357,0))</f>
        <v>0</v>
      </c>
      <c r="AN377" s="695" cm="1">
        <f t="array" ref="AN377">INDEX($H377:$K377,0,MATCH(AN$364,$H$364:$K$364,0))*INDEX($J$358:$R$361,MATCH(AN$364,$I$358:$I$361,0),MATCH(AN$363,$J$357:$R$357,0))</f>
        <v>0</v>
      </c>
      <c r="AO377" s="695" cm="1">
        <f t="array" ref="AO377">INDEX($H377:$K377,0,MATCH(AO$364,$H$364:$K$364,0))*INDEX($J$358:$R$361,MATCH(AO$364,$I$358:$I$361,0),MATCH(AO$363,$J$357:$R$357,0))</f>
        <v>78</v>
      </c>
      <c r="AP377" s="695" cm="1">
        <f t="array" ref="AP377">INDEX($H377:$K377,0,MATCH(AP$364,$H$364:$K$364,0))*INDEX($J$358:$R$361,MATCH(AP$364,$I$358:$I$361,0),MATCH(AP$363,$J$357:$R$357,0))</f>
        <v>0</v>
      </c>
      <c r="AQ377" s="695" cm="1">
        <f t="array" ref="AQ377">INDEX($H377:$K377,0,MATCH(AQ$364,$H$364:$K$364,0))*INDEX($J$358:$R$361,MATCH(AQ$364,$I$358:$I$361,0),MATCH(AQ$363,$J$357:$R$357,0))</f>
        <v>0</v>
      </c>
      <c r="AR377" s="695" cm="1">
        <f t="array" ref="AR377">INDEX($H377:$K377,0,MATCH(AR$364,$H$364:$K$364,0))*INDEX($J$358:$R$361,MATCH(AR$364,$I$358:$I$361,0),MATCH(AR$363,$J$357:$R$357,0))</f>
        <v>0</v>
      </c>
      <c r="AS377" s="695" cm="1">
        <f t="array" ref="AS377">INDEX($H377:$K377,0,MATCH(AS$364,$H$364:$K$364,0))*INDEX($J$358:$R$361,MATCH(AS$364,$I$358:$I$361,0),MATCH(AS$363,$J$357:$R$357,0))</f>
        <v>78</v>
      </c>
      <c r="AT377" s="695" cm="1">
        <f t="array" ref="AT377">INDEX($H377:$K377,0,MATCH(AT$364,$H$364:$K$364,0))*INDEX($J$358:$R$361,MATCH(AT$364,$I$358:$I$361,0),MATCH(AT$363,$J$357:$R$357,0))</f>
        <v>0</v>
      </c>
      <c r="AU377" s="695" cm="1">
        <f t="array" ref="AU377">INDEX($H377:$K377,0,MATCH(AU$364,$H$364:$K$364,0))*INDEX($J$358:$R$361,MATCH(AU$364,$I$358:$I$361,0),MATCH(AU$363,$J$357:$R$357,0))</f>
        <v>0</v>
      </c>
      <c r="AV377" s="186"/>
      <c r="AW377" s="186"/>
      <c r="AX377" s="16"/>
      <c r="AY377" s="8"/>
      <c r="AZ377" s="8"/>
      <c r="BA377" s="8"/>
    </row>
    <row r="378" spans="1:53" ht="14.5" outlineLevel="1" x14ac:dyDescent="0.35">
      <c r="A378" s="6"/>
      <c r="B378" s="7"/>
      <c r="C378" s="17"/>
      <c r="D378" s="17"/>
      <c r="E378" s="17"/>
      <c r="F378" s="26"/>
      <c r="G378" s="26" t="str">
        <f t="shared" si="178"/>
        <v>YYLWNwd</v>
      </c>
      <c r="H378" s="222">
        <f t="shared" ref="H378:K378" si="182">INDEX($Z$184:$AC$196,MATCH($M138,$Y$184:$Y$196,0),MATCH(H$364,$Z$183:$AC$183,0))</f>
        <v>0</v>
      </c>
      <c r="I378" s="222">
        <f t="shared" si="182"/>
        <v>78</v>
      </c>
      <c r="J378" s="222">
        <f t="shared" si="182"/>
        <v>19</v>
      </c>
      <c r="K378" s="222">
        <f t="shared" si="182"/>
        <v>0</v>
      </c>
      <c r="L378" s="695" cm="1">
        <f t="array" ref="L378">INDEX($H378:$K378,0,MATCH(L$364,$H$364:$K$364,0))*INDEX($J$358:$R$361,MATCH(L$364,$I$358:$I$361,0),MATCH(L$363,$J$357:$R$357,0))</f>
        <v>0</v>
      </c>
      <c r="M378" s="695" cm="1">
        <f t="array" ref="M378">INDEX($H378:$K378,0,MATCH(M$364,$H$364:$K$364,0))*INDEX($J$358:$R$361,MATCH(M$364,$I$358:$I$361,0),MATCH(M$363,$J$357:$R$357,0))</f>
        <v>78</v>
      </c>
      <c r="N378" s="695" cm="1">
        <f t="array" ref="N378">INDEX($H378:$K378,0,MATCH(N$364,$H$364:$K$364,0))*INDEX($J$358:$R$361,MATCH(N$364,$I$358:$I$361,0),MATCH(N$363,$J$357:$R$357,0))</f>
        <v>38</v>
      </c>
      <c r="O378" s="695" cm="1">
        <f t="array" ref="O378">INDEX($H378:$K378,0,MATCH(O$364,$H$364:$K$364,0))*INDEX($J$358:$R$361,MATCH(O$364,$I$358:$I$361,0),MATCH(O$363,$J$357:$R$357,0))</f>
        <v>0</v>
      </c>
      <c r="P378" s="695" cm="1">
        <f t="array" ref="P378">INDEX($H378:$K378,0,MATCH(P$364,$H$364:$K$364,0))*INDEX($J$358:$R$361,MATCH(P$364,$I$358:$I$361,0),MATCH(P$363,$J$357:$R$357,0))</f>
        <v>0</v>
      </c>
      <c r="Q378" s="695" cm="1">
        <f t="array" ref="Q378">INDEX($H378:$K378,0,MATCH(Q$364,$H$364:$K$364,0))*INDEX($J$358:$R$361,MATCH(Q$364,$I$358:$I$361,0),MATCH(Q$363,$J$357:$R$357,0))</f>
        <v>78</v>
      </c>
      <c r="R378" s="695" cm="1">
        <f t="array" ref="R378">INDEX($H378:$K378,0,MATCH(R$364,$H$364:$K$364,0))*INDEX($J$358:$R$361,MATCH(R$364,$I$358:$I$361,0),MATCH(R$363,$J$357:$R$357,0))</f>
        <v>38</v>
      </c>
      <c r="S378" s="695" cm="1">
        <f t="array" ref="S378">INDEX($H378:$K378,0,MATCH(S$364,$H$364:$K$364,0))*INDEX($J$358:$R$361,MATCH(S$364,$I$358:$I$361,0),MATCH(S$363,$J$357:$R$357,0))</f>
        <v>0</v>
      </c>
      <c r="T378" s="695" cm="1">
        <f t="array" ref="T378">INDEX($H378:$K378,0,MATCH(T$364,$H$364:$K$364,0))*INDEX($J$358:$R$361,MATCH(T$364,$I$358:$I$361,0),MATCH(T$363,$J$357:$R$357,0))</f>
        <v>0</v>
      </c>
      <c r="U378" s="695" cm="1">
        <f t="array" ref="U378">INDEX($H378:$K378,0,MATCH(U$364,$H$364:$K$364,0))*INDEX($J$358:$R$361,MATCH(U$364,$I$358:$I$361,0),MATCH(U$363,$J$357:$R$357,0))</f>
        <v>78</v>
      </c>
      <c r="V378" s="695" cm="1">
        <f t="array" ref="V378">INDEX($H378:$K378,0,MATCH(V$364,$H$364:$K$364,0))*INDEX($J$358:$R$361,MATCH(V$364,$I$358:$I$361,0),MATCH(V$363,$J$357:$R$357,0))</f>
        <v>19</v>
      </c>
      <c r="W378" s="695" cm="1">
        <f t="array" ref="W378">INDEX($H378:$K378,0,MATCH(W$364,$H$364:$K$364,0))*INDEX($J$358:$R$361,MATCH(W$364,$I$358:$I$361,0),MATCH(W$363,$J$357:$R$357,0))</f>
        <v>0</v>
      </c>
      <c r="X378" s="695" cm="1">
        <f t="array" ref="X378">INDEX($H378:$K378,0,MATCH(X$364,$H$364:$K$364,0))*INDEX($J$358:$R$361,MATCH(X$364,$I$358:$I$361,0),MATCH(X$363,$J$357:$R$357,0))</f>
        <v>0</v>
      </c>
      <c r="Y378" s="695" cm="1">
        <f t="array" ref="Y378">INDEX($H378:$K378,0,MATCH(Y$364,$H$364:$K$364,0))*INDEX($J$358:$R$361,MATCH(Y$364,$I$358:$I$361,0),MATCH(Y$363,$J$357:$R$357,0))</f>
        <v>78</v>
      </c>
      <c r="Z378" s="695" cm="1">
        <f t="array" ref="Z378">INDEX($H378:$K378,0,MATCH(Z$364,$H$364:$K$364,0))*INDEX($J$358:$R$361,MATCH(Z$364,$I$358:$I$361,0),MATCH(Z$363,$J$357:$R$357,0))</f>
        <v>19</v>
      </c>
      <c r="AA378" s="695" cm="1">
        <f t="array" ref="AA378">INDEX($H378:$K378,0,MATCH(AA$364,$H$364:$K$364,0))*INDEX($J$358:$R$361,MATCH(AA$364,$I$358:$I$361,0),MATCH(AA$363,$J$357:$R$357,0))</f>
        <v>0</v>
      </c>
      <c r="AB378" s="695" cm="1">
        <f t="array" ref="AB378">INDEX($H378:$K378,0,MATCH(AB$364,$H$364:$K$364,0))*INDEX($J$358:$R$361,MATCH(AB$364,$I$358:$I$361,0),MATCH(AB$363,$J$357:$R$357,0))</f>
        <v>0</v>
      </c>
      <c r="AC378" s="695" cm="1">
        <f t="array" ref="AC378">INDEX($H378:$K378,0,MATCH(AC$364,$H$364:$K$364,0))*INDEX($J$358:$R$361,MATCH(AC$364,$I$358:$I$361,0),MATCH(AC$363,$J$357:$R$357,0))</f>
        <v>78</v>
      </c>
      <c r="AD378" s="695" cm="1">
        <f t="array" ref="AD378">INDEX($H378:$K378,0,MATCH(AD$364,$H$364:$K$364,0))*INDEX($J$358:$R$361,MATCH(AD$364,$I$358:$I$361,0),MATCH(AD$363,$J$357:$R$357,0))</f>
        <v>19</v>
      </c>
      <c r="AE378" s="695" cm="1">
        <f t="array" ref="AE378">INDEX($H378:$K378,0,MATCH(AE$364,$H$364:$K$364,0))*INDEX($J$358:$R$361,MATCH(AE$364,$I$358:$I$361,0),MATCH(AE$363,$J$357:$R$357,0))</f>
        <v>0</v>
      </c>
      <c r="AF378" s="695" cm="1">
        <f t="array" ref="AF378">INDEX($H378:$K378,0,MATCH(AF$364,$H$364:$K$364,0))*INDEX($J$358:$R$361,MATCH(AF$364,$I$358:$I$361,0),MATCH(AF$363,$J$357:$R$357,0))</f>
        <v>0</v>
      </c>
      <c r="AG378" s="695" cm="1">
        <f t="array" ref="AG378">INDEX($H378:$K378,0,MATCH(AG$364,$H$364:$K$364,0))*INDEX($J$358:$R$361,MATCH(AG$364,$I$358:$I$361,0),MATCH(AG$363,$J$357:$R$357,0))</f>
        <v>78</v>
      </c>
      <c r="AH378" s="695" cm="1">
        <f t="array" ref="AH378">INDEX($H378:$K378,0,MATCH(AH$364,$H$364:$K$364,0))*INDEX($J$358:$R$361,MATCH(AH$364,$I$358:$I$361,0),MATCH(AH$363,$J$357:$R$357,0))</f>
        <v>19</v>
      </c>
      <c r="AI378" s="695" cm="1">
        <f t="array" ref="AI378">INDEX($H378:$K378,0,MATCH(AI$364,$H$364:$K$364,0))*INDEX($J$358:$R$361,MATCH(AI$364,$I$358:$I$361,0),MATCH(AI$363,$J$357:$R$357,0))</f>
        <v>0</v>
      </c>
      <c r="AJ378" s="695" cm="1">
        <f t="array" ref="AJ378">INDEX($H378:$K378,0,MATCH(AJ$364,$H$364:$K$364,0))*INDEX($J$358:$R$361,MATCH(AJ$364,$I$358:$I$361,0),MATCH(AJ$363,$J$357:$R$357,0))</f>
        <v>0</v>
      </c>
      <c r="AK378" s="695" cm="1">
        <f t="array" ref="AK378">INDEX($H378:$K378,0,MATCH(AK$364,$H$364:$K$364,0))*INDEX($J$358:$R$361,MATCH(AK$364,$I$358:$I$361,0),MATCH(AK$363,$J$357:$R$357,0))</f>
        <v>78</v>
      </c>
      <c r="AL378" s="695" cm="1">
        <f t="array" ref="AL378">INDEX($H378:$K378,0,MATCH(AL$364,$H$364:$K$364,0))*INDEX($J$358:$R$361,MATCH(AL$364,$I$358:$I$361,0),MATCH(AL$363,$J$357:$R$357,0))</f>
        <v>0</v>
      </c>
      <c r="AM378" s="695" cm="1">
        <f t="array" ref="AM378">INDEX($H378:$K378,0,MATCH(AM$364,$H$364:$K$364,0))*INDEX($J$358:$R$361,MATCH(AM$364,$I$358:$I$361,0),MATCH(AM$363,$J$357:$R$357,0))</f>
        <v>0</v>
      </c>
      <c r="AN378" s="695" cm="1">
        <f t="array" ref="AN378">INDEX($H378:$K378,0,MATCH(AN$364,$H$364:$K$364,0))*INDEX($J$358:$R$361,MATCH(AN$364,$I$358:$I$361,0),MATCH(AN$363,$J$357:$R$357,0))</f>
        <v>0</v>
      </c>
      <c r="AO378" s="695" cm="1">
        <f t="array" ref="AO378">INDEX($H378:$K378,0,MATCH(AO$364,$H$364:$K$364,0))*INDEX($J$358:$R$361,MATCH(AO$364,$I$358:$I$361,0),MATCH(AO$363,$J$357:$R$357,0))</f>
        <v>78</v>
      </c>
      <c r="AP378" s="695" cm="1">
        <f t="array" ref="AP378">INDEX($H378:$K378,0,MATCH(AP$364,$H$364:$K$364,0))*INDEX($J$358:$R$361,MATCH(AP$364,$I$358:$I$361,0),MATCH(AP$363,$J$357:$R$357,0))</f>
        <v>0</v>
      </c>
      <c r="AQ378" s="695" cm="1">
        <f t="array" ref="AQ378">INDEX($H378:$K378,0,MATCH(AQ$364,$H$364:$K$364,0))*INDEX($J$358:$R$361,MATCH(AQ$364,$I$358:$I$361,0),MATCH(AQ$363,$J$357:$R$357,0))</f>
        <v>0</v>
      </c>
      <c r="AR378" s="695" cm="1">
        <f t="array" ref="AR378">INDEX($H378:$K378,0,MATCH(AR$364,$H$364:$K$364,0))*INDEX($J$358:$R$361,MATCH(AR$364,$I$358:$I$361,0),MATCH(AR$363,$J$357:$R$357,0))</f>
        <v>0</v>
      </c>
      <c r="AS378" s="695" cm="1">
        <f t="array" ref="AS378">INDEX($H378:$K378,0,MATCH(AS$364,$H$364:$K$364,0))*INDEX($J$358:$R$361,MATCH(AS$364,$I$358:$I$361,0),MATCH(AS$363,$J$357:$R$357,0))</f>
        <v>78</v>
      </c>
      <c r="AT378" s="695" cm="1">
        <f t="array" ref="AT378">INDEX($H378:$K378,0,MATCH(AT$364,$H$364:$K$364,0))*INDEX($J$358:$R$361,MATCH(AT$364,$I$358:$I$361,0),MATCH(AT$363,$J$357:$R$357,0))</f>
        <v>0</v>
      </c>
      <c r="AU378" s="695" cm="1">
        <f t="array" ref="AU378">INDEX($H378:$K378,0,MATCH(AU$364,$H$364:$K$364,0))*INDEX($J$358:$R$361,MATCH(AU$364,$I$358:$I$361,0),MATCH(AU$363,$J$357:$R$357,0))</f>
        <v>0</v>
      </c>
      <c r="AV378" s="186"/>
      <c r="AW378" s="186"/>
      <c r="AX378" s="16"/>
      <c r="AY378" s="8"/>
      <c r="AZ378" s="8"/>
      <c r="BA378" s="8"/>
    </row>
    <row r="379" spans="1:53" ht="14.5" outlineLevel="1" x14ac:dyDescent="0.35">
      <c r="A379" s="6"/>
      <c r="B379" s="7"/>
      <c r="C379" s="17"/>
      <c r="D379" s="17"/>
      <c r="E379" s="17"/>
      <c r="F379" s="26"/>
      <c r="G379" s="26" t="str">
        <f t="shared" si="178"/>
        <v>YYWLWz</v>
      </c>
      <c r="H379" s="222">
        <f t="shared" ref="H379:K379" si="183">INDEX($Z$184:$AC$196,MATCH($M139,$Y$184:$Y$196,0),MATCH(H$364,$Z$183:$AC$183,0))</f>
        <v>18</v>
      </c>
      <c r="I379" s="222">
        <f t="shared" si="183"/>
        <v>78</v>
      </c>
      <c r="J379" s="222">
        <f t="shared" si="183"/>
        <v>25</v>
      </c>
      <c r="K379" s="222">
        <f t="shared" si="183"/>
        <v>0</v>
      </c>
      <c r="L379" s="695" cm="1">
        <f t="array" ref="L379">INDEX($H379:$K379,0,MATCH(L$364,$H$364:$K$364,0))*INDEX($J$358:$R$361,MATCH(L$364,$I$358:$I$361,0),MATCH(L$363,$J$357:$R$357,0))</f>
        <v>18</v>
      </c>
      <c r="M379" s="695" cm="1">
        <f t="array" ref="M379">INDEX($H379:$K379,0,MATCH(M$364,$H$364:$K$364,0))*INDEX($J$358:$R$361,MATCH(M$364,$I$358:$I$361,0),MATCH(M$363,$J$357:$R$357,0))</f>
        <v>78</v>
      </c>
      <c r="N379" s="695" cm="1">
        <f t="array" ref="N379">INDEX($H379:$K379,0,MATCH(N$364,$H$364:$K$364,0))*INDEX($J$358:$R$361,MATCH(N$364,$I$358:$I$361,0),MATCH(N$363,$J$357:$R$357,0))</f>
        <v>50</v>
      </c>
      <c r="O379" s="695" cm="1">
        <f t="array" ref="O379">INDEX($H379:$K379,0,MATCH(O$364,$H$364:$K$364,0))*INDEX($J$358:$R$361,MATCH(O$364,$I$358:$I$361,0),MATCH(O$363,$J$357:$R$357,0))</f>
        <v>0</v>
      </c>
      <c r="P379" s="695" cm="1">
        <f t="array" ref="P379">INDEX($H379:$K379,0,MATCH(P$364,$H$364:$K$364,0))*INDEX($J$358:$R$361,MATCH(P$364,$I$358:$I$361,0),MATCH(P$363,$J$357:$R$357,0))</f>
        <v>18</v>
      </c>
      <c r="Q379" s="695" cm="1">
        <f t="array" ref="Q379">INDEX($H379:$K379,0,MATCH(Q$364,$H$364:$K$364,0))*INDEX($J$358:$R$361,MATCH(Q$364,$I$358:$I$361,0),MATCH(Q$363,$J$357:$R$357,0))</f>
        <v>78</v>
      </c>
      <c r="R379" s="695" cm="1">
        <f t="array" ref="R379">INDEX($H379:$K379,0,MATCH(R$364,$H$364:$K$364,0))*INDEX($J$358:$R$361,MATCH(R$364,$I$358:$I$361,0),MATCH(R$363,$J$357:$R$357,0))</f>
        <v>50</v>
      </c>
      <c r="S379" s="695" cm="1">
        <f t="array" ref="S379">INDEX($H379:$K379,0,MATCH(S$364,$H$364:$K$364,0))*INDEX($J$358:$R$361,MATCH(S$364,$I$358:$I$361,0),MATCH(S$363,$J$357:$R$357,0))</f>
        <v>0</v>
      </c>
      <c r="T379" s="695" cm="1">
        <f t="array" ref="T379">INDEX($H379:$K379,0,MATCH(T$364,$H$364:$K$364,0))*INDEX($J$358:$R$361,MATCH(T$364,$I$358:$I$361,0),MATCH(T$363,$J$357:$R$357,0))</f>
        <v>18</v>
      </c>
      <c r="U379" s="695" cm="1">
        <f t="array" ref="U379">INDEX($H379:$K379,0,MATCH(U$364,$H$364:$K$364,0))*INDEX($J$358:$R$361,MATCH(U$364,$I$358:$I$361,0),MATCH(U$363,$J$357:$R$357,0))</f>
        <v>78</v>
      </c>
      <c r="V379" s="695" cm="1">
        <f t="array" ref="V379">INDEX($H379:$K379,0,MATCH(V$364,$H$364:$K$364,0))*INDEX($J$358:$R$361,MATCH(V$364,$I$358:$I$361,0),MATCH(V$363,$J$357:$R$357,0))</f>
        <v>25</v>
      </c>
      <c r="W379" s="695" cm="1">
        <f t="array" ref="W379">INDEX($H379:$K379,0,MATCH(W$364,$H$364:$K$364,0))*INDEX($J$358:$R$361,MATCH(W$364,$I$358:$I$361,0),MATCH(W$363,$J$357:$R$357,0))</f>
        <v>0</v>
      </c>
      <c r="X379" s="695" cm="1">
        <f t="array" ref="X379">INDEX($H379:$K379,0,MATCH(X$364,$H$364:$K$364,0))*INDEX($J$358:$R$361,MATCH(X$364,$I$358:$I$361,0),MATCH(X$363,$J$357:$R$357,0))</f>
        <v>18</v>
      </c>
      <c r="Y379" s="695" cm="1">
        <f t="array" ref="Y379">INDEX($H379:$K379,0,MATCH(Y$364,$H$364:$K$364,0))*INDEX($J$358:$R$361,MATCH(Y$364,$I$358:$I$361,0),MATCH(Y$363,$J$357:$R$357,0))</f>
        <v>78</v>
      </c>
      <c r="Z379" s="695" cm="1">
        <f t="array" ref="Z379">INDEX($H379:$K379,0,MATCH(Z$364,$H$364:$K$364,0))*INDEX($J$358:$R$361,MATCH(Z$364,$I$358:$I$361,0),MATCH(Z$363,$J$357:$R$357,0))</f>
        <v>25</v>
      </c>
      <c r="AA379" s="695" cm="1">
        <f t="array" ref="AA379">INDEX($H379:$K379,0,MATCH(AA$364,$H$364:$K$364,0))*INDEX($J$358:$R$361,MATCH(AA$364,$I$358:$I$361,0),MATCH(AA$363,$J$357:$R$357,0))</f>
        <v>0</v>
      </c>
      <c r="AB379" s="695" cm="1">
        <f t="array" ref="AB379">INDEX($H379:$K379,0,MATCH(AB$364,$H$364:$K$364,0))*INDEX($J$358:$R$361,MATCH(AB$364,$I$358:$I$361,0),MATCH(AB$363,$J$357:$R$357,0))</f>
        <v>18</v>
      </c>
      <c r="AC379" s="695" cm="1">
        <f t="array" ref="AC379">INDEX($H379:$K379,0,MATCH(AC$364,$H$364:$K$364,0))*INDEX($J$358:$R$361,MATCH(AC$364,$I$358:$I$361,0),MATCH(AC$363,$J$357:$R$357,0))</f>
        <v>78</v>
      </c>
      <c r="AD379" s="695" cm="1">
        <f t="array" ref="AD379">INDEX($H379:$K379,0,MATCH(AD$364,$H$364:$K$364,0))*INDEX($J$358:$R$361,MATCH(AD$364,$I$358:$I$361,0),MATCH(AD$363,$J$357:$R$357,0))</f>
        <v>25</v>
      </c>
      <c r="AE379" s="695" cm="1">
        <f t="array" ref="AE379">INDEX($H379:$K379,0,MATCH(AE$364,$H$364:$K$364,0))*INDEX($J$358:$R$361,MATCH(AE$364,$I$358:$I$361,0),MATCH(AE$363,$J$357:$R$357,0))</f>
        <v>0</v>
      </c>
      <c r="AF379" s="695" cm="1">
        <f t="array" ref="AF379">INDEX($H379:$K379,0,MATCH(AF$364,$H$364:$K$364,0))*INDEX($J$358:$R$361,MATCH(AF$364,$I$358:$I$361,0),MATCH(AF$363,$J$357:$R$357,0))</f>
        <v>18</v>
      </c>
      <c r="AG379" s="695" cm="1">
        <f t="array" ref="AG379">INDEX($H379:$K379,0,MATCH(AG$364,$H$364:$K$364,0))*INDEX($J$358:$R$361,MATCH(AG$364,$I$358:$I$361,0),MATCH(AG$363,$J$357:$R$357,0))</f>
        <v>78</v>
      </c>
      <c r="AH379" s="695" cm="1">
        <f t="array" ref="AH379">INDEX($H379:$K379,0,MATCH(AH$364,$H$364:$K$364,0))*INDEX($J$358:$R$361,MATCH(AH$364,$I$358:$I$361,0),MATCH(AH$363,$J$357:$R$357,0))</f>
        <v>25</v>
      </c>
      <c r="AI379" s="695" cm="1">
        <f t="array" ref="AI379">INDEX($H379:$K379,0,MATCH(AI$364,$H$364:$K$364,0))*INDEX($J$358:$R$361,MATCH(AI$364,$I$358:$I$361,0),MATCH(AI$363,$J$357:$R$357,0))</f>
        <v>0</v>
      </c>
      <c r="AJ379" s="695" cm="1">
        <f t="array" ref="AJ379">INDEX($H379:$K379,0,MATCH(AJ$364,$H$364:$K$364,0))*INDEX($J$358:$R$361,MATCH(AJ$364,$I$358:$I$361,0),MATCH(AJ$363,$J$357:$R$357,0))</f>
        <v>18</v>
      </c>
      <c r="AK379" s="695" cm="1">
        <f t="array" ref="AK379">INDEX($H379:$K379,0,MATCH(AK$364,$H$364:$K$364,0))*INDEX($J$358:$R$361,MATCH(AK$364,$I$358:$I$361,0),MATCH(AK$363,$J$357:$R$357,0))</f>
        <v>78</v>
      </c>
      <c r="AL379" s="695" cm="1">
        <f t="array" ref="AL379">INDEX($H379:$K379,0,MATCH(AL$364,$H$364:$K$364,0))*INDEX($J$358:$R$361,MATCH(AL$364,$I$358:$I$361,0),MATCH(AL$363,$J$357:$R$357,0))</f>
        <v>0</v>
      </c>
      <c r="AM379" s="695" cm="1">
        <f t="array" ref="AM379">INDEX($H379:$K379,0,MATCH(AM$364,$H$364:$K$364,0))*INDEX($J$358:$R$361,MATCH(AM$364,$I$358:$I$361,0),MATCH(AM$363,$J$357:$R$357,0))</f>
        <v>0</v>
      </c>
      <c r="AN379" s="695" cm="1">
        <f t="array" ref="AN379">INDEX($H379:$K379,0,MATCH(AN$364,$H$364:$K$364,0))*INDEX($J$358:$R$361,MATCH(AN$364,$I$358:$I$361,0),MATCH(AN$363,$J$357:$R$357,0))</f>
        <v>18</v>
      </c>
      <c r="AO379" s="695" cm="1">
        <f t="array" ref="AO379">INDEX($H379:$K379,0,MATCH(AO$364,$H$364:$K$364,0))*INDEX($J$358:$R$361,MATCH(AO$364,$I$358:$I$361,0),MATCH(AO$363,$J$357:$R$357,0))</f>
        <v>78</v>
      </c>
      <c r="AP379" s="695" cm="1">
        <f t="array" ref="AP379">INDEX($H379:$K379,0,MATCH(AP$364,$H$364:$K$364,0))*INDEX($J$358:$R$361,MATCH(AP$364,$I$358:$I$361,0),MATCH(AP$363,$J$357:$R$357,0))</f>
        <v>0</v>
      </c>
      <c r="AQ379" s="695" cm="1">
        <f t="array" ref="AQ379">INDEX($H379:$K379,0,MATCH(AQ$364,$H$364:$K$364,0))*INDEX($J$358:$R$361,MATCH(AQ$364,$I$358:$I$361,0),MATCH(AQ$363,$J$357:$R$357,0))</f>
        <v>0</v>
      </c>
      <c r="AR379" s="695" cm="1">
        <f t="array" ref="AR379">INDEX($H379:$K379,0,MATCH(AR$364,$H$364:$K$364,0))*INDEX($J$358:$R$361,MATCH(AR$364,$I$358:$I$361,0),MATCH(AR$363,$J$357:$R$357,0))</f>
        <v>18</v>
      </c>
      <c r="AS379" s="695" cm="1">
        <f t="array" ref="AS379">INDEX($H379:$K379,0,MATCH(AS$364,$H$364:$K$364,0))*INDEX($J$358:$R$361,MATCH(AS$364,$I$358:$I$361,0),MATCH(AS$363,$J$357:$R$357,0))</f>
        <v>78</v>
      </c>
      <c r="AT379" s="695" cm="1">
        <f t="array" ref="AT379">INDEX($H379:$K379,0,MATCH(AT$364,$H$364:$K$364,0))*INDEX($J$358:$R$361,MATCH(AT$364,$I$358:$I$361,0),MATCH(AT$363,$J$357:$R$357,0))</f>
        <v>0</v>
      </c>
      <c r="AU379" s="695" cm="1">
        <f t="array" ref="AU379">INDEX($H379:$K379,0,MATCH(AU$364,$H$364:$K$364,0))*INDEX($J$358:$R$361,MATCH(AU$364,$I$358:$I$361,0),MATCH(AU$363,$J$357:$R$357,0))</f>
        <v>0</v>
      </c>
      <c r="AV379" s="186"/>
      <c r="AW379" s="186"/>
      <c r="AX379" s="16"/>
      <c r="AY379" s="8"/>
      <c r="AZ379" s="8"/>
      <c r="BA379" s="8"/>
    </row>
    <row r="380" spans="1:53" ht="14.5" outlineLevel="1" x14ac:dyDescent="0.35">
      <c r="A380" s="6"/>
      <c r="B380" s="7"/>
      <c r="C380" s="17"/>
      <c r="D380" s="17"/>
      <c r="E380" s="17"/>
      <c r="F380" s="26"/>
      <c r="G380" s="26" t="str">
        <f t="shared" si="178"/>
        <v>YYWLWzd</v>
      </c>
      <c r="H380" s="222">
        <f t="shared" ref="H380:K381" si="184">INDEX($Z$184:$AC$196,MATCH($M140,$Y$184:$Y$196,0),MATCH(H$364,$Z$183:$AC$183,0))</f>
        <v>18</v>
      </c>
      <c r="I380" s="222">
        <f t="shared" si="184"/>
        <v>78</v>
      </c>
      <c r="J380" s="222">
        <f t="shared" si="184"/>
        <v>25</v>
      </c>
      <c r="K380" s="222">
        <f t="shared" si="184"/>
        <v>0</v>
      </c>
      <c r="L380" s="695" cm="1">
        <f t="array" ref="L380">INDEX($H380:$K380,0,MATCH(L$364,$H$364:$K$364,0))*INDEX($J$358:$R$361,MATCH(L$364,$I$358:$I$361,0),MATCH(L$363,$J$357:$R$357,0))</f>
        <v>18</v>
      </c>
      <c r="M380" s="695" cm="1">
        <f t="array" ref="M380">INDEX($H380:$K380,0,MATCH(M$364,$H$364:$K$364,0))*INDEX($J$358:$R$361,MATCH(M$364,$I$358:$I$361,0),MATCH(M$363,$J$357:$R$357,0))</f>
        <v>78</v>
      </c>
      <c r="N380" s="695" cm="1">
        <f t="array" ref="N380">INDEX($H380:$K380,0,MATCH(N$364,$H$364:$K$364,0))*INDEX($J$358:$R$361,MATCH(N$364,$I$358:$I$361,0),MATCH(N$363,$J$357:$R$357,0))</f>
        <v>50</v>
      </c>
      <c r="O380" s="695" cm="1">
        <f t="array" ref="O380">INDEX($H380:$K380,0,MATCH(O$364,$H$364:$K$364,0))*INDEX($J$358:$R$361,MATCH(O$364,$I$358:$I$361,0),MATCH(O$363,$J$357:$R$357,0))</f>
        <v>0</v>
      </c>
      <c r="P380" s="695" cm="1">
        <f t="array" ref="P380">INDEX($H380:$K380,0,MATCH(P$364,$H$364:$K$364,0))*INDEX($J$358:$R$361,MATCH(P$364,$I$358:$I$361,0),MATCH(P$363,$J$357:$R$357,0))</f>
        <v>18</v>
      </c>
      <c r="Q380" s="695" cm="1">
        <f t="array" ref="Q380">INDEX($H380:$K380,0,MATCH(Q$364,$H$364:$K$364,0))*INDEX($J$358:$R$361,MATCH(Q$364,$I$358:$I$361,0),MATCH(Q$363,$J$357:$R$357,0))</f>
        <v>78</v>
      </c>
      <c r="R380" s="695" cm="1">
        <f t="array" ref="R380">INDEX($H380:$K380,0,MATCH(R$364,$H$364:$K$364,0))*INDEX($J$358:$R$361,MATCH(R$364,$I$358:$I$361,0),MATCH(R$363,$J$357:$R$357,0))</f>
        <v>50</v>
      </c>
      <c r="S380" s="695" cm="1">
        <f t="array" ref="S380">INDEX($H380:$K380,0,MATCH(S$364,$H$364:$K$364,0))*INDEX($J$358:$R$361,MATCH(S$364,$I$358:$I$361,0),MATCH(S$363,$J$357:$R$357,0))</f>
        <v>0</v>
      </c>
      <c r="T380" s="695" cm="1">
        <f t="array" ref="T380">INDEX($H380:$K380,0,MATCH(T$364,$H$364:$K$364,0))*INDEX($J$358:$R$361,MATCH(T$364,$I$358:$I$361,0),MATCH(T$363,$J$357:$R$357,0))</f>
        <v>18</v>
      </c>
      <c r="U380" s="695" cm="1">
        <f t="array" ref="U380">INDEX($H380:$K380,0,MATCH(U$364,$H$364:$K$364,0))*INDEX($J$358:$R$361,MATCH(U$364,$I$358:$I$361,0),MATCH(U$363,$J$357:$R$357,0))</f>
        <v>78</v>
      </c>
      <c r="V380" s="695" cm="1">
        <f t="array" ref="V380">INDEX($H380:$K380,0,MATCH(V$364,$H$364:$K$364,0))*INDEX($J$358:$R$361,MATCH(V$364,$I$358:$I$361,0),MATCH(V$363,$J$357:$R$357,0))</f>
        <v>25</v>
      </c>
      <c r="W380" s="695" cm="1">
        <f t="array" ref="W380">INDEX($H380:$K380,0,MATCH(W$364,$H$364:$K$364,0))*INDEX($J$358:$R$361,MATCH(W$364,$I$358:$I$361,0),MATCH(W$363,$J$357:$R$357,0))</f>
        <v>0</v>
      </c>
      <c r="X380" s="695" cm="1">
        <f t="array" ref="X380">INDEX($H380:$K380,0,MATCH(X$364,$H$364:$K$364,0))*INDEX($J$358:$R$361,MATCH(X$364,$I$358:$I$361,0),MATCH(X$363,$J$357:$R$357,0))</f>
        <v>18</v>
      </c>
      <c r="Y380" s="695" cm="1">
        <f t="array" ref="Y380">INDEX($H380:$K380,0,MATCH(Y$364,$H$364:$K$364,0))*INDEX($J$358:$R$361,MATCH(Y$364,$I$358:$I$361,0),MATCH(Y$363,$J$357:$R$357,0))</f>
        <v>78</v>
      </c>
      <c r="Z380" s="695" cm="1">
        <f t="array" ref="Z380">INDEX($H380:$K380,0,MATCH(Z$364,$H$364:$K$364,0))*INDEX($J$358:$R$361,MATCH(Z$364,$I$358:$I$361,0),MATCH(Z$363,$J$357:$R$357,0))</f>
        <v>25</v>
      </c>
      <c r="AA380" s="695" cm="1">
        <f t="array" ref="AA380">INDEX($H380:$K380,0,MATCH(AA$364,$H$364:$K$364,0))*INDEX($J$358:$R$361,MATCH(AA$364,$I$358:$I$361,0),MATCH(AA$363,$J$357:$R$357,0))</f>
        <v>0</v>
      </c>
      <c r="AB380" s="695" cm="1">
        <f t="array" ref="AB380">INDEX($H380:$K380,0,MATCH(AB$364,$H$364:$K$364,0))*INDEX($J$358:$R$361,MATCH(AB$364,$I$358:$I$361,0),MATCH(AB$363,$J$357:$R$357,0))</f>
        <v>18</v>
      </c>
      <c r="AC380" s="695" cm="1">
        <f t="array" ref="AC380">INDEX($H380:$K380,0,MATCH(AC$364,$H$364:$K$364,0))*INDEX($J$358:$R$361,MATCH(AC$364,$I$358:$I$361,0),MATCH(AC$363,$J$357:$R$357,0))</f>
        <v>78</v>
      </c>
      <c r="AD380" s="695" cm="1">
        <f t="array" ref="AD380">INDEX($H380:$K380,0,MATCH(AD$364,$H$364:$K$364,0))*INDEX($J$358:$R$361,MATCH(AD$364,$I$358:$I$361,0),MATCH(AD$363,$J$357:$R$357,0))</f>
        <v>25</v>
      </c>
      <c r="AE380" s="695" cm="1">
        <f t="array" ref="AE380">INDEX($H380:$K380,0,MATCH(AE$364,$H$364:$K$364,0))*INDEX($J$358:$R$361,MATCH(AE$364,$I$358:$I$361,0),MATCH(AE$363,$J$357:$R$357,0))</f>
        <v>0</v>
      </c>
      <c r="AF380" s="695" cm="1">
        <f t="array" ref="AF380">INDEX($H380:$K380,0,MATCH(AF$364,$H$364:$K$364,0))*INDEX($J$358:$R$361,MATCH(AF$364,$I$358:$I$361,0),MATCH(AF$363,$J$357:$R$357,0))</f>
        <v>18</v>
      </c>
      <c r="AG380" s="695" cm="1">
        <f t="array" ref="AG380">INDEX($H380:$K380,0,MATCH(AG$364,$H$364:$K$364,0))*INDEX($J$358:$R$361,MATCH(AG$364,$I$358:$I$361,0),MATCH(AG$363,$J$357:$R$357,0))</f>
        <v>78</v>
      </c>
      <c r="AH380" s="695" cm="1">
        <f t="array" ref="AH380">INDEX($H380:$K380,0,MATCH(AH$364,$H$364:$K$364,0))*INDEX($J$358:$R$361,MATCH(AH$364,$I$358:$I$361,0),MATCH(AH$363,$J$357:$R$357,0))</f>
        <v>25</v>
      </c>
      <c r="AI380" s="695" cm="1">
        <f t="array" ref="AI380">INDEX($H380:$K380,0,MATCH(AI$364,$H$364:$K$364,0))*INDEX($J$358:$R$361,MATCH(AI$364,$I$358:$I$361,0),MATCH(AI$363,$J$357:$R$357,0))</f>
        <v>0</v>
      </c>
      <c r="AJ380" s="695" cm="1">
        <f t="array" ref="AJ380">INDEX($H380:$K380,0,MATCH(AJ$364,$H$364:$K$364,0))*INDEX($J$358:$R$361,MATCH(AJ$364,$I$358:$I$361,0),MATCH(AJ$363,$J$357:$R$357,0))</f>
        <v>18</v>
      </c>
      <c r="AK380" s="695" cm="1">
        <f t="array" ref="AK380">INDEX($H380:$K380,0,MATCH(AK$364,$H$364:$K$364,0))*INDEX($J$358:$R$361,MATCH(AK$364,$I$358:$I$361,0),MATCH(AK$363,$J$357:$R$357,0))</f>
        <v>78</v>
      </c>
      <c r="AL380" s="695" cm="1">
        <f t="array" ref="AL380">INDEX($H380:$K380,0,MATCH(AL$364,$H$364:$K$364,0))*INDEX($J$358:$R$361,MATCH(AL$364,$I$358:$I$361,0),MATCH(AL$363,$J$357:$R$357,0))</f>
        <v>0</v>
      </c>
      <c r="AM380" s="695" cm="1">
        <f t="array" ref="AM380">INDEX($H380:$K380,0,MATCH(AM$364,$H$364:$K$364,0))*INDEX($J$358:$R$361,MATCH(AM$364,$I$358:$I$361,0),MATCH(AM$363,$J$357:$R$357,0))</f>
        <v>0</v>
      </c>
      <c r="AN380" s="695" cm="1">
        <f t="array" ref="AN380">INDEX($H380:$K380,0,MATCH(AN$364,$H$364:$K$364,0))*INDEX($J$358:$R$361,MATCH(AN$364,$I$358:$I$361,0),MATCH(AN$363,$J$357:$R$357,0))</f>
        <v>18</v>
      </c>
      <c r="AO380" s="695" cm="1">
        <f t="array" ref="AO380">INDEX($H380:$K380,0,MATCH(AO$364,$H$364:$K$364,0))*INDEX($J$358:$R$361,MATCH(AO$364,$I$358:$I$361,0),MATCH(AO$363,$J$357:$R$357,0))</f>
        <v>78</v>
      </c>
      <c r="AP380" s="695" cm="1">
        <f t="array" ref="AP380">INDEX($H380:$K380,0,MATCH(AP$364,$H$364:$K$364,0))*INDEX($J$358:$R$361,MATCH(AP$364,$I$358:$I$361,0),MATCH(AP$363,$J$357:$R$357,0))</f>
        <v>0</v>
      </c>
      <c r="AQ380" s="695" cm="1">
        <f t="array" ref="AQ380">INDEX($H380:$K380,0,MATCH(AQ$364,$H$364:$K$364,0))*INDEX($J$358:$R$361,MATCH(AQ$364,$I$358:$I$361,0),MATCH(AQ$363,$J$357:$R$357,0))</f>
        <v>0</v>
      </c>
      <c r="AR380" s="695" cm="1">
        <f t="array" ref="AR380">INDEX($H380:$K380,0,MATCH(AR$364,$H$364:$K$364,0))*INDEX($J$358:$R$361,MATCH(AR$364,$I$358:$I$361,0),MATCH(AR$363,$J$357:$R$357,0))</f>
        <v>18</v>
      </c>
      <c r="AS380" s="695" cm="1">
        <f t="array" ref="AS380">INDEX($H380:$K380,0,MATCH(AS$364,$H$364:$K$364,0))*INDEX($J$358:$R$361,MATCH(AS$364,$I$358:$I$361,0),MATCH(AS$363,$J$357:$R$357,0))</f>
        <v>78</v>
      </c>
      <c r="AT380" s="695" cm="1">
        <f t="array" ref="AT380">INDEX($H380:$K380,0,MATCH(AT$364,$H$364:$K$364,0))*INDEX($J$358:$R$361,MATCH(AT$364,$I$358:$I$361,0),MATCH(AT$363,$J$357:$R$357,0))</f>
        <v>0</v>
      </c>
      <c r="AU380" s="695" cm="1">
        <f t="array" ref="AU380">INDEX($H380:$K380,0,MATCH(AU$364,$H$364:$K$364,0))*INDEX($J$358:$R$361,MATCH(AU$364,$I$358:$I$361,0),MATCH(AU$363,$J$357:$R$357,0))</f>
        <v>0</v>
      </c>
      <c r="AV380" s="186"/>
      <c r="AW380" s="186"/>
      <c r="AX380" s="16"/>
      <c r="AY380" s="8"/>
      <c r="AZ380" s="8"/>
      <c r="BA380" s="8"/>
    </row>
    <row r="381" spans="1:53" ht="14.5" outlineLevel="1" x14ac:dyDescent="0.35">
      <c r="A381" s="6"/>
      <c r="B381" s="7"/>
      <c r="C381" s="17"/>
      <c r="D381" s="17"/>
      <c r="E381" s="17"/>
      <c r="F381" s="26"/>
      <c r="G381" s="26" t="str">
        <f t="shared" si="178"/>
        <v>YYNWLw</v>
      </c>
      <c r="H381" s="222">
        <f t="shared" ref="H381:K381" si="185">INDEX($Z$184:$AC$196,MATCH($M141,$Y$184:$Y$196,0),MATCH(H$364,$Z$183:$AC$183,0))</f>
        <v>0</v>
      </c>
      <c r="I381" s="222">
        <f t="shared" si="184"/>
        <v>78</v>
      </c>
      <c r="J381" s="878">
        <f>INDEX($Z$184:$AC$196,MATCH($M141,$Y$184:$Y$196,0),MATCH(J$364,$Z$183:$AC$183,0))-10</f>
        <v>9</v>
      </c>
      <c r="K381" s="222">
        <f t="shared" si="185"/>
        <v>0</v>
      </c>
      <c r="L381" s="695" cm="1">
        <f t="array" ref="L381">INDEX($H381:$K381,0,MATCH(L$364,$H$364:$K$364,0))*INDEX($J$358:$R$361,MATCH(L$364,$I$358:$I$361,0),MATCH(L$363,$J$357:$R$357,0))</f>
        <v>0</v>
      </c>
      <c r="M381" s="695" cm="1">
        <f t="array" ref="M381">INDEX($H381:$K381,0,MATCH(M$364,$H$364:$K$364,0))*INDEX($J$358:$R$361,MATCH(M$364,$I$358:$I$361,0),MATCH(M$363,$J$357:$R$357,0))</f>
        <v>78</v>
      </c>
      <c r="N381" s="695" cm="1">
        <f t="array" ref="N381">INDEX($H381:$K381,0,MATCH(N$364,$H$364:$K$364,0))*INDEX($J$358:$R$361,MATCH(N$364,$I$358:$I$361,0),MATCH(N$363,$J$357:$R$357,0))</f>
        <v>18</v>
      </c>
      <c r="O381" s="695" cm="1">
        <f t="array" ref="O381">INDEX($H381:$K381,0,MATCH(O$364,$H$364:$K$364,0))*INDEX($J$358:$R$361,MATCH(O$364,$I$358:$I$361,0),MATCH(O$363,$J$357:$R$357,0))</f>
        <v>0</v>
      </c>
      <c r="P381" s="695" cm="1">
        <f t="array" ref="P381">INDEX($H381:$K381,0,MATCH(P$364,$H$364:$K$364,0))*INDEX($J$358:$R$361,MATCH(P$364,$I$358:$I$361,0),MATCH(P$363,$J$357:$R$357,0))</f>
        <v>0</v>
      </c>
      <c r="Q381" s="695" cm="1">
        <f t="array" ref="Q381">INDEX($H381:$K381,0,MATCH(Q$364,$H$364:$K$364,0))*INDEX($J$358:$R$361,MATCH(Q$364,$I$358:$I$361,0),MATCH(Q$363,$J$357:$R$357,0))</f>
        <v>78</v>
      </c>
      <c r="R381" s="695" cm="1">
        <f t="array" ref="R381">INDEX($H381:$K381,0,MATCH(R$364,$H$364:$K$364,0))*INDEX($J$358:$R$361,MATCH(R$364,$I$358:$I$361,0),MATCH(R$363,$J$357:$R$357,0))</f>
        <v>18</v>
      </c>
      <c r="S381" s="695" cm="1">
        <f t="array" ref="S381">INDEX($H381:$K381,0,MATCH(S$364,$H$364:$K$364,0))*INDEX($J$358:$R$361,MATCH(S$364,$I$358:$I$361,0),MATCH(S$363,$J$357:$R$357,0))</f>
        <v>0</v>
      </c>
      <c r="T381" s="695" cm="1">
        <f t="array" ref="T381">INDEX($H381:$K381,0,MATCH(T$364,$H$364:$K$364,0))*INDEX($J$358:$R$361,MATCH(T$364,$I$358:$I$361,0),MATCH(T$363,$J$357:$R$357,0))</f>
        <v>0</v>
      </c>
      <c r="U381" s="695" cm="1">
        <f t="array" ref="U381">INDEX($H381:$K381,0,MATCH(U$364,$H$364:$K$364,0))*INDEX($J$358:$R$361,MATCH(U$364,$I$358:$I$361,0),MATCH(U$363,$J$357:$R$357,0))</f>
        <v>78</v>
      </c>
      <c r="V381" s="695" cm="1">
        <f t="array" ref="V381">INDEX($H381:$K381,0,MATCH(V$364,$H$364:$K$364,0))*INDEX($J$358:$R$361,MATCH(V$364,$I$358:$I$361,0),MATCH(V$363,$J$357:$R$357,0))</f>
        <v>9</v>
      </c>
      <c r="W381" s="695" cm="1">
        <f t="array" ref="W381">INDEX($H381:$K381,0,MATCH(W$364,$H$364:$K$364,0))*INDEX($J$358:$R$361,MATCH(W$364,$I$358:$I$361,0),MATCH(W$363,$J$357:$R$357,0))</f>
        <v>0</v>
      </c>
      <c r="X381" s="695" cm="1">
        <f t="array" ref="X381">INDEX($H381:$K381,0,MATCH(X$364,$H$364:$K$364,0))*INDEX($J$358:$R$361,MATCH(X$364,$I$358:$I$361,0),MATCH(X$363,$J$357:$R$357,0))</f>
        <v>0</v>
      </c>
      <c r="Y381" s="695" cm="1">
        <f t="array" ref="Y381">INDEX($H381:$K381,0,MATCH(Y$364,$H$364:$K$364,0))*INDEX($J$358:$R$361,MATCH(Y$364,$I$358:$I$361,0),MATCH(Y$363,$J$357:$R$357,0))</f>
        <v>78</v>
      </c>
      <c r="Z381" s="695" cm="1">
        <f t="array" ref="Z381">INDEX($H381:$K381,0,MATCH(Z$364,$H$364:$K$364,0))*INDEX($J$358:$R$361,MATCH(Z$364,$I$358:$I$361,0),MATCH(Z$363,$J$357:$R$357,0))</f>
        <v>9</v>
      </c>
      <c r="AA381" s="695" cm="1">
        <f t="array" ref="AA381">INDEX($H381:$K381,0,MATCH(AA$364,$H$364:$K$364,0))*INDEX($J$358:$R$361,MATCH(AA$364,$I$358:$I$361,0),MATCH(AA$363,$J$357:$R$357,0))</f>
        <v>0</v>
      </c>
      <c r="AB381" s="695" cm="1">
        <f t="array" ref="AB381">INDEX($H381:$K381,0,MATCH(AB$364,$H$364:$K$364,0))*INDEX($J$358:$R$361,MATCH(AB$364,$I$358:$I$361,0),MATCH(AB$363,$J$357:$R$357,0))</f>
        <v>0</v>
      </c>
      <c r="AC381" s="695" cm="1">
        <f t="array" ref="AC381">INDEX($H381:$K381,0,MATCH(AC$364,$H$364:$K$364,0))*INDEX($J$358:$R$361,MATCH(AC$364,$I$358:$I$361,0),MATCH(AC$363,$J$357:$R$357,0))</f>
        <v>78</v>
      </c>
      <c r="AD381" s="695" cm="1">
        <f t="array" ref="AD381">INDEX($H381:$K381,0,MATCH(AD$364,$H$364:$K$364,0))*INDEX($J$358:$R$361,MATCH(AD$364,$I$358:$I$361,0),MATCH(AD$363,$J$357:$R$357,0))</f>
        <v>9</v>
      </c>
      <c r="AE381" s="695" cm="1">
        <f t="array" ref="AE381">INDEX($H381:$K381,0,MATCH(AE$364,$H$364:$K$364,0))*INDEX($J$358:$R$361,MATCH(AE$364,$I$358:$I$361,0),MATCH(AE$363,$J$357:$R$357,0))</f>
        <v>0</v>
      </c>
      <c r="AF381" s="695" cm="1">
        <f t="array" ref="AF381">INDEX($H381:$K381,0,MATCH(AF$364,$H$364:$K$364,0))*INDEX($J$358:$R$361,MATCH(AF$364,$I$358:$I$361,0),MATCH(AF$363,$J$357:$R$357,0))</f>
        <v>0</v>
      </c>
      <c r="AG381" s="695" cm="1">
        <f t="array" ref="AG381">INDEX($H381:$K381,0,MATCH(AG$364,$H$364:$K$364,0))*INDEX($J$358:$R$361,MATCH(AG$364,$I$358:$I$361,0),MATCH(AG$363,$J$357:$R$357,0))</f>
        <v>78</v>
      </c>
      <c r="AH381" s="695" cm="1">
        <f t="array" ref="AH381">INDEX($H381:$K381,0,MATCH(AH$364,$H$364:$K$364,0))*INDEX($J$358:$R$361,MATCH(AH$364,$I$358:$I$361,0),MATCH(AH$363,$J$357:$R$357,0))</f>
        <v>9</v>
      </c>
      <c r="AI381" s="695" cm="1">
        <f t="array" ref="AI381">INDEX($H381:$K381,0,MATCH(AI$364,$H$364:$K$364,0))*INDEX($J$358:$R$361,MATCH(AI$364,$I$358:$I$361,0),MATCH(AI$363,$J$357:$R$357,0))</f>
        <v>0</v>
      </c>
      <c r="AJ381" s="695" cm="1">
        <f t="array" ref="AJ381">INDEX($H381:$K381,0,MATCH(AJ$364,$H$364:$K$364,0))*INDEX($J$358:$R$361,MATCH(AJ$364,$I$358:$I$361,0),MATCH(AJ$363,$J$357:$R$357,0))</f>
        <v>0</v>
      </c>
      <c r="AK381" s="695" cm="1">
        <f t="array" ref="AK381">INDEX($H381:$K381,0,MATCH(AK$364,$H$364:$K$364,0))*INDEX($J$358:$R$361,MATCH(AK$364,$I$358:$I$361,0),MATCH(AK$363,$J$357:$R$357,0))</f>
        <v>78</v>
      </c>
      <c r="AL381" s="695" cm="1">
        <f t="array" ref="AL381">INDEX($H381:$K381,0,MATCH(AL$364,$H$364:$K$364,0))*INDEX($J$358:$R$361,MATCH(AL$364,$I$358:$I$361,0),MATCH(AL$363,$J$357:$R$357,0))</f>
        <v>0</v>
      </c>
      <c r="AM381" s="695" cm="1">
        <f t="array" ref="AM381">INDEX($H381:$K381,0,MATCH(AM$364,$H$364:$K$364,0))*INDEX($J$358:$R$361,MATCH(AM$364,$I$358:$I$361,0),MATCH(AM$363,$J$357:$R$357,0))</f>
        <v>0</v>
      </c>
      <c r="AN381" s="695" cm="1">
        <f t="array" ref="AN381">INDEX($H381:$K381,0,MATCH(AN$364,$H$364:$K$364,0))*INDEX($J$358:$R$361,MATCH(AN$364,$I$358:$I$361,0),MATCH(AN$363,$J$357:$R$357,0))</f>
        <v>0</v>
      </c>
      <c r="AO381" s="695" cm="1">
        <f t="array" ref="AO381">INDEX($H381:$K381,0,MATCH(AO$364,$H$364:$K$364,0))*INDEX($J$358:$R$361,MATCH(AO$364,$I$358:$I$361,0),MATCH(AO$363,$J$357:$R$357,0))</f>
        <v>78</v>
      </c>
      <c r="AP381" s="695" cm="1">
        <f t="array" ref="AP381">INDEX($H381:$K381,0,MATCH(AP$364,$H$364:$K$364,0))*INDEX($J$358:$R$361,MATCH(AP$364,$I$358:$I$361,0),MATCH(AP$363,$J$357:$R$357,0))</f>
        <v>0</v>
      </c>
      <c r="AQ381" s="695" cm="1">
        <f t="array" ref="AQ381">INDEX($H381:$K381,0,MATCH(AQ$364,$H$364:$K$364,0))*INDEX($J$358:$R$361,MATCH(AQ$364,$I$358:$I$361,0),MATCH(AQ$363,$J$357:$R$357,0))</f>
        <v>0</v>
      </c>
      <c r="AR381" s="695" cm="1">
        <f t="array" ref="AR381">INDEX($H381:$K381,0,MATCH(AR$364,$H$364:$K$364,0))*INDEX($J$358:$R$361,MATCH(AR$364,$I$358:$I$361,0),MATCH(AR$363,$J$357:$R$357,0))</f>
        <v>0</v>
      </c>
      <c r="AS381" s="695" cm="1">
        <f t="array" ref="AS381">INDEX($H381:$K381,0,MATCH(AS$364,$H$364:$K$364,0))*INDEX($J$358:$R$361,MATCH(AS$364,$I$358:$I$361,0),MATCH(AS$363,$J$357:$R$357,0))</f>
        <v>78</v>
      </c>
      <c r="AT381" s="695" cm="1">
        <f t="array" ref="AT381">INDEX($H381:$K381,0,MATCH(AT$364,$H$364:$K$364,0))*INDEX($J$358:$R$361,MATCH(AT$364,$I$358:$I$361,0),MATCH(AT$363,$J$357:$R$357,0))</f>
        <v>0</v>
      </c>
      <c r="AU381" s="695" cm="1">
        <f t="array" ref="AU381">INDEX($H381:$K381,0,MATCH(AU$364,$H$364:$K$364,0))*INDEX($J$358:$R$361,MATCH(AU$364,$I$358:$I$361,0),MATCH(AU$363,$J$357:$R$357,0))</f>
        <v>0</v>
      </c>
      <c r="AV381" s="186"/>
      <c r="AW381" s="186"/>
      <c r="AX381" s="16"/>
      <c r="AY381" s="8"/>
      <c r="AZ381" s="8"/>
      <c r="BA381" s="8"/>
    </row>
    <row r="382" spans="1:53" ht="14.5" outlineLevel="1" x14ac:dyDescent="0.35">
      <c r="A382" s="6"/>
      <c r="B382" s="7"/>
      <c r="C382" s="17"/>
      <c r="D382" s="17"/>
      <c r="E382" s="17"/>
      <c r="F382" s="26"/>
      <c r="G382" s="26" t="str">
        <f t="shared" si="178"/>
        <v>YYNWLwd</v>
      </c>
      <c r="H382" s="222">
        <f t="shared" ref="H382:K382" si="186">INDEX($Z$184:$AC$196,MATCH($M142,$Y$184:$Y$196,0),MATCH(H$364,$Z$183:$AC$183,0))</f>
        <v>0</v>
      </c>
      <c r="I382" s="222">
        <f t="shared" si="186"/>
        <v>78</v>
      </c>
      <c r="J382" s="878">
        <f>INDEX($Z$184:$AC$196,MATCH($M142,$Y$184:$Y$196,0),MATCH(J$364,$Z$183:$AC$183,0))-10</f>
        <v>9</v>
      </c>
      <c r="K382" s="222">
        <f t="shared" si="186"/>
        <v>0</v>
      </c>
      <c r="L382" s="695" cm="1">
        <f t="array" ref="L382">INDEX($H382:$K382,0,MATCH(L$364,$H$364:$K$364,0))*INDEX($J$358:$R$361,MATCH(L$364,$I$358:$I$361,0),MATCH(L$363,$J$357:$R$357,0))</f>
        <v>0</v>
      </c>
      <c r="M382" s="695" cm="1">
        <f t="array" ref="M382">INDEX($H382:$K382,0,MATCH(M$364,$H$364:$K$364,0))*INDEX($J$358:$R$361,MATCH(M$364,$I$358:$I$361,0),MATCH(M$363,$J$357:$R$357,0))</f>
        <v>78</v>
      </c>
      <c r="N382" s="695" cm="1">
        <f t="array" ref="N382">INDEX($H382:$K382,0,MATCH(N$364,$H$364:$K$364,0))*INDEX($J$358:$R$361,MATCH(N$364,$I$358:$I$361,0),MATCH(N$363,$J$357:$R$357,0))</f>
        <v>18</v>
      </c>
      <c r="O382" s="695" cm="1">
        <f t="array" ref="O382">INDEX($H382:$K382,0,MATCH(O$364,$H$364:$K$364,0))*INDEX($J$358:$R$361,MATCH(O$364,$I$358:$I$361,0),MATCH(O$363,$J$357:$R$357,0))</f>
        <v>0</v>
      </c>
      <c r="P382" s="695" cm="1">
        <f t="array" ref="P382">INDEX($H382:$K382,0,MATCH(P$364,$H$364:$K$364,0))*INDEX($J$358:$R$361,MATCH(P$364,$I$358:$I$361,0),MATCH(P$363,$J$357:$R$357,0))</f>
        <v>0</v>
      </c>
      <c r="Q382" s="695" cm="1">
        <f t="array" ref="Q382">INDEX($H382:$K382,0,MATCH(Q$364,$H$364:$K$364,0))*INDEX($J$358:$R$361,MATCH(Q$364,$I$358:$I$361,0),MATCH(Q$363,$J$357:$R$357,0))</f>
        <v>78</v>
      </c>
      <c r="R382" s="695" cm="1">
        <f t="array" ref="R382">INDEX($H382:$K382,0,MATCH(R$364,$H$364:$K$364,0))*INDEX($J$358:$R$361,MATCH(R$364,$I$358:$I$361,0),MATCH(R$363,$J$357:$R$357,0))</f>
        <v>18</v>
      </c>
      <c r="S382" s="695" cm="1">
        <f t="array" ref="S382">INDEX($H382:$K382,0,MATCH(S$364,$H$364:$K$364,0))*INDEX($J$358:$R$361,MATCH(S$364,$I$358:$I$361,0),MATCH(S$363,$J$357:$R$357,0))</f>
        <v>0</v>
      </c>
      <c r="T382" s="695" cm="1">
        <f t="array" ref="T382">INDEX($H382:$K382,0,MATCH(T$364,$H$364:$K$364,0))*INDEX($J$358:$R$361,MATCH(T$364,$I$358:$I$361,0),MATCH(T$363,$J$357:$R$357,0))</f>
        <v>0</v>
      </c>
      <c r="U382" s="695" cm="1">
        <f t="array" ref="U382">INDEX($H382:$K382,0,MATCH(U$364,$H$364:$K$364,0))*INDEX($J$358:$R$361,MATCH(U$364,$I$358:$I$361,0),MATCH(U$363,$J$357:$R$357,0))</f>
        <v>78</v>
      </c>
      <c r="V382" s="695" cm="1">
        <f t="array" ref="V382">INDEX($H382:$K382,0,MATCH(V$364,$H$364:$K$364,0))*INDEX($J$358:$R$361,MATCH(V$364,$I$358:$I$361,0),MATCH(V$363,$J$357:$R$357,0))</f>
        <v>9</v>
      </c>
      <c r="W382" s="695" cm="1">
        <f t="array" ref="W382">INDEX($H382:$K382,0,MATCH(W$364,$H$364:$K$364,0))*INDEX($J$358:$R$361,MATCH(W$364,$I$358:$I$361,0),MATCH(W$363,$J$357:$R$357,0))</f>
        <v>0</v>
      </c>
      <c r="X382" s="695" cm="1">
        <f t="array" ref="X382">INDEX($H382:$K382,0,MATCH(X$364,$H$364:$K$364,0))*INDEX($J$358:$R$361,MATCH(X$364,$I$358:$I$361,0),MATCH(X$363,$J$357:$R$357,0))</f>
        <v>0</v>
      </c>
      <c r="Y382" s="695" cm="1">
        <f t="array" ref="Y382">INDEX($H382:$K382,0,MATCH(Y$364,$H$364:$K$364,0))*INDEX($J$358:$R$361,MATCH(Y$364,$I$358:$I$361,0),MATCH(Y$363,$J$357:$R$357,0))</f>
        <v>78</v>
      </c>
      <c r="Z382" s="695" cm="1">
        <f t="array" ref="Z382">INDEX($H382:$K382,0,MATCH(Z$364,$H$364:$K$364,0))*INDEX($J$358:$R$361,MATCH(Z$364,$I$358:$I$361,0),MATCH(Z$363,$J$357:$R$357,0))</f>
        <v>9</v>
      </c>
      <c r="AA382" s="695" cm="1">
        <f t="array" ref="AA382">INDEX($H382:$K382,0,MATCH(AA$364,$H$364:$K$364,0))*INDEX($J$358:$R$361,MATCH(AA$364,$I$358:$I$361,0),MATCH(AA$363,$J$357:$R$357,0))</f>
        <v>0</v>
      </c>
      <c r="AB382" s="695" cm="1">
        <f t="array" ref="AB382">INDEX($H382:$K382,0,MATCH(AB$364,$H$364:$K$364,0))*INDEX($J$358:$R$361,MATCH(AB$364,$I$358:$I$361,0),MATCH(AB$363,$J$357:$R$357,0))</f>
        <v>0</v>
      </c>
      <c r="AC382" s="695" cm="1">
        <f t="array" ref="AC382">INDEX($H382:$K382,0,MATCH(AC$364,$H$364:$K$364,0))*INDEX($J$358:$R$361,MATCH(AC$364,$I$358:$I$361,0),MATCH(AC$363,$J$357:$R$357,0))</f>
        <v>78</v>
      </c>
      <c r="AD382" s="695" cm="1">
        <f t="array" ref="AD382">INDEX($H382:$K382,0,MATCH(AD$364,$H$364:$K$364,0))*INDEX($J$358:$R$361,MATCH(AD$364,$I$358:$I$361,0),MATCH(AD$363,$J$357:$R$357,0))</f>
        <v>9</v>
      </c>
      <c r="AE382" s="695" cm="1">
        <f t="array" ref="AE382">INDEX($H382:$K382,0,MATCH(AE$364,$H$364:$K$364,0))*INDEX($J$358:$R$361,MATCH(AE$364,$I$358:$I$361,0),MATCH(AE$363,$J$357:$R$357,0))</f>
        <v>0</v>
      </c>
      <c r="AF382" s="695" cm="1">
        <f t="array" ref="AF382">INDEX($H382:$K382,0,MATCH(AF$364,$H$364:$K$364,0))*INDEX($J$358:$R$361,MATCH(AF$364,$I$358:$I$361,0),MATCH(AF$363,$J$357:$R$357,0))</f>
        <v>0</v>
      </c>
      <c r="AG382" s="695" cm="1">
        <f t="array" ref="AG382">INDEX($H382:$K382,0,MATCH(AG$364,$H$364:$K$364,0))*INDEX($J$358:$R$361,MATCH(AG$364,$I$358:$I$361,0),MATCH(AG$363,$J$357:$R$357,0))</f>
        <v>78</v>
      </c>
      <c r="AH382" s="695" cm="1">
        <f t="array" ref="AH382">INDEX($H382:$K382,0,MATCH(AH$364,$H$364:$K$364,0))*INDEX($J$358:$R$361,MATCH(AH$364,$I$358:$I$361,0),MATCH(AH$363,$J$357:$R$357,0))</f>
        <v>9</v>
      </c>
      <c r="AI382" s="695" cm="1">
        <f t="array" ref="AI382">INDEX($H382:$K382,0,MATCH(AI$364,$H$364:$K$364,0))*INDEX($J$358:$R$361,MATCH(AI$364,$I$358:$I$361,0),MATCH(AI$363,$J$357:$R$357,0))</f>
        <v>0</v>
      </c>
      <c r="AJ382" s="695" cm="1">
        <f t="array" ref="AJ382">INDEX($H382:$K382,0,MATCH(AJ$364,$H$364:$K$364,0))*INDEX($J$358:$R$361,MATCH(AJ$364,$I$358:$I$361,0),MATCH(AJ$363,$J$357:$R$357,0))</f>
        <v>0</v>
      </c>
      <c r="AK382" s="695" cm="1">
        <f t="array" ref="AK382">INDEX($H382:$K382,0,MATCH(AK$364,$H$364:$K$364,0))*INDEX($J$358:$R$361,MATCH(AK$364,$I$358:$I$361,0),MATCH(AK$363,$J$357:$R$357,0))</f>
        <v>78</v>
      </c>
      <c r="AL382" s="695" cm="1">
        <f t="array" ref="AL382">INDEX($H382:$K382,0,MATCH(AL$364,$H$364:$K$364,0))*INDEX($J$358:$R$361,MATCH(AL$364,$I$358:$I$361,0),MATCH(AL$363,$J$357:$R$357,0))</f>
        <v>0</v>
      </c>
      <c r="AM382" s="695" cm="1">
        <f t="array" ref="AM382">INDEX($H382:$K382,0,MATCH(AM$364,$H$364:$K$364,0))*INDEX($J$358:$R$361,MATCH(AM$364,$I$358:$I$361,0),MATCH(AM$363,$J$357:$R$357,0))</f>
        <v>0</v>
      </c>
      <c r="AN382" s="695" cm="1">
        <f t="array" ref="AN382">INDEX($H382:$K382,0,MATCH(AN$364,$H$364:$K$364,0))*INDEX($J$358:$R$361,MATCH(AN$364,$I$358:$I$361,0),MATCH(AN$363,$J$357:$R$357,0))</f>
        <v>0</v>
      </c>
      <c r="AO382" s="695" cm="1">
        <f t="array" ref="AO382">INDEX($H382:$K382,0,MATCH(AO$364,$H$364:$K$364,0))*INDEX($J$358:$R$361,MATCH(AO$364,$I$358:$I$361,0),MATCH(AO$363,$J$357:$R$357,0))</f>
        <v>78</v>
      </c>
      <c r="AP382" s="695" cm="1">
        <f t="array" ref="AP382">INDEX($H382:$K382,0,MATCH(AP$364,$H$364:$K$364,0))*INDEX($J$358:$R$361,MATCH(AP$364,$I$358:$I$361,0),MATCH(AP$363,$J$357:$R$357,0))</f>
        <v>0</v>
      </c>
      <c r="AQ382" s="695" cm="1">
        <f t="array" ref="AQ382">INDEX($H382:$K382,0,MATCH(AQ$364,$H$364:$K$364,0))*INDEX($J$358:$R$361,MATCH(AQ$364,$I$358:$I$361,0),MATCH(AQ$363,$J$357:$R$357,0))</f>
        <v>0</v>
      </c>
      <c r="AR382" s="695" cm="1">
        <f t="array" ref="AR382">INDEX($H382:$K382,0,MATCH(AR$364,$H$364:$K$364,0))*INDEX($J$358:$R$361,MATCH(AR$364,$I$358:$I$361,0),MATCH(AR$363,$J$357:$R$357,0))</f>
        <v>0</v>
      </c>
      <c r="AS382" s="695" cm="1">
        <f t="array" ref="AS382">INDEX($H382:$K382,0,MATCH(AS$364,$H$364:$K$364,0))*INDEX($J$358:$R$361,MATCH(AS$364,$I$358:$I$361,0),MATCH(AS$363,$J$357:$R$357,0))</f>
        <v>78</v>
      </c>
      <c r="AT382" s="695" cm="1">
        <f t="array" ref="AT382">INDEX($H382:$K382,0,MATCH(AT$364,$H$364:$K$364,0))*INDEX($J$358:$R$361,MATCH(AT$364,$I$358:$I$361,0),MATCH(AT$363,$J$357:$R$357,0))</f>
        <v>0</v>
      </c>
      <c r="AU382" s="695" cm="1">
        <f t="array" ref="AU382">INDEX($H382:$K382,0,MATCH(AU$364,$H$364:$K$364,0))*INDEX($J$358:$R$361,MATCH(AU$364,$I$358:$I$361,0),MATCH(AU$363,$J$357:$R$357,0))</f>
        <v>0</v>
      </c>
      <c r="AV382" s="186"/>
      <c r="AW382" s="186"/>
      <c r="AX382" s="16"/>
      <c r="AY382" s="8"/>
      <c r="AZ382" s="8"/>
      <c r="BA382" s="8"/>
    </row>
    <row r="383" spans="1:53" ht="14.5" outlineLevel="1" x14ac:dyDescent="0.35">
      <c r="A383" s="6"/>
      <c r="B383" s="7"/>
      <c r="C383" s="17"/>
      <c r="D383" s="17"/>
      <c r="E383" s="17"/>
      <c r="F383" s="26"/>
      <c r="G383" s="26" t="str">
        <f t="shared" si="178"/>
        <v>AYAA2A1w</v>
      </c>
      <c r="H383" s="222">
        <f t="shared" ref="H383:K383" si="187">INDEX($Z$184:$AC$196,MATCH($M143,$Y$184:$Y$196,0),MATCH(H$364,$Z$183:$AC$183,0))</f>
        <v>0</v>
      </c>
      <c r="I383" s="222">
        <f t="shared" si="187"/>
        <v>78</v>
      </c>
      <c r="J383" s="878">
        <f t="shared" ref="J383:J384" si="188">INDEX($Z$184:$AC$196,MATCH($M143,$Y$184:$Y$196,0),MATCH(J$364,$Z$183:$AC$183,0))-13</f>
        <v>6</v>
      </c>
      <c r="K383" s="222">
        <f t="shared" si="187"/>
        <v>0</v>
      </c>
      <c r="L383" s="695" cm="1">
        <f t="array" ref="L383">INDEX($H383:$K383,0,MATCH(L$364,$H$364:$K$364,0))*INDEX($J$358:$R$361,MATCH(L$364,$I$358:$I$361,0),MATCH(L$363,$J$357:$R$357,0))</f>
        <v>0</v>
      </c>
      <c r="M383" s="695" cm="1">
        <f t="array" ref="M383">INDEX($H383:$K383,0,MATCH(M$364,$H$364:$K$364,0))*INDEX($J$358:$R$361,MATCH(M$364,$I$358:$I$361,0),MATCH(M$363,$J$357:$R$357,0))</f>
        <v>78</v>
      </c>
      <c r="N383" s="695" cm="1">
        <f t="array" ref="N383">INDEX($H383:$K383,0,MATCH(N$364,$H$364:$K$364,0))*INDEX($J$358:$R$361,MATCH(N$364,$I$358:$I$361,0),MATCH(N$363,$J$357:$R$357,0))</f>
        <v>12</v>
      </c>
      <c r="O383" s="695" cm="1">
        <f t="array" ref="O383">INDEX($H383:$K383,0,MATCH(O$364,$H$364:$K$364,0))*INDEX($J$358:$R$361,MATCH(O$364,$I$358:$I$361,0),MATCH(O$363,$J$357:$R$357,0))</f>
        <v>0</v>
      </c>
      <c r="P383" s="695" cm="1">
        <f t="array" ref="P383">INDEX($H383:$K383,0,MATCH(P$364,$H$364:$K$364,0))*INDEX($J$358:$R$361,MATCH(P$364,$I$358:$I$361,0),MATCH(P$363,$J$357:$R$357,0))</f>
        <v>0</v>
      </c>
      <c r="Q383" s="695" cm="1">
        <f t="array" ref="Q383">INDEX($H383:$K383,0,MATCH(Q$364,$H$364:$K$364,0))*INDEX($J$358:$R$361,MATCH(Q$364,$I$358:$I$361,0),MATCH(Q$363,$J$357:$R$357,0))</f>
        <v>78</v>
      </c>
      <c r="R383" s="695" cm="1">
        <f t="array" ref="R383">INDEX($H383:$K383,0,MATCH(R$364,$H$364:$K$364,0))*INDEX($J$358:$R$361,MATCH(R$364,$I$358:$I$361,0),MATCH(R$363,$J$357:$R$357,0))</f>
        <v>12</v>
      </c>
      <c r="S383" s="695" cm="1">
        <f t="array" ref="S383">INDEX($H383:$K383,0,MATCH(S$364,$H$364:$K$364,0))*INDEX($J$358:$R$361,MATCH(S$364,$I$358:$I$361,0),MATCH(S$363,$J$357:$R$357,0))</f>
        <v>0</v>
      </c>
      <c r="T383" s="695" cm="1">
        <f t="array" ref="T383">INDEX($H383:$K383,0,MATCH(T$364,$H$364:$K$364,0))*INDEX($J$358:$R$361,MATCH(T$364,$I$358:$I$361,0),MATCH(T$363,$J$357:$R$357,0))</f>
        <v>0</v>
      </c>
      <c r="U383" s="695" cm="1">
        <f t="array" ref="U383">INDEX($H383:$K383,0,MATCH(U$364,$H$364:$K$364,0))*INDEX($J$358:$R$361,MATCH(U$364,$I$358:$I$361,0),MATCH(U$363,$J$357:$R$357,0))</f>
        <v>78</v>
      </c>
      <c r="V383" s="695" cm="1">
        <f t="array" ref="V383">INDEX($H383:$K383,0,MATCH(V$364,$H$364:$K$364,0))*INDEX($J$358:$R$361,MATCH(V$364,$I$358:$I$361,0),MATCH(V$363,$J$357:$R$357,0))</f>
        <v>6</v>
      </c>
      <c r="W383" s="695" cm="1">
        <f t="array" ref="W383">INDEX($H383:$K383,0,MATCH(W$364,$H$364:$K$364,0))*INDEX($J$358:$R$361,MATCH(W$364,$I$358:$I$361,0),MATCH(W$363,$J$357:$R$357,0))</f>
        <v>0</v>
      </c>
      <c r="X383" s="695" cm="1">
        <f t="array" ref="X383">INDEX($H383:$K383,0,MATCH(X$364,$H$364:$K$364,0))*INDEX($J$358:$R$361,MATCH(X$364,$I$358:$I$361,0),MATCH(X$363,$J$357:$R$357,0))</f>
        <v>0</v>
      </c>
      <c r="Y383" s="695" cm="1">
        <f t="array" ref="Y383">INDEX($H383:$K383,0,MATCH(Y$364,$H$364:$K$364,0))*INDEX($J$358:$R$361,MATCH(Y$364,$I$358:$I$361,0),MATCH(Y$363,$J$357:$R$357,0))</f>
        <v>78</v>
      </c>
      <c r="Z383" s="695" cm="1">
        <f t="array" ref="Z383">INDEX($H383:$K383,0,MATCH(Z$364,$H$364:$K$364,0))*INDEX($J$358:$R$361,MATCH(Z$364,$I$358:$I$361,0),MATCH(Z$363,$J$357:$R$357,0))</f>
        <v>6</v>
      </c>
      <c r="AA383" s="695" cm="1">
        <f t="array" ref="AA383">INDEX($H383:$K383,0,MATCH(AA$364,$H$364:$K$364,0))*INDEX($J$358:$R$361,MATCH(AA$364,$I$358:$I$361,0),MATCH(AA$363,$J$357:$R$357,0))</f>
        <v>0</v>
      </c>
      <c r="AB383" s="695" cm="1">
        <f t="array" ref="AB383">INDEX($H383:$K383,0,MATCH(AB$364,$H$364:$K$364,0))*INDEX($J$358:$R$361,MATCH(AB$364,$I$358:$I$361,0),MATCH(AB$363,$J$357:$R$357,0))</f>
        <v>0</v>
      </c>
      <c r="AC383" s="695" cm="1">
        <f t="array" ref="AC383">INDEX($H383:$K383,0,MATCH(AC$364,$H$364:$K$364,0))*INDEX($J$358:$R$361,MATCH(AC$364,$I$358:$I$361,0),MATCH(AC$363,$J$357:$R$357,0))</f>
        <v>78</v>
      </c>
      <c r="AD383" s="695" cm="1">
        <f t="array" ref="AD383">INDEX($H383:$K383,0,MATCH(AD$364,$H$364:$K$364,0))*INDEX($J$358:$R$361,MATCH(AD$364,$I$358:$I$361,0),MATCH(AD$363,$J$357:$R$357,0))</f>
        <v>6</v>
      </c>
      <c r="AE383" s="695" cm="1">
        <f t="array" ref="AE383">INDEX($H383:$K383,0,MATCH(AE$364,$H$364:$K$364,0))*INDEX($J$358:$R$361,MATCH(AE$364,$I$358:$I$361,0),MATCH(AE$363,$J$357:$R$357,0))</f>
        <v>0</v>
      </c>
      <c r="AF383" s="695" cm="1">
        <f t="array" ref="AF383">INDEX($H383:$K383,0,MATCH(AF$364,$H$364:$K$364,0))*INDEX($J$358:$R$361,MATCH(AF$364,$I$358:$I$361,0),MATCH(AF$363,$J$357:$R$357,0))</f>
        <v>0</v>
      </c>
      <c r="AG383" s="695" cm="1">
        <f t="array" ref="AG383">INDEX($H383:$K383,0,MATCH(AG$364,$H$364:$K$364,0))*INDEX($J$358:$R$361,MATCH(AG$364,$I$358:$I$361,0),MATCH(AG$363,$J$357:$R$357,0))</f>
        <v>78</v>
      </c>
      <c r="AH383" s="695" cm="1">
        <f t="array" ref="AH383">INDEX($H383:$K383,0,MATCH(AH$364,$H$364:$K$364,0))*INDEX($J$358:$R$361,MATCH(AH$364,$I$358:$I$361,0),MATCH(AH$363,$J$357:$R$357,0))</f>
        <v>6</v>
      </c>
      <c r="AI383" s="695" cm="1">
        <f t="array" ref="AI383">INDEX($H383:$K383,0,MATCH(AI$364,$H$364:$K$364,0))*INDEX($J$358:$R$361,MATCH(AI$364,$I$358:$I$361,0),MATCH(AI$363,$J$357:$R$357,0))</f>
        <v>0</v>
      </c>
      <c r="AJ383" s="695" cm="1">
        <f t="array" ref="AJ383">INDEX($H383:$K383,0,MATCH(AJ$364,$H$364:$K$364,0))*INDEX($J$358:$R$361,MATCH(AJ$364,$I$358:$I$361,0),MATCH(AJ$363,$J$357:$R$357,0))</f>
        <v>0</v>
      </c>
      <c r="AK383" s="695" cm="1">
        <f t="array" ref="AK383">INDEX($H383:$K383,0,MATCH(AK$364,$H$364:$K$364,0))*INDEX($J$358:$R$361,MATCH(AK$364,$I$358:$I$361,0),MATCH(AK$363,$J$357:$R$357,0))</f>
        <v>78</v>
      </c>
      <c r="AL383" s="695" cm="1">
        <f t="array" ref="AL383">INDEX($H383:$K383,0,MATCH(AL$364,$H$364:$K$364,0))*INDEX($J$358:$R$361,MATCH(AL$364,$I$358:$I$361,0),MATCH(AL$363,$J$357:$R$357,0))</f>
        <v>0</v>
      </c>
      <c r="AM383" s="695" cm="1">
        <f t="array" ref="AM383">INDEX($H383:$K383,0,MATCH(AM$364,$H$364:$K$364,0))*INDEX($J$358:$R$361,MATCH(AM$364,$I$358:$I$361,0),MATCH(AM$363,$J$357:$R$357,0))</f>
        <v>0</v>
      </c>
      <c r="AN383" s="695" cm="1">
        <f t="array" ref="AN383">INDEX($H383:$K383,0,MATCH(AN$364,$H$364:$K$364,0))*INDEX($J$358:$R$361,MATCH(AN$364,$I$358:$I$361,0),MATCH(AN$363,$J$357:$R$357,0))</f>
        <v>0</v>
      </c>
      <c r="AO383" s="695" cm="1">
        <f t="array" ref="AO383">INDEX($H383:$K383,0,MATCH(AO$364,$H$364:$K$364,0))*INDEX($J$358:$R$361,MATCH(AO$364,$I$358:$I$361,0),MATCH(AO$363,$J$357:$R$357,0))</f>
        <v>78</v>
      </c>
      <c r="AP383" s="695" cm="1">
        <f t="array" ref="AP383">INDEX($H383:$K383,0,MATCH(AP$364,$H$364:$K$364,0))*INDEX($J$358:$R$361,MATCH(AP$364,$I$358:$I$361,0),MATCH(AP$363,$J$357:$R$357,0))</f>
        <v>0</v>
      </c>
      <c r="AQ383" s="695" cm="1">
        <f t="array" ref="AQ383">INDEX($H383:$K383,0,MATCH(AQ$364,$H$364:$K$364,0))*INDEX($J$358:$R$361,MATCH(AQ$364,$I$358:$I$361,0),MATCH(AQ$363,$J$357:$R$357,0))</f>
        <v>0</v>
      </c>
      <c r="AR383" s="695" cm="1">
        <f t="array" ref="AR383">INDEX($H383:$K383,0,MATCH(AR$364,$H$364:$K$364,0))*INDEX($J$358:$R$361,MATCH(AR$364,$I$358:$I$361,0),MATCH(AR$363,$J$357:$R$357,0))</f>
        <v>0</v>
      </c>
      <c r="AS383" s="695" cm="1">
        <f t="array" ref="AS383">INDEX($H383:$K383,0,MATCH(AS$364,$H$364:$K$364,0))*INDEX($J$358:$R$361,MATCH(AS$364,$I$358:$I$361,0),MATCH(AS$363,$J$357:$R$357,0))</f>
        <v>78</v>
      </c>
      <c r="AT383" s="695" cm="1">
        <f t="array" ref="AT383">INDEX($H383:$K383,0,MATCH(AT$364,$H$364:$K$364,0))*INDEX($J$358:$R$361,MATCH(AT$364,$I$358:$I$361,0),MATCH(AT$363,$J$357:$R$357,0))</f>
        <v>0</v>
      </c>
      <c r="AU383" s="695" cm="1">
        <f t="array" ref="AU383">INDEX($H383:$K383,0,MATCH(AU$364,$H$364:$K$364,0))*INDEX($J$358:$R$361,MATCH(AU$364,$I$358:$I$361,0),MATCH(AU$363,$J$357:$R$357,0))</f>
        <v>0</v>
      </c>
      <c r="AV383" s="186"/>
      <c r="AW383" s="186"/>
      <c r="AX383" s="16"/>
      <c r="AY383" s="8"/>
      <c r="AZ383" s="8"/>
      <c r="BA383" s="8"/>
    </row>
    <row r="384" spans="1:53" ht="14.5" outlineLevel="1" x14ac:dyDescent="0.35">
      <c r="A384" s="6"/>
      <c r="B384" s="7"/>
      <c r="C384" s="17"/>
      <c r="D384" s="17"/>
      <c r="E384" s="17"/>
      <c r="F384" s="26"/>
      <c r="G384" s="26" t="str">
        <f t="shared" si="178"/>
        <v>AYAA2A1wd</v>
      </c>
      <c r="H384" s="222">
        <f t="shared" ref="H384:K384" si="189">INDEX($Z$184:$AC$196,MATCH($M144,$Y$184:$Y$196,0),MATCH(H$364,$Z$183:$AC$183,0))</f>
        <v>0</v>
      </c>
      <c r="I384" s="222">
        <f t="shared" si="189"/>
        <v>78</v>
      </c>
      <c r="J384" s="878">
        <f t="shared" si="188"/>
        <v>6</v>
      </c>
      <c r="K384" s="222">
        <f t="shared" si="189"/>
        <v>0</v>
      </c>
      <c r="L384" s="695" cm="1">
        <f t="array" ref="L384">INDEX($H384:$K384,0,MATCH(L$364,$H$364:$K$364,0))*INDEX($J$358:$R$361,MATCH(L$364,$I$358:$I$361,0),MATCH(L$363,$J$357:$R$357,0))</f>
        <v>0</v>
      </c>
      <c r="M384" s="695" cm="1">
        <f t="array" ref="M384">INDEX($H384:$K384,0,MATCH(M$364,$H$364:$K$364,0))*INDEX($J$358:$R$361,MATCH(M$364,$I$358:$I$361,0),MATCH(M$363,$J$357:$R$357,0))</f>
        <v>78</v>
      </c>
      <c r="N384" s="695" cm="1">
        <f t="array" ref="N384">INDEX($H384:$K384,0,MATCH(N$364,$H$364:$K$364,0))*INDEX($J$358:$R$361,MATCH(N$364,$I$358:$I$361,0),MATCH(N$363,$J$357:$R$357,0))</f>
        <v>12</v>
      </c>
      <c r="O384" s="695" cm="1">
        <f t="array" ref="O384">INDEX($H384:$K384,0,MATCH(O$364,$H$364:$K$364,0))*INDEX($J$358:$R$361,MATCH(O$364,$I$358:$I$361,0),MATCH(O$363,$J$357:$R$357,0))</f>
        <v>0</v>
      </c>
      <c r="P384" s="695" cm="1">
        <f t="array" ref="P384">INDEX($H384:$K384,0,MATCH(P$364,$H$364:$K$364,0))*INDEX($J$358:$R$361,MATCH(P$364,$I$358:$I$361,0),MATCH(P$363,$J$357:$R$357,0))</f>
        <v>0</v>
      </c>
      <c r="Q384" s="695" cm="1">
        <f t="array" ref="Q384">INDEX($H384:$K384,0,MATCH(Q$364,$H$364:$K$364,0))*INDEX($J$358:$R$361,MATCH(Q$364,$I$358:$I$361,0),MATCH(Q$363,$J$357:$R$357,0))</f>
        <v>78</v>
      </c>
      <c r="R384" s="695" cm="1">
        <f t="array" ref="R384">INDEX($H384:$K384,0,MATCH(R$364,$H$364:$K$364,0))*INDEX($J$358:$R$361,MATCH(R$364,$I$358:$I$361,0),MATCH(R$363,$J$357:$R$357,0))</f>
        <v>12</v>
      </c>
      <c r="S384" s="695" cm="1">
        <f t="array" ref="S384">INDEX($H384:$K384,0,MATCH(S$364,$H$364:$K$364,0))*INDEX($J$358:$R$361,MATCH(S$364,$I$358:$I$361,0),MATCH(S$363,$J$357:$R$357,0))</f>
        <v>0</v>
      </c>
      <c r="T384" s="695" cm="1">
        <f t="array" ref="T384">INDEX($H384:$K384,0,MATCH(T$364,$H$364:$K$364,0))*INDEX($J$358:$R$361,MATCH(T$364,$I$358:$I$361,0),MATCH(T$363,$J$357:$R$357,0))</f>
        <v>0</v>
      </c>
      <c r="U384" s="695" cm="1">
        <f t="array" ref="U384">INDEX($H384:$K384,0,MATCH(U$364,$H$364:$K$364,0))*INDEX($J$358:$R$361,MATCH(U$364,$I$358:$I$361,0),MATCH(U$363,$J$357:$R$357,0))</f>
        <v>78</v>
      </c>
      <c r="V384" s="695" cm="1">
        <f t="array" ref="V384">INDEX($H384:$K384,0,MATCH(V$364,$H$364:$K$364,0))*INDEX($J$358:$R$361,MATCH(V$364,$I$358:$I$361,0),MATCH(V$363,$J$357:$R$357,0))</f>
        <v>6</v>
      </c>
      <c r="W384" s="695" cm="1">
        <f t="array" ref="W384">INDEX($H384:$K384,0,MATCH(W$364,$H$364:$K$364,0))*INDEX($J$358:$R$361,MATCH(W$364,$I$358:$I$361,0),MATCH(W$363,$J$357:$R$357,0))</f>
        <v>0</v>
      </c>
      <c r="X384" s="695" cm="1">
        <f t="array" ref="X384">INDEX($H384:$K384,0,MATCH(X$364,$H$364:$K$364,0))*INDEX($J$358:$R$361,MATCH(X$364,$I$358:$I$361,0),MATCH(X$363,$J$357:$R$357,0))</f>
        <v>0</v>
      </c>
      <c r="Y384" s="695" cm="1">
        <f t="array" ref="Y384">INDEX($H384:$K384,0,MATCH(Y$364,$H$364:$K$364,0))*INDEX($J$358:$R$361,MATCH(Y$364,$I$358:$I$361,0),MATCH(Y$363,$J$357:$R$357,0))</f>
        <v>78</v>
      </c>
      <c r="Z384" s="695" cm="1">
        <f t="array" ref="Z384">INDEX($H384:$K384,0,MATCH(Z$364,$H$364:$K$364,0))*INDEX($J$358:$R$361,MATCH(Z$364,$I$358:$I$361,0),MATCH(Z$363,$J$357:$R$357,0))</f>
        <v>6</v>
      </c>
      <c r="AA384" s="695" cm="1">
        <f t="array" ref="AA384">INDEX($H384:$K384,0,MATCH(AA$364,$H$364:$K$364,0))*INDEX($J$358:$R$361,MATCH(AA$364,$I$358:$I$361,0),MATCH(AA$363,$J$357:$R$357,0))</f>
        <v>0</v>
      </c>
      <c r="AB384" s="695" cm="1">
        <f t="array" ref="AB384">INDEX($H384:$K384,0,MATCH(AB$364,$H$364:$K$364,0))*INDEX($J$358:$R$361,MATCH(AB$364,$I$358:$I$361,0),MATCH(AB$363,$J$357:$R$357,0))</f>
        <v>0</v>
      </c>
      <c r="AC384" s="695" cm="1">
        <f t="array" ref="AC384">INDEX($H384:$K384,0,MATCH(AC$364,$H$364:$K$364,0))*INDEX($J$358:$R$361,MATCH(AC$364,$I$358:$I$361,0),MATCH(AC$363,$J$357:$R$357,0))</f>
        <v>78</v>
      </c>
      <c r="AD384" s="695" cm="1">
        <f t="array" ref="AD384">INDEX($H384:$K384,0,MATCH(AD$364,$H$364:$K$364,0))*INDEX($J$358:$R$361,MATCH(AD$364,$I$358:$I$361,0),MATCH(AD$363,$J$357:$R$357,0))</f>
        <v>6</v>
      </c>
      <c r="AE384" s="695" cm="1">
        <f t="array" ref="AE384">INDEX($H384:$K384,0,MATCH(AE$364,$H$364:$K$364,0))*INDEX($J$358:$R$361,MATCH(AE$364,$I$358:$I$361,0),MATCH(AE$363,$J$357:$R$357,0))</f>
        <v>0</v>
      </c>
      <c r="AF384" s="695" cm="1">
        <f t="array" ref="AF384">INDEX($H384:$K384,0,MATCH(AF$364,$H$364:$K$364,0))*INDEX($J$358:$R$361,MATCH(AF$364,$I$358:$I$361,0),MATCH(AF$363,$J$357:$R$357,0))</f>
        <v>0</v>
      </c>
      <c r="AG384" s="695" cm="1">
        <f t="array" ref="AG384">INDEX($H384:$K384,0,MATCH(AG$364,$H$364:$K$364,0))*INDEX($J$358:$R$361,MATCH(AG$364,$I$358:$I$361,0),MATCH(AG$363,$J$357:$R$357,0))</f>
        <v>78</v>
      </c>
      <c r="AH384" s="695" cm="1">
        <f t="array" ref="AH384">INDEX($H384:$K384,0,MATCH(AH$364,$H$364:$K$364,0))*INDEX($J$358:$R$361,MATCH(AH$364,$I$358:$I$361,0),MATCH(AH$363,$J$357:$R$357,0))</f>
        <v>6</v>
      </c>
      <c r="AI384" s="695" cm="1">
        <f t="array" ref="AI384">INDEX($H384:$K384,0,MATCH(AI$364,$H$364:$K$364,0))*INDEX($J$358:$R$361,MATCH(AI$364,$I$358:$I$361,0),MATCH(AI$363,$J$357:$R$357,0))</f>
        <v>0</v>
      </c>
      <c r="AJ384" s="695" cm="1">
        <f t="array" ref="AJ384">INDEX($H384:$K384,0,MATCH(AJ$364,$H$364:$K$364,0))*INDEX($J$358:$R$361,MATCH(AJ$364,$I$358:$I$361,0),MATCH(AJ$363,$J$357:$R$357,0))</f>
        <v>0</v>
      </c>
      <c r="AK384" s="695" cm="1">
        <f t="array" ref="AK384">INDEX($H384:$K384,0,MATCH(AK$364,$H$364:$K$364,0))*INDEX($J$358:$R$361,MATCH(AK$364,$I$358:$I$361,0),MATCH(AK$363,$J$357:$R$357,0))</f>
        <v>78</v>
      </c>
      <c r="AL384" s="695" cm="1">
        <f t="array" ref="AL384">INDEX($H384:$K384,0,MATCH(AL$364,$H$364:$K$364,0))*INDEX($J$358:$R$361,MATCH(AL$364,$I$358:$I$361,0),MATCH(AL$363,$J$357:$R$357,0))</f>
        <v>0</v>
      </c>
      <c r="AM384" s="695" cm="1">
        <f t="array" ref="AM384">INDEX($H384:$K384,0,MATCH(AM$364,$H$364:$K$364,0))*INDEX($J$358:$R$361,MATCH(AM$364,$I$358:$I$361,0),MATCH(AM$363,$J$357:$R$357,0))</f>
        <v>0</v>
      </c>
      <c r="AN384" s="695" cm="1">
        <f t="array" ref="AN384">INDEX($H384:$K384,0,MATCH(AN$364,$H$364:$K$364,0))*INDEX($J$358:$R$361,MATCH(AN$364,$I$358:$I$361,0),MATCH(AN$363,$J$357:$R$357,0))</f>
        <v>0</v>
      </c>
      <c r="AO384" s="695" cm="1">
        <f t="array" ref="AO384">INDEX($H384:$K384,0,MATCH(AO$364,$H$364:$K$364,0))*INDEX($J$358:$R$361,MATCH(AO$364,$I$358:$I$361,0),MATCH(AO$363,$J$357:$R$357,0))</f>
        <v>78</v>
      </c>
      <c r="AP384" s="695" cm="1">
        <f t="array" ref="AP384">INDEX($H384:$K384,0,MATCH(AP$364,$H$364:$K$364,0))*INDEX($J$358:$R$361,MATCH(AP$364,$I$358:$I$361,0),MATCH(AP$363,$J$357:$R$357,0))</f>
        <v>0</v>
      </c>
      <c r="AQ384" s="695" cm="1">
        <f t="array" ref="AQ384">INDEX($H384:$K384,0,MATCH(AQ$364,$H$364:$K$364,0))*INDEX($J$358:$R$361,MATCH(AQ$364,$I$358:$I$361,0),MATCH(AQ$363,$J$357:$R$357,0))</f>
        <v>0</v>
      </c>
      <c r="AR384" s="695" cm="1">
        <f t="array" ref="AR384">INDEX($H384:$K384,0,MATCH(AR$364,$H$364:$K$364,0))*INDEX($J$358:$R$361,MATCH(AR$364,$I$358:$I$361,0),MATCH(AR$363,$J$357:$R$357,0))</f>
        <v>0</v>
      </c>
      <c r="AS384" s="695" cm="1">
        <f t="array" ref="AS384">INDEX($H384:$K384,0,MATCH(AS$364,$H$364:$K$364,0))*INDEX($J$358:$R$361,MATCH(AS$364,$I$358:$I$361,0),MATCH(AS$363,$J$357:$R$357,0))</f>
        <v>78</v>
      </c>
      <c r="AT384" s="695" cm="1">
        <f t="array" ref="AT384">INDEX($H384:$K384,0,MATCH(AT$364,$H$364:$K$364,0))*INDEX($J$358:$R$361,MATCH(AT$364,$I$358:$I$361,0),MATCH(AT$363,$J$357:$R$357,0))</f>
        <v>0</v>
      </c>
      <c r="AU384" s="695" cm="1">
        <f t="array" ref="AU384">INDEX($H384:$K384,0,MATCH(AU$364,$H$364:$K$364,0))*INDEX($J$358:$R$361,MATCH(AU$364,$I$358:$I$361,0),MATCH(AU$363,$J$357:$R$357,0))</f>
        <v>0</v>
      </c>
      <c r="AV384" s="186"/>
      <c r="AW384" s="186"/>
      <c r="AX384" s="16"/>
      <c r="AY384" s="8"/>
      <c r="AZ384" s="8"/>
      <c r="BA384" s="8"/>
    </row>
    <row r="385" spans="1:53" ht="14.5" outlineLevel="1" x14ac:dyDescent="0.35">
      <c r="A385" s="6"/>
      <c r="B385" s="7"/>
      <c r="C385" s="17"/>
      <c r="D385" s="17"/>
      <c r="E385" s="17"/>
      <c r="F385" s="26"/>
      <c r="G385" s="26" t="str">
        <f t="shared" si="178"/>
        <v>AAWA2A1a</v>
      </c>
      <c r="H385" s="222">
        <f t="shared" ref="H385:K385" si="190">INDEX($Z$184:$AC$196,MATCH($M145,$Y$184:$Y$196,0),MATCH(H$364,$Z$183:$AC$183,0))</f>
        <v>0</v>
      </c>
      <c r="I385" s="222">
        <f t="shared" si="190"/>
        <v>20</v>
      </c>
      <c r="J385" s="222">
        <f t="shared" si="190"/>
        <v>0</v>
      </c>
      <c r="K385" s="222">
        <f t="shared" si="190"/>
        <v>0</v>
      </c>
      <c r="L385" s="695" cm="1">
        <f t="array" ref="L385">INDEX($H385:$K385,0,MATCH(L$364,$H$364:$K$364,0))*INDEX($J$358:$R$361,MATCH(L$364,$I$358:$I$361,0),MATCH(L$363,$J$357:$R$357,0))</f>
        <v>0</v>
      </c>
      <c r="M385" s="695" cm="1">
        <f t="array" ref="M385">INDEX($H385:$K385,0,MATCH(M$364,$H$364:$K$364,0))*INDEX($J$358:$R$361,MATCH(M$364,$I$358:$I$361,0),MATCH(M$363,$J$357:$R$357,0))</f>
        <v>20</v>
      </c>
      <c r="N385" s="695" cm="1">
        <f t="array" ref="N385">INDEX($H385:$K385,0,MATCH(N$364,$H$364:$K$364,0))*INDEX($J$358:$R$361,MATCH(N$364,$I$358:$I$361,0),MATCH(N$363,$J$357:$R$357,0))</f>
        <v>0</v>
      </c>
      <c r="O385" s="695" cm="1">
        <f t="array" ref="O385">INDEX($H385:$K385,0,MATCH(O$364,$H$364:$K$364,0))*INDEX($J$358:$R$361,MATCH(O$364,$I$358:$I$361,0),MATCH(O$363,$J$357:$R$357,0))</f>
        <v>0</v>
      </c>
      <c r="P385" s="695" cm="1">
        <f t="array" ref="P385">INDEX($H385:$K385,0,MATCH(P$364,$H$364:$K$364,0))*INDEX($J$358:$R$361,MATCH(P$364,$I$358:$I$361,0),MATCH(P$363,$J$357:$R$357,0))</f>
        <v>0</v>
      </c>
      <c r="Q385" s="695" cm="1">
        <f t="array" ref="Q385">INDEX($H385:$K385,0,MATCH(Q$364,$H$364:$K$364,0))*INDEX($J$358:$R$361,MATCH(Q$364,$I$358:$I$361,0),MATCH(Q$363,$J$357:$R$357,0))</f>
        <v>20</v>
      </c>
      <c r="R385" s="695" cm="1">
        <f t="array" ref="R385">INDEX($H385:$K385,0,MATCH(R$364,$H$364:$K$364,0))*INDEX($J$358:$R$361,MATCH(R$364,$I$358:$I$361,0),MATCH(R$363,$J$357:$R$357,0))</f>
        <v>0</v>
      </c>
      <c r="S385" s="695" cm="1">
        <f t="array" ref="S385">INDEX($H385:$K385,0,MATCH(S$364,$H$364:$K$364,0))*INDEX($J$358:$R$361,MATCH(S$364,$I$358:$I$361,0),MATCH(S$363,$J$357:$R$357,0))</f>
        <v>0</v>
      </c>
      <c r="T385" s="695" cm="1">
        <f t="array" ref="T385">INDEX($H385:$K385,0,MATCH(T$364,$H$364:$K$364,0))*INDEX($J$358:$R$361,MATCH(T$364,$I$358:$I$361,0),MATCH(T$363,$J$357:$R$357,0))</f>
        <v>0</v>
      </c>
      <c r="U385" s="695" cm="1">
        <f t="array" ref="U385">INDEX($H385:$K385,0,MATCH(U$364,$H$364:$K$364,0))*INDEX($J$358:$R$361,MATCH(U$364,$I$358:$I$361,0),MATCH(U$363,$J$357:$R$357,0))</f>
        <v>20</v>
      </c>
      <c r="V385" s="695" cm="1">
        <f t="array" ref="V385">INDEX($H385:$K385,0,MATCH(V$364,$H$364:$K$364,0))*INDEX($J$358:$R$361,MATCH(V$364,$I$358:$I$361,0),MATCH(V$363,$J$357:$R$357,0))</f>
        <v>0</v>
      </c>
      <c r="W385" s="695" cm="1">
        <f t="array" ref="W385">INDEX($H385:$K385,0,MATCH(W$364,$H$364:$K$364,0))*INDEX($J$358:$R$361,MATCH(W$364,$I$358:$I$361,0),MATCH(W$363,$J$357:$R$357,0))</f>
        <v>0</v>
      </c>
      <c r="X385" s="695" cm="1">
        <f t="array" ref="X385">INDEX($H385:$K385,0,MATCH(X$364,$H$364:$K$364,0))*INDEX($J$358:$R$361,MATCH(X$364,$I$358:$I$361,0),MATCH(X$363,$J$357:$R$357,0))</f>
        <v>0</v>
      </c>
      <c r="Y385" s="695" cm="1">
        <f t="array" ref="Y385">INDEX($H385:$K385,0,MATCH(Y$364,$H$364:$K$364,0))*INDEX($J$358:$R$361,MATCH(Y$364,$I$358:$I$361,0),MATCH(Y$363,$J$357:$R$357,0))</f>
        <v>20</v>
      </c>
      <c r="Z385" s="695" cm="1">
        <f t="array" ref="Z385">INDEX($H385:$K385,0,MATCH(Z$364,$H$364:$K$364,0))*INDEX($J$358:$R$361,MATCH(Z$364,$I$358:$I$361,0),MATCH(Z$363,$J$357:$R$357,0))</f>
        <v>0</v>
      </c>
      <c r="AA385" s="695" cm="1">
        <f t="array" ref="AA385">INDEX($H385:$K385,0,MATCH(AA$364,$H$364:$K$364,0))*INDEX($J$358:$R$361,MATCH(AA$364,$I$358:$I$361,0),MATCH(AA$363,$J$357:$R$357,0))</f>
        <v>0</v>
      </c>
      <c r="AB385" s="695" cm="1">
        <f t="array" ref="AB385">INDEX($H385:$K385,0,MATCH(AB$364,$H$364:$K$364,0))*INDEX($J$358:$R$361,MATCH(AB$364,$I$358:$I$361,0),MATCH(AB$363,$J$357:$R$357,0))</f>
        <v>0</v>
      </c>
      <c r="AC385" s="695" cm="1">
        <f t="array" ref="AC385">INDEX($H385:$K385,0,MATCH(AC$364,$H$364:$K$364,0))*INDEX($J$358:$R$361,MATCH(AC$364,$I$358:$I$361,0),MATCH(AC$363,$J$357:$R$357,0))</f>
        <v>20</v>
      </c>
      <c r="AD385" s="695" cm="1">
        <f t="array" ref="AD385">INDEX($H385:$K385,0,MATCH(AD$364,$H$364:$K$364,0))*INDEX($J$358:$R$361,MATCH(AD$364,$I$358:$I$361,0),MATCH(AD$363,$J$357:$R$357,0))</f>
        <v>0</v>
      </c>
      <c r="AE385" s="695" cm="1">
        <f t="array" ref="AE385">INDEX($H385:$K385,0,MATCH(AE$364,$H$364:$K$364,0))*INDEX($J$358:$R$361,MATCH(AE$364,$I$358:$I$361,0),MATCH(AE$363,$J$357:$R$357,0))</f>
        <v>0</v>
      </c>
      <c r="AF385" s="695" cm="1">
        <f t="array" ref="AF385">INDEX($H385:$K385,0,MATCH(AF$364,$H$364:$K$364,0))*INDEX($J$358:$R$361,MATCH(AF$364,$I$358:$I$361,0),MATCH(AF$363,$J$357:$R$357,0))</f>
        <v>0</v>
      </c>
      <c r="AG385" s="695" cm="1">
        <f t="array" ref="AG385">INDEX($H385:$K385,0,MATCH(AG$364,$H$364:$K$364,0))*INDEX($J$358:$R$361,MATCH(AG$364,$I$358:$I$361,0),MATCH(AG$363,$J$357:$R$357,0))</f>
        <v>20</v>
      </c>
      <c r="AH385" s="695" cm="1">
        <f t="array" ref="AH385">INDEX($H385:$K385,0,MATCH(AH$364,$H$364:$K$364,0))*INDEX($J$358:$R$361,MATCH(AH$364,$I$358:$I$361,0),MATCH(AH$363,$J$357:$R$357,0))</f>
        <v>0</v>
      </c>
      <c r="AI385" s="695" cm="1">
        <f t="array" ref="AI385">INDEX($H385:$K385,0,MATCH(AI$364,$H$364:$K$364,0))*INDEX($J$358:$R$361,MATCH(AI$364,$I$358:$I$361,0),MATCH(AI$363,$J$357:$R$357,0))</f>
        <v>0</v>
      </c>
      <c r="AJ385" s="695" cm="1">
        <f t="array" ref="AJ385">INDEX($H385:$K385,0,MATCH(AJ$364,$H$364:$K$364,0))*INDEX($J$358:$R$361,MATCH(AJ$364,$I$358:$I$361,0),MATCH(AJ$363,$J$357:$R$357,0))</f>
        <v>0</v>
      </c>
      <c r="AK385" s="695" cm="1">
        <f t="array" ref="AK385">INDEX($H385:$K385,0,MATCH(AK$364,$H$364:$K$364,0))*INDEX($J$358:$R$361,MATCH(AK$364,$I$358:$I$361,0),MATCH(AK$363,$J$357:$R$357,0))</f>
        <v>20</v>
      </c>
      <c r="AL385" s="695" cm="1">
        <f t="array" ref="AL385">INDEX($H385:$K385,0,MATCH(AL$364,$H$364:$K$364,0))*INDEX($J$358:$R$361,MATCH(AL$364,$I$358:$I$361,0),MATCH(AL$363,$J$357:$R$357,0))</f>
        <v>0</v>
      </c>
      <c r="AM385" s="695" cm="1">
        <f t="array" ref="AM385">INDEX($H385:$K385,0,MATCH(AM$364,$H$364:$K$364,0))*INDEX($J$358:$R$361,MATCH(AM$364,$I$358:$I$361,0),MATCH(AM$363,$J$357:$R$357,0))</f>
        <v>0</v>
      </c>
      <c r="AN385" s="695" cm="1">
        <f t="array" ref="AN385">INDEX($H385:$K385,0,MATCH(AN$364,$H$364:$K$364,0))*INDEX($J$358:$R$361,MATCH(AN$364,$I$358:$I$361,0),MATCH(AN$363,$J$357:$R$357,0))</f>
        <v>0</v>
      </c>
      <c r="AO385" s="695" cm="1">
        <f t="array" ref="AO385">INDEX($H385:$K385,0,MATCH(AO$364,$H$364:$K$364,0))*INDEX($J$358:$R$361,MATCH(AO$364,$I$358:$I$361,0),MATCH(AO$363,$J$357:$R$357,0))</f>
        <v>20</v>
      </c>
      <c r="AP385" s="695" cm="1">
        <f t="array" ref="AP385">INDEX($H385:$K385,0,MATCH(AP$364,$H$364:$K$364,0))*INDEX($J$358:$R$361,MATCH(AP$364,$I$358:$I$361,0),MATCH(AP$363,$J$357:$R$357,0))</f>
        <v>0</v>
      </c>
      <c r="AQ385" s="695" cm="1">
        <f t="array" ref="AQ385">INDEX($H385:$K385,0,MATCH(AQ$364,$H$364:$K$364,0))*INDEX($J$358:$R$361,MATCH(AQ$364,$I$358:$I$361,0),MATCH(AQ$363,$J$357:$R$357,0))</f>
        <v>0</v>
      </c>
      <c r="AR385" s="695" cm="1">
        <f t="array" ref="AR385">INDEX($H385:$K385,0,MATCH(AR$364,$H$364:$K$364,0))*INDEX($J$358:$R$361,MATCH(AR$364,$I$358:$I$361,0),MATCH(AR$363,$J$357:$R$357,0))</f>
        <v>0</v>
      </c>
      <c r="AS385" s="695" cm="1">
        <f t="array" ref="AS385">INDEX($H385:$K385,0,MATCH(AS$364,$H$364:$K$364,0))*INDEX($J$358:$R$361,MATCH(AS$364,$I$358:$I$361,0),MATCH(AS$363,$J$357:$R$357,0))</f>
        <v>20</v>
      </c>
      <c r="AT385" s="695" cm="1">
        <f t="array" ref="AT385">INDEX($H385:$K385,0,MATCH(AT$364,$H$364:$K$364,0))*INDEX($J$358:$R$361,MATCH(AT$364,$I$358:$I$361,0),MATCH(AT$363,$J$357:$R$357,0))</f>
        <v>0</v>
      </c>
      <c r="AU385" s="695" cm="1">
        <f t="array" ref="AU385">INDEX($H385:$K385,0,MATCH(AU$364,$H$364:$K$364,0))*INDEX($J$358:$R$361,MATCH(AU$364,$I$358:$I$361,0),MATCH(AU$363,$J$357:$R$357,0))</f>
        <v>0</v>
      </c>
      <c r="AV385" s="186"/>
      <c r="AW385" s="186"/>
      <c r="AX385" s="16"/>
      <c r="AY385" s="8"/>
      <c r="AZ385" s="8"/>
      <c r="BA385" s="8"/>
    </row>
    <row r="386" spans="1:53" ht="14.5" outlineLevel="1" x14ac:dyDescent="0.35">
      <c r="A386" s="6"/>
      <c r="B386" s="7"/>
      <c r="C386" s="17"/>
      <c r="D386" s="17"/>
      <c r="E386" s="17"/>
      <c r="F386" s="26"/>
      <c r="G386" s="26" t="str">
        <f t="shared" si="178"/>
        <v>AAAWA1a</v>
      </c>
      <c r="H386" s="222">
        <f t="shared" ref="H386:K386" si="191">INDEX($Z$184:$AC$196,MATCH($M146,$Y$184:$Y$196,0),MATCH(H$364,$Z$183:$AC$183,0))</f>
        <v>0</v>
      </c>
      <c r="I386" s="222">
        <f t="shared" si="191"/>
        <v>20</v>
      </c>
      <c r="J386" s="222">
        <f t="shared" si="191"/>
        <v>0</v>
      </c>
      <c r="K386" s="222">
        <f t="shared" si="191"/>
        <v>0</v>
      </c>
      <c r="L386" s="695" cm="1">
        <f t="array" ref="L386">INDEX($H386:$K386,0,MATCH(L$364,$H$364:$K$364,0))*INDEX($J$358:$R$361,MATCH(L$364,$I$358:$I$361,0),MATCH(L$363,$J$357:$R$357,0))</f>
        <v>0</v>
      </c>
      <c r="M386" s="695" cm="1">
        <f t="array" ref="M386">INDEX($H386:$K386,0,MATCH(M$364,$H$364:$K$364,0))*INDEX($J$358:$R$361,MATCH(M$364,$I$358:$I$361,0),MATCH(M$363,$J$357:$R$357,0))</f>
        <v>20</v>
      </c>
      <c r="N386" s="695" cm="1">
        <f t="array" ref="N386">INDEX($H386:$K386,0,MATCH(N$364,$H$364:$K$364,0))*INDEX($J$358:$R$361,MATCH(N$364,$I$358:$I$361,0),MATCH(N$363,$J$357:$R$357,0))</f>
        <v>0</v>
      </c>
      <c r="O386" s="695" cm="1">
        <f t="array" ref="O386">INDEX($H386:$K386,0,MATCH(O$364,$H$364:$K$364,0))*INDEX($J$358:$R$361,MATCH(O$364,$I$358:$I$361,0),MATCH(O$363,$J$357:$R$357,0))</f>
        <v>0</v>
      </c>
      <c r="P386" s="695" cm="1">
        <f t="array" ref="P386">INDEX($H386:$K386,0,MATCH(P$364,$H$364:$K$364,0))*INDEX($J$358:$R$361,MATCH(P$364,$I$358:$I$361,0),MATCH(P$363,$J$357:$R$357,0))</f>
        <v>0</v>
      </c>
      <c r="Q386" s="695" cm="1">
        <f t="array" ref="Q386">INDEX($H386:$K386,0,MATCH(Q$364,$H$364:$K$364,0))*INDEX($J$358:$R$361,MATCH(Q$364,$I$358:$I$361,0),MATCH(Q$363,$J$357:$R$357,0))</f>
        <v>20</v>
      </c>
      <c r="R386" s="695" cm="1">
        <f t="array" ref="R386">INDEX($H386:$K386,0,MATCH(R$364,$H$364:$K$364,0))*INDEX($J$358:$R$361,MATCH(R$364,$I$358:$I$361,0),MATCH(R$363,$J$357:$R$357,0))</f>
        <v>0</v>
      </c>
      <c r="S386" s="695" cm="1">
        <f t="array" ref="S386">INDEX($H386:$K386,0,MATCH(S$364,$H$364:$K$364,0))*INDEX($J$358:$R$361,MATCH(S$364,$I$358:$I$361,0),MATCH(S$363,$J$357:$R$357,0))</f>
        <v>0</v>
      </c>
      <c r="T386" s="695" cm="1">
        <f t="array" ref="T386">INDEX($H386:$K386,0,MATCH(T$364,$H$364:$K$364,0))*INDEX($J$358:$R$361,MATCH(T$364,$I$358:$I$361,0),MATCH(T$363,$J$357:$R$357,0))</f>
        <v>0</v>
      </c>
      <c r="U386" s="695" cm="1">
        <f t="array" ref="U386">INDEX($H386:$K386,0,MATCH(U$364,$H$364:$K$364,0))*INDEX($J$358:$R$361,MATCH(U$364,$I$358:$I$361,0),MATCH(U$363,$J$357:$R$357,0))</f>
        <v>20</v>
      </c>
      <c r="V386" s="695" cm="1">
        <f t="array" ref="V386">INDEX($H386:$K386,0,MATCH(V$364,$H$364:$K$364,0))*INDEX($J$358:$R$361,MATCH(V$364,$I$358:$I$361,0),MATCH(V$363,$J$357:$R$357,0))</f>
        <v>0</v>
      </c>
      <c r="W386" s="695" cm="1">
        <f t="array" ref="W386">INDEX($H386:$K386,0,MATCH(W$364,$H$364:$K$364,0))*INDEX($J$358:$R$361,MATCH(W$364,$I$358:$I$361,0),MATCH(W$363,$J$357:$R$357,0))</f>
        <v>0</v>
      </c>
      <c r="X386" s="695" cm="1">
        <f t="array" ref="X386">INDEX($H386:$K386,0,MATCH(X$364,$H$364:$K$364,0))*INDEX($J$358:$R$361,MATCH(X$364,$I$358:$I$361,0),MATCH(X$363,$J$357:$R$357,0))</f>
        <v>0</v>
      </c>
      <c r="Y386" s="695" cm="1">
        <f t="array" ref="Y386">INDEX($H386:$K386,0,MATCH(Y$364,$H$364:$K$364,0))*INDEX($J$358:$R$361,MATCH(Y$364,$I$358:$I$361,0),MATCH(Y$363,$J$357:$R$357,0))</f>
        <v>20</v>
      </c>
      <c r="Z386" s="695" cm="1">
        <f t="array" ref="Z386">INDEX($H386:$K386,0,MATCH(Z$364,$H$364:$K$364,0))*INDEX($J$358:$R$361,MATCH(Z$364,$I$358:$I$361,0),MATCH(Z$363,$J$357:$R$357,0))</f>
        <v>0</v>
      </c>
      <c r="AA386" s="695" cm="1">
        <f t="array" ref="AA386">INDEX($H386:$K386,0,MATCH(AA$364,$H$364:$K$364,0))*INDEX($J$358:$R$361,MATCH(AA$364,$I$358:$I$361,0),MATCH(AA$363,$J$357:$R$357,0))</f>
        <v>0</v>
      </c>
      <c r="AB386" s="695" cm="1">
        <f t="array" ref="AB386">INDEX($H386:$K386,0,MATCH(AB$364,$H$364:$K$364,0))*INDEX($J$358:$R$361,MATCH(AB$364,$I$358:$I$361,0),MATCH(AB$363,$J$357:$R$357,0))</f>
        <v>0</v>
      </c>
      <c r="AC386" s="695" cm="1">
        <f t="array" ref="AC386">INDEX($H386:$K386,0,MATCH(AC$364,$H$364:$K$364,0))*INDEX($J$358:$R$361,MATCH(AC$364,$I$358:$I$361,0),MATCH(AC$363,$J$357:$R$357,0))</f>
        <v>20</v>
      </c>
      <c r="AD386" s="695" cm="1">
        <f t="array" ref="AD386">INDEX($H386:$K386,0,MATCH(AD$364,$H$364:$K$364,0))*INDEX($J$358:$R$361,MATCH(AD$364,$I$358:$I$361,0),MATCH(AD$363,$J$357:$R$357,0))</f>
        <v>0</v>
      </c>
      <c r="AE386" s="695" cm="1">
        <f t="array" ref="AE386">INDEX($H386:$K386,0,MATCH(AE$364,$H$364:$K$364,0))*INDEX($J$358:$R$361,MATCH(AE$364,$I$358:$I$361,0),MATCH(AE$363,$J$357:$R$357,0))</f>
        <v>0</v>
      </c>
      <c r="AF386" s="695" cm="1">
        <f t="array" ref="AF386">INDEX($H386:$K386,0,MATCH(AF$364,$H$364:$K$364,0))*INDEX($J$358:$R$361,MATCH(AF$364,$I$358:$I$361,0),MATCH(AF$363,$J$357:$R$357,0))</f>
        <v>0</v>
      </c>
      <c r="AG386" s="695" cm="1">
        <f t="array" ref="AG386">INDEX($H386:$K386,0,MATCH(AG$364,$H$364:$K$364,0))*INDEX($J$358:$R$361,MATCH(AG$364,$I$358:$I$361,0),MATCH(AG$363,$J$357:$R$357,0))</f>
        <v>20</v>
      </c>
      <c r="AH386" s="695" cm="1">
        <f t="array" ref="AH386">INDEX($H386:$K386,0,MATCH(AH$364,$H$364:$K$364,0))*INDEX($J$358:$R$361,MATCH(AH$364,$I$358:$I$361,0),MATCH(AH$363,$J$357:$R$357,0))</f>
        <v>0</v>
      </c>
      <c r="AI386" s="695" cm="1">
        <f t="array" ref="AI386">INDEX($H386:$K386,0,MATCH(AI$364,$H$364:$K$364,0))*INDEX($J$358:$R$361,MATCH(AI$364,$I$358:$I$361,0),MATCH(AI$363,$J$357:$R$357,0))</f>
        <v>0</v>
      </c>
      <c r="AJ386" s="695" cm="1">
        <f t="array" ref="AJ386">INDEX($H386:$K386,0,MATCH(AJ$364,$H$364:$K$364,0))*INDEX($J$358:$R$361,MATCH(AJ$364,$I$358:$I$361,0),MATCH(AJ$363,$J$357:$R$357,0))</f>
        <v>0</v>
      </c>
      <c r="AK386" s="695" cm="1">
        <f t="array" ref="AK386">INDEX($H386:$K386,0,MATCH(AK$364,$H$364:$K$364,0))*INDEX($J$358:$R$361,MATCH(AK$364,$I$358:$I$361,0),MATCH(AK$363,$J$357:$R$357,0))</f>
        <v>20</v>
      </c>
      <c r="AL386" s="695" cm="1">
        <f t="array" ref="AL386">INDEX($H386:$K386,0,MATCH(AL$364,$H$364:$K$364,0))*INDEX($J$358:$R$361,MATCH(AL$364,$I$358:$I$361,0),MATCH(AL$363,$J$357:$R$357,0))</f>
        <v>0</v>
      </c>
      <c r="AM386" s="695" cm="1">
        <f t="array" ref="AM386">INDEX($H386:$K386,0,MATCH(AM$364,$H$364:$K$364,0))*INDEX($J$358:$R$361,MATCH(AM$364,$I$358:$I$361,0),MATCH(AM$363,$J$357:$R$357,0))</f>
        <v>0</v>
      </c>
      <c r="AN386" s="695" cm="1">
        <f t="array" ref="AN386">INDEX($H386:$K386,0,MATCH(AN$364,$H$364:$K$364,0))*INDEX($J$358:$R$361,MATCH(AN$364,$I$358:$I$361,0),MATCH(AN$363,$J$357:$R$357,0))</f>
        <v>0</v>
      </c>
      <c r="AO386" s="695" cm="1">
        <f t="array" ref="AO386">INDEX($H386:$K386,0,MATCH(AO$364,$H$364:$K$364,0))*INDEX($J$358:$R$361,MATCH(AO$364,$I$358:$I$361,0),MATCH(AO$363,$J$357:$R$357,0))</f>
        <v>20</v>
      </c>
      <c r="AP386" s="695" cm="1">
        <f t="array" ref="AP386">INDEX($H386:$K386,0,MATCH(AP$364,$H$364:$K$364,0))*INDEX($J$358:$R$361,MATCH(AP$364,$I$358:$I$361,0),MATCH(AP$363,$J$357:$R$357,0))</f>
        <v>0</v>
      </c>
      <c r="AQ386" s="695" cm="1">
        <f t="array" ref="AQ386">INDEX($H386:$K386,0,MATCH(AQ$364,$H$364:$K$364,0))*INDEX($J$358:$R$361,MATCH(AQ$364,$I$358:$I$361,0),MATCH(AQ$363,$J$357:$R$357,0))</f>
        <v>0</v>
      </c>
      <c r="AR386" s="695" cm="1">
        <f t="array" ref="AR386">INDEX($H386:$K386,0,MATCH(AR$364,$H$364:$K$364,0))*INDEX($J$358:$R$361,MATCH(AR$364,$I$358:$I$361,0),MATCH(AR$363,$J$357:$R$357,0))</f>
        <v>0</v>
      </c>
      <c r="AS386" s="695" cm="1">
        <f t="array" ref="AS386">INDEX($H386:$K386,0,MATCH(AS$364,$H$364:$K$364,0))*INDEX($J$358:$R$361,MATCH(AS$364,$I$358:$I$361,0),MATCH(AS$363,$J$357:$R$357,0))</f>
        <v>20</v>
      </c>
      <c r="AT386" s="695" cm="1">
        <f t="array" ref="AT386">INDEX($H386:$K386,0,MATCH(AT$364,$H$364:$K$364,0))*INDEX($J$358:$R$361,MATCH(AT$364,$I$358:$I$361,0),MATCH(AT$363,$J$357:$R$357,0))</f>
        <v>0</v>
      </c>
      <c r="AU386" s="695" cm="1">
        <f t="array" ref="AU386">INDEX($H386:$K386,0,MATCH(AU$364,$H$364:$K$364,0))*INDEX($J$358:$R$361,MATCH(AU$364,$I$358:$I$361,0),MATCH(AU$363,$J$357:$R$357,0))</f>
        <v>0</v>
      </c>
      <c r="AV386" s="186"/>
      <c r="AW386" s="186"/>
      <c r="AX386" s="16"/>
      <c r="AY386" s="8"/>
      <c r="AZ386" s="8"/>
      <c r="BA386" s="8"/>
    </row>
    <row r="387" spans="1:53" ht="14.5" outlineLevel="1" x14ac:dyDescent="0.35">
      <c r="A387" s="6"/>
      <c r="B387" s="7"/>
      <c r="C387" s="17"/>
      <c r="D387" s="17"/>
      <c r="E387" s="17"/>
      <c r="F387" s="26"/>
      <c r="G387" s="26" t="str">
        <f t="shared" si="178"/>
        <v>YAAA2Wa</v>
      </c>
      <c r="H387" s="222">
        <f t="shared" ref="H387:K387" si="192">INDEX($Z$184:$AC$196,MATCH($M147,$Y$184:$Y$196,0),MATCH(H$364,$Z$183:$AC$183,0))</f>
        <v>0</v>
      </c>
      <c r="I387" s="222">
        <f t="shared" si="192"/>
        <v>20</v>
      </c>
      <c r="J387" s="222">
        <f t="shared" si="192"/>
        <v>0</v>
      </c>
      <c r="K387" s="222">
        <f t="shared" si="192"/>
        <v>0</v>
      </c>
      <c r="L387" s="695" cm="1">
        <f t="array" ref="L387">INDEX($H387:$K387,0,MATCH(L$364,$H$364:$K$364,0))*INDEX($J$358:$R$361,MATCH(L$364,$I$358:$I$361,0),MATCH(L$363,$J$357:$R$357,0))</f>
        <v>0</v>
      </c>
      <c r="M387" s="695" cm="1">
        <f t="array" ref="M387">INDEX($H387:$K387,0,MATCH(M$364,$H$364:$K$364,0))*INDEX($J$358:$R$361,MATCH(M$364,$I$358:$I$361,0),MATCH(M$363,$J$357:$R$357,0))</f>
        <v>20</v>
      </c>
      <c r="N387" s="695" cm="1">
        <f t="array" ref="N387">INDEX($H387:$K387,0,MATCH(N$364,$H$364:$K$364,0))*INDEX($J$358:$R$361,MATCH(N$364,$I$358:$I$361,0),MATCH(N$363,$J$357:$R$357,0))</f>
        <v>0</v>
      </c>
      <c r="O387" s="695" cm="1">
        <f t="array" ref="O387">INDEX($H387:$K387,0,MATCH(O$364,$H$364:$K$364,0))*INDEX($J$358:$R$361,MATCH(O$364,$I$358:$I$361,0),MATCH(O$363,$J$357:$R$357,0))</f>
        <v>0</v>
      </c>
      <c r="P387" s="695" cm="1">
        <f t="array" ref="P387">INDEX($H387:$K387,0,MATCH(P$364,$H$364:$K$364,0))*INDEX($J$358:$R$361,MATCH(P$364,$I$358:$I$361,0),MATCH(P$363,$J$357:$R$357,0))</f>
        <v>0</v>
      </c>
      <c r="Q387" s="695" cm="1">
        <f t="array" ref="Q387">INDEX($H387:$K387,0,MATCH(Q$364,$H$364:$K$364,0))*INDEX($J$358:$R$361,MATCH(Q$364,$I$358:$I$361,0),MATCH(Q$363,$J$357:$R$357,0))</f>
        <v>20</v>
      </c>
      <c r="R387" s="695" cm="1">
        <f t="array" ref="R387">INDEX($H387:$K387,0,MATCH(R$364,$H$364:$K$364,0))*INDEX($J$358:$R$361,MATCH(R$364,$I$358:$I$361,0),MATCH(R$363,$J$357:$R$357,0))</f>
        <v>0</v>
      </c>
      <c r="S387" s="695" cm="1">
        <f t="array" ref="S387">INDEX($H387:$K387,0,MATCH(S$364,$H$364:$K$364,0))*INDEX($J$358:$R$361,MATCH(S$364,$I$358:$I$361,0),MATCH(S$363,$J$357:$R$357,0))</f>
        <v>0</v>
      </c>
      <c r="T387" s="695" cm="1">
        <f t="array" ref="T387">INDEX($H387:$K387,0,MATCH(T$364,$H$364:$K$364,0))*INDEX($J$358:$R$361,MATCH(T$364,$I$358:$I$361,0),MATCH(T$363,$J$357:$R$357,0))</f>
        <v>0</v>
      </c>
      <c r="U387" s="695" cm="1">
        <f t="array" ref="U387">INDEX($H387:$K387,0,MATCH(U$364,$H$364:$K$364,0))*INDEX($J$358:$R$361,MATCH(U$364,$I$358:$I$361,0),MATCH(U$363,$J$357:$R$357,0))</f>
        <v>20</v>
      </c>
      <c r="V387" s="695" cm="1">
        <f t="array" ref="V387">INDEX($H387:$K387,0,MATCH(V$364,$H$364:$K$364,0))*INDEX($J$358:$R$361,MATCH(V$364,$I$358:$I$361,0),MATCH(V$363,$J$357:$R$357,0))</f>
        <v>0</v>
      </c>
      <c r="W387" s="695" cm="1">
        <f t="array" ref="W387">INDEX($H387:$K387,0,MATCH(W$364,$H$364:$K$364,0))*INDEX($J$358:$R$361,MATCH(W$364,$I$358:$I$361,0),MATCH(W$363,$J$357:$R$357,0))</f>
        <v>0</v>
      </c>
      <c r="X387" s="695" cm="1">
        <f t="array" ref="X387">INDEX($H387:$K387,0,MATCH(X$364,$H$364:$K$364,0))*INDEX($J$358:$R$361,MATCH(X$364,$I$358:$I$361,0),MATCH(X$363,$J$357:$R$357,0))</f>
        <v>0</v>
      </c>
      <c r="Y387" s="695" cm="1">
        <f t="array" ref="Y387">INDEX($H387:$K387,0,MATCH(Y$364,$H$364:$K$364,0))*INDEX($J$358:$R$361,MATCH(Y$364,$I$358:$I$361,0),MATCH(Y$363,$J$357:$R$357,0))</f>
        <v>20</v>
      </c>
      <c r="Z387" s="695" cm="1">
        <f t="array" ref="Z387">INDEX($H387:$K387,0,MATCH(Z$364,$H$364:$K$364,0))*INDEX($J$358:$R$361,MATCH(Z$364,$I$358:$I$361,0),MATCH(Z$363,$J$357:$R$357,0))</f>
        <v>0</v>
      </c>
      <c r="AA387" s="695" cm="1">
        <f t="array" ref="AA387">INDEX($H387:$K387,0,MATCH(AA$364,$H$364:$K$364,0))*INDEX($J$358:$R$361,MATCH(AA$364,$I$358:$I$361,0),MATCH(AA$363,$J$357:$R$357,0))</f>
        <v>0</v>
      </c>
      <c r="AB387" s="695" cm="1">
        <f t="array" ref="AB387">INDEX($H387:$K387,0,MATCH(AB$364,$H$364:$K$364,0))*INDEX($J$358:$R$361,MATCH(AB$364,$I$358:$I$361,0),MATCH(AB$363,$J$357:$R$357,0))</f>
        <v>0</v>
      </c>
      <c r="AC387" s="695" cm="1">
        <f t="array" ref="AC387">INDEX($H387:$K387,0,MATCH(AC$364,$H$364:$K$364,0))*INDEX($J$358:$R$361,MATCH(AC$364,$I$358:$I$361,0),MATCH(AC$363,$J$357:$R$357,0))</f>
        <v>20</v>
      </c>
      <c r="AD387" s="695" cm="1">
        <f t="array" ref="AD387">INDEX($H387:$K387,0,MATCH(AD$364,$H$364:$K$364,0))*INDEX($J$358:$R$361,MATCH(AD$364,$I$358:$I$361,0),MATCH(AD$363,$J$357:$R$357,0))</f>
        <v>0</v>
      </c>
      <c r="AE387" s="695" cm="1">
        <f t="array" ref="AE387">INDEX($H387:$K387,0,MATCH(AE$364,$H$364:$K$364,0))*INDEX($J$358:$R$361,MATCH(AE$364,$I$358:$I$361,0),MATCH(AE$363,$J$357:$R$357,0))</f>
        <v>0</v>
      </c>
      <c r="AF387" s="695" cm="1">
        <f t="array" ref="AF387">INDEX($H387:$K387,0,MATCH(AF$364,$H$364:$K$364,0))*INDEX($J$358:$R$361,MATCH(AF$364,$I$358:$I$361,0),MATCH(AF$363,$J$357:$R$357,0))</f>
        <v>0</v>
      </c>
      <c r="AG387" s="695" cm="1">
        <f t="array" ref="AG387">INDEX($H387:$K387,0,MATCH(AG$364,$H$364:$K$364,0))*INDEX($J$358:$R$361,MATCH(AG$364,$I$358:$I$361,0),MATCH(AG$363,$J$357:$R$357,0))</f>
        <v>20</v>
      </c>
      <c r="AH387" s="695" cm="1">
        <f t="array" ref="AH387">INDEX($H387:$K387,0,MATCH(AH$364,$H$364:$K$364,0))*INDEX($J$358:$R$361,MATCH(AH$364,$I$358:$I$361,0),MATCH(AH$363,$J$357:$R$357,0))</f>
        <v>0</v>
      </c>
      <c r="AI387" s="695" cm="1">
        <f t="array" ref="AI387">INDEX($H387:$K387,0,MATCH(AI$364,$H$364:$K$364,0))*INDEX($J$358:$R$361,MATCH(AI$364,$I$358:$I$361,0),MATCH(AI$363,$J$357:$R$357,0))</f>
        <v>0</v>
      </c>
      <c r="AJ387" s="695" cm="1">
        <f t="array" ref="AJ387">INDEX($H387:$K387,0,MATCH(AJ$364,$H$364:$K$364,0))*INDEX($J$358:$R$361,MATCH(AJ$364,$I$358:$I$361,0),MATCH(AJ$363,$J$357:$R$357,0))</f>
        <v>0</v>
      </c>
      <c r="AK387" s="695" cm="1">
        <f t="array" ref="AK387">INDEX($H387:$K387,0,MATCH(AK$364,$H$364:$K$364,0))*INDEX($J$358:$R$361,MATCH(AK$364,$I$358:$I$361,0),MATCH(AK$363,$J$357:$R$357,0))</f>
        <v>20</v>
      </c>
      <c r="AL387" s="695" cm="1">
        <f t="array" ref="AL387">INDEX($H387:$K387,0,MATCH(AL$364,$H$364:$K$364,0))*INDEX($J$358:$R$361,MATCH(AL$364,$I$358:$I$361,0),MATCH(AL$363,$J$357:$R$357,0))</f>
        <v>0</v>
      </c>
      <c r="AM387" s="695" cm="1">
        <f t="array" ref="AM387">INDEX($H387:$K387,0,MATCH(AM$364,$H$364:$K$364,0))*INDEX($J$358:$R$361,MATCH(AM$364,$I$358:$I$361,0),MATCH(AM$363,$J$357:$R$357,0))</f>
        <v>0</v>
      </c>
      <c r="AN387" s="695" cm="1">
        <f t="array" ref="AN387">INDEX($H387:$K387,0,MATCH(AN$364,$H$364:$K$364,0))*INDEX($J$358:$R$361,MATCH(AN$364,$I$358:$I$361,0),MATCH(AN$363,$J$357:$R$357,0))</f>
        <v>0</v>
      </c>
      <c r="AO387" s="695" cm="1">
        <f t="array" ref="AO387">INDEX($H387:$K387,0,MATCH(AO$364,$H$364:$K$364,0))*INDEX($J$358:$R$361,MATCH(AO$364,$I$358:$I$361,0),MATCH(AO$363,$J$357:$R$357,0))</f>
        <v>20</v>
      </c>
      <c r="AP387" s="695" cm="1">
        <f t="array" ref="AP387">INDEX($H387:$K387,0,MATCH(AP$364,$H$364:$K$364,0))*INDEX($J$358:$R$361,MATCH(AP$364,$I$358:$I$361,0),MATCH(AP$363,$J$357:$R$357,0))</f>
        <v>0</v>
      </c>
      <c r="AQ387" s="695" cm="1">
        <f t="array" ref="AQ387">INDEX($H387:$K387,0,MATCH(AQ$364,$H$364:$K$364,0))*INDEX($J$358:$R$361,MATCH(AQ$364,$I$358:$I$361,0),MATCH(AQ$363,$J$357:$R$357,0))</f>
        <v>0</v>
      </c>
      <c r="AR387" s="695" cm="1">
        <f t="array" ref="AR387">INDEX($H387:$K387,0,MATCH(AR$364,$H$364:$K$364,0))*INDEX($J$358:$R$361,MATCH(AR$364,$I$358:$I$361,0),MATCH(AR$363,$J$357:$R$357,0))</f>
        <v>0</v>
      </c>
      <c r="AS387" s="695" cm="1">
        <f t="array" ref="AS387">INDEX($H387:$K387,0,MATCH(AS$364,$H$364:$K$364,0))*INDEX($J$358:$R$361,MATCH(AS$364,$I$358:$I$361,0),MATCH(AS$363,$J$357:$R$357,0))</f>
        <v>20</v>
      </c>
      <c r="AT387" s="695" cm="1">
        <f t="array" ref="AT387">INDEX($H387:$K387,0,MATCH(AT$364,$H$364:$K$364,0))*INDEX($J$358:$R$361,MATCH(AT$364,$I$358:$I$361,0),MATCH(AT$363,$J$357:$R$357,0))</f>
        <v>0</v>
      </c>
      <c r="AU387" s="695" cm="1">
        <f t="array" ref="AU387">INDEX($H387:$K387,0,MATCH(AU$364,$H$364:$K$364,0))*INDEX($J$358:$R$361,MATCH(AU$364,$I$358:$I$361,0),MATCH(AU$363,$J$357:$R$357,0))</f>
        <v>0</v>
      </c>
      <c r="AV387" s="186"/>
      <c r="AW387" s="186"/>
      <c r="AX387" s="16"/>
      <c r="AY387" s="8"/>
      <c r="AZ387" s="8"/>
      <c r="BA387" s="8"/>
    </row>
    <row r="388" spans="1:53" ht="14.5" outlineLevel="1" x14ac:dyDescent="0.35">
      <c r="A388" s="6"/>
      <c r="B388" s="7"/>
      <c r="C388" s="17"/>
      <c r="D388" s="17"/>
      <c r="E388" s="17"/>
      <c r="F388" s="26"/>
      <c r="G388" s="26" t="str">
        <f t="shared" si="178"/>
        <v>AYAWA1w</v>
      </c>
      <c r="H388" s="222">
        <f t="shared" ref="H388:K388" si="193">INDEX($Z$184:$AC$196,MATCH($M148,$Y$184:$Y$196,0),MATCH(H$364,$Z$183:$AC$183,0))</f>
        <v>0</v>
      </c>
      <c r="I388" s="222">
        <f t="shared" si="193"/>
        <v>78</v>
      </c>
      <c r="J388" s="878">
        <f>INDEX($Z$184:$AC$196,MATCH($M148,$Y$184:$Y$196,0),MATCH(J$364,$Z$183:$AC$183,0))-10</f>
        <v>9</v>
      </c>
      <c r="K388" s="222">
        <f t="shared" si="193"/>
        <v>0</v>
      </c>
      <c r="L388" s="695" cm="1">
        <f t="array" ref="L388">INDEX($H388:$K388,0,MATCH(L$364,$H$364:$K$364,0))*INDEX($J$358:$R$361,MATCH(L$364,$I$358:$I$361,0),MATCH(L$363,$J$357:$R$357,0))</f>
        <v>0</v>
      </c>
      <c r="M388" s="695" cm="1">
        <f t="array" ref="M388">INDEX($H388:$K388,0,MATCH(M$364,$H$364:$K$364,0))*INDEX($J$358:$R$361,MATCH(M$364,$I$358:$I$361,0),MATCH(M$363,$J$357:$R$357,0))</f>
        <v>78</v>
      </c>
      <c r="N388" s="695" cm="1">
        <f t="array" ref="N388">INDEX($H388:$K388,0,MATCH(N$364,$H$364:$K$364,0))*INDEX($J$358:$R$361,MATCH(N$364,$I$358:$I$361,0),MATCH(N$363,$J$357:$R$357,0))</f>
        <v>18</v>
      </c>
      <c r="O388" s="695" cm="1">
        <f t="array" ref="O388">INDEX($H388:$K388,0,MATCH(O$364,$H$364:$K$364,0))*INDEX($J$358:$R$361,MATCH(O$364,$I$358:$I$361,0),MATCH(O$363,$J$357:$R$357,0))</f>
        <v>0</v>
      </c>
      <c r="P388" s="695" cm="1">
        <f t="array" ref="P388">INDEX($H388:$K388,0,MATCH(P$364,$H$364:$K$364,0))*INDEX($J$358:$R$361,MATCH(P$364,$I$358:$I$361,0),MATCH(P$363,$J$357:$R$357,0))</f>
        <v>0</v>
      </c>
      <c r="Q388" s="695" cm="1">
        <f t="array" ref="Q388">INDEX($H388:$K388,0,MATCH(Q$364,$H$364:$K$364,0))*INDEX($J$358:$R$361,MATCH(Q$364,$I$358:$I$361,0),MATCH(Q$363,$J$357:$R$357,0))</f>
        <v>78</v>
      </c>
      <c r="R388" s="695" cm="1">
        <f t="array" ref="R388">INDEX($H388:$K388,0,MATCH(R$364,$H$364:$K$364,0))*INDEX($J$358:$R$361,MATCH(R$364,$I$358:$I$361,0),MATCH(R$363,$J$357:$R$357,0))</f>
        <v>18</v>
      </c>
      <c r="S388" s="695" cm="1">
        <f t="array" ref="S388">INDEX($H388:$K388,0,MATCH(S$364,$H$364:$K$364,0))*INDEX($J$358:$R$361,MATCH(S$364,$I$358:$I$361,0),MATCH(S$363,$J$357:$R$357,0))</f>
        <v>0</v>
      </c>
      <c r="T388" s="695" cm="1">
        <f t="array" ref="T388">INDEX($H388:$K388,0,MATCH(T$364,$H$364:$K$364,0))*INDEX($J$358:$R$361,MATCH(T$364,$I$358:$I$361,0),MATCH(T$363,$J$357:$R$357,0))</f>
        <v>0</v>
      </c>
      <c r="U388" s="695" cm="1">
        <f t="array" ref="U388">INDEX($H388:$K388,0,MATCH(U$364,$H$364:$K$364,0))*INDEX($J$358:$R$361,MATCH(U$364,$I$358:$I$361,0),MATCH(U$363,$J$357:$R$357,0))</f>
        <v>78</v>
      </c>
      <c r="V388" s="695" cm="1">
        <f t="array" ref="V388">INDEX($H388:$K388,0,MATCH(V$364,$H$364:$K$364,0))*INDEX($J$358:$R$361,MATCH(V$364,$I$358:$I$361,0),MATCH(V$363,$J$357:$R$357,0))</f>
        <v>9</v>
      </c>
      <c r="W388" s="695" cm="1">
        <f t="array" ref="W388">INDEX($H388:$K388,0,MATCH(W$364,$H$364:$K$364,0))*INDEX($J$358:$R$361,MATCH(W$364,$I$358:$I$361,0),MATCH(W$363,$J$357:$R$357,0))</f>
        <v>0</v>
      </c>
      <c r="X388" s="695" cm="1">
        <f t="array" ref="X388">INDEX($H388:$K388,0,MATCH(X$364,$H$364:$K$364,0))*INDEX($J$358:$R$361,MATCH(X$364,$I$358:$I$361,0),MATCH(X$363,$J$357:$R$357,0))</f>
        <v>0</v>
      </c>
      <c r="Y388" s="695" cm="1">
        <f t="array" ref="Y388">INDEX($H388:$K388,0,MATCH(Y$364,$H$364:$K$364,0))*INDEX($J$358:$R$361,MATCH(Y$364,$I$358:$I$361,0),MATCH(Y$363,$J$357:$R$357,0))</f>
        <v>78</v>
      </c>
      <c r="Z388" s="695" cm="1">
        <f t="array" ref="Z388">INDEX($H388:$K388,0,MATCH(Z$364,$H$364:$K$364,0))*INDEX($J$358:$R$361,MATCH(Z$364,$I$358:$I$361,0),MATCH(Z$363,$J$357:$R$357,0))</f>
        <v>9</v>
      </c>
      <c r="AA388" s="695" cm="1">
        <f t="array" ref="AA388">INDEX($H388:$K388,0,MATCH(AA$364,$H$364:$K$364,0))*INDEX($J$358:$R$361,MATCH(AA$364,$I$358:$I$361,0),MATCH(AA$363,$J$357:$R$357,0))</f>
        <v>0</v>
      </c>
      <c r="AB388" s="695" cm="1">
        <f t="array" ref="AB388">INDEX($H388:$K388,0,MATCH(AB$364,$H$364:$K$364,0))*INDEX($J$358:$R$361,MATCH(AB$364,$I$358:$I$361,0),MATCH(AB$363,$J$357:$R$357,0))</f>
        <v>0</v>
      </c>
      <c r="AC388" s="695" cm="1">
        <f t="array" ref="AC388">INDEX($H388:$K388,0,MATCH(AC$364,$H$364:$K$364,0))*INDEX($J$358:$R$361,MATCH(AC$364,$I$358:$I$361,0),MATCH(AC$363,$J$357:$R$357,0))</f>
        <v>78</v>
      </c>
      <c r="AD388" s="695" cm="1">
        <f t="array" ref="AD388">INDEX($H388:$K388,0,MATCH(AD$364,$H$364:$K$364,0))*INDEX($J$358:$R$361,MATCH(AD$364,$I$358:$I$361,0),MATCH(AD$363,$J$357:$R$357,0))</f>
        <v>9</v>
      </c>
      <c r="AE388" s="695" cm="1">
        <f t="array" ref="AE388">INDEX($H388:$K388,0,MATCH(AE$364,$H$364:$K$364,0))*INDEX($J$358:$R$361,MATCH(AE$364,$I$358:$I$361,0),MATCH(AE$363,$J$357:$R$357,0))</f>
        <v>0</v>
      </c>
      <c r="AF388" s="695" cm="1">
        <f t="array" ref="AF388">INDEX($H388:$K388,0,MATCH(AF$364,$H$364:$K$364,0))*INDEX($J$358:$R$361,MATCH(AF$364,$I$358:$I$361,0),MATCH(AF$363,$J$357:$R$357,0))</f>
        <v>0</v>
      </c>
      <c r="AG388" s="695" cm="1">
        <f t="array" ref="AG388">INDEX($H388:$K388,0,MATCH(AG$364,$H$364:$K$364,0))*INDEX($J$358:$R$361,MATCH(AG$364,$I$358:$I$361,0),MATCH(AG$363,$J$357:$R$357,0))</f>
        <v>78</v>
      </c>
      <c r="AH388" s="695" cm="1">
        <f t="array" ref="AH388">INDEX($H388:$K388,0,MATCH(AH$364,$H$364:$K$364,0))*INDEX($J$358:$R$361,MATCH(AH$364,$I$358:$I$361,0),MATCH(AH$363,$J$357:$R$357,0))</f>
        <v>9</v>
      </c>
      <c r="AI388" s="695" cm="1">
        <f t="array" ref="AI388">INDEX($H388:$K388,0,MATCH(AI$364,$H$364:$K$364,0))*INDEX($J$358:$R$361,MATCH(AI$364,$I$358:$I$361,0),MATCH(AI$363,$J$357:$R$357,0))</f>
        <v>0</v>
      </c>
      <c r="AJ388" s="695" cm="1">
        <f t="array" ref="AJ388">INDEX($H388:$K388,0,MATCH(AJ$364,$H$364:$K$364,0))*INDEX($J$358:$R$361,MATCH(AJ$364,$I$358:$I$361,0),MATCH(AJ$363,$J$357:$R$357,0))</f>
        <v>0</v>
      </c>
      <c r="AK388" s="695" cm="1">
        <f t="array" ref="AK388">INDEX($H388:$K388,0,MATCH(AK$364,$H$364:$K$364,0))*INDEX($J$358:$R$361,MATCH(AK$364,$I$358:$I$361,0),MATCH(AK$363,$J$357:$R$357,0))</f>
        <v>78</v>
      </c>
      <c r="AL388" s="695" cm="1">
        <f t="array" ref="AL388">INDEX($H388:$K388,0,MATCH(AL$364,$H$364:$K$364,0))*INDEX($J$358:$R$361,MATCH(AL$364,$I$358:$I$361,0),MATCH(AL$363,$J$357:$R$357,0))</f>
        <v>0</v>
      </c>
      <c r="AM388" s="695" cm="1">
        <f t="array" ref="AM388">INDEX($H388:$K388,0,MATCH(AM$364,$H$364:$K$364,0))*INDEX($J$358:$R$361,MATCH(AM$364,$I$358:$I$361,0),MATCH(AM$363,$J$357:$R$357,0))</f>
        <v>0</v>
      </c>
      <c r="AN388" s="695" cm="1">
        <f t="array" ref="AN388">INDEX($H388:$K388,0,MATCH(AN$364,$H$364:$K$364,0))*INDEX($J$358:$R$361,MATCH(AN$364,$I$358:$I$361,0),MATCH(AN$363,$J$357:$R$357,0))</f>
        <v>0</v>
      </c>
      <c r="AO388" s="695" cm="1">
        <f t="array" ref="AO388">INDEX($H388:$K388,0,MATCH(AO$364,$H$364:$K$364,0))*INDEX($J$358:$R$361,MATCH(AO$364,$I$358:$I$361,0),MATCH(AO$363,$J$357:$R$357,0))</f>
        <v>78</v>
      </c>
      <c r="AP388" s="695" cm="1">
        <f t="array" ref="AP388">INDEX($H388:$K388,0,MATCH(AP$364,$H$364:$K$364,0))*INDEX($J$358:$R$361,MATCH(AP$364,$I$358:$I$361,0),MATCH(AP$363,$J$357:$R$357,0))</f>
        <v>0</v>
      </c>
      <c r="AQ388" s="695" cm="1">
        <f t="array" ref="AQ388">INDEX($H388:$K388,0,MATCH(AQ$364,$H$364:$K$364,0))*INDEX($J$358:$R$361,MATCH(AQ$364,$I$358:$I$361,0),MATCH(AQ$363,$J$357:$R$357,0))</f>
        <v>0</v>
      </c>
      <c r="AR388" s="695" cm="1">
        <f t="array" ref="AR388">INDEX($H388:$K388,0,MATCH(AR$364,$H$364:$K$364,0))*INDEX($J$358:$R$361,MATCH(AR$364,$I$358:$I$361,0),MATCH(AR$363,$J$357:$R$357,0))</f>
        <v>0</v>
      </c>
      <c r="AS388" s="695" cm="1">
        <f t="array" ref="AS388">INDEX($H388:$K388,0,MATCH(AS$364,$H$364:$K$364,0))*INDEX($J$358:$R$361,MATCH(AS$364,$I$358:$I$361,0),MATCH(AS$363,$J$357:$R$357,0))</f>
        <v>78</v>
      </c>
      <c r="AT388" s="695" cm="1">
        <f t="array" ref="AT388">INDEX($H388:$K388,0,MATCH(AT$364,$H$364:$K$364,0))*INDEX($J$358:$R$361,MATCH(AT$364,$I$358:$I$361,0),MATCH(AT$363,$J$357:$R$357,0))</f>
        <v>0</v>
      </c>
      <c r="AU388" s="695" cm="1">
        <f t="array" ref="AU388">INDEX($H388:$K388,0,MATCH(AU$364,$H$364:$K$364,0))*INDEX($J$358:$R$361,MATCH(AU$364,$I$358:$I$361,0),MATCH(AU$363,$J$357:$R$357,0))</f>
        <v>0</v>
      </c>
      <c r="AV388" s="186"/>
      <c r="AW388" s="186"/>
      <c r="AX388" s="16"/>
      <c r="AY388" s="8"/>
      <c r="AZ388" s="8"/>
      <c r="BA388" s="8"/>
    </row>
    <row r="389" spans="1:53" ht="14.5" outlineLevel="1" x14ac:dyDescent="0.35">
      <c r="A389" s="6"/>
      <c r="B389" s="7"/>
      <c r="C389" s="17"/>
      <c r="D389" s="17"/>
      <c r="E389" s="17"/>
      <c r="F389" s="26"/>
      <c r="G389" s="26" t="str">
        <f t="shared" si="178"/>
        <v>AYAWA1wd</v>
      </c>
      <c r="H389" s="222">
        <f t="shared" ref="H389:K389" si="194">INDEX($Z$184:$AC$196,MATCH($M149,$Y$184:$Y$196,0),MATCH(H$364,$Z$183:$AC$183,0))</f>
        <v>0</v>
      </c>
      <c r="I389" s="222">
        <f t="shared" si="194"/>
        <v>78</v>
      </c>
      <c r="J389" s="878">
        <f>INDEX($Z$184:$AC$196,MATCH($M149,$Y$184:$Y$196,0),MATCH(J$364,$Z$183:$AC$183,0))-10</f>
        <v>9</v>
      </c>
      <c r="K389" s="222">
        <f t="shared" si="194"/>
        <v>0</v>
      </c>
      <c r="L389" s="695" cm="1">
        <f t="array" ref="L389">INDEX($H389:$K389,0,MATCH(L$364,$H$364:$K$364,0))*INDEX($J$358:$R$361,MATCH(L$364,$I$358:$I$361,0),MATCH(L$363,$J$357:$R$357,0))</f>
        <v>0</v>
      </c>
      <c r="M389" s="695" cm="1">
        <f t="array" ref="M389">INDEX($H389:$K389,0,MATCH(M$364,$H$364:$K$364,0))*INDEX($J$358:$R$361,MATCH(M$364,$I$358:$I$361,0),MATCH(M$363,$J$357:$R$357,0))</f>
        <v>78</v>
      </c>
      <c r="N389" s="695" cm="1">
        <f t="array" ref="N389">INDEX($H389:$K389,0,MATCH(N$364,$H$364:$K$364,0))*INDEX($J$358:$R$361,MATCH(N$364,$I$358:$I$361,0),MATCH(N$363,$J$357:$R$357,0))</f>
        <v>18</v>
      </c>
      <c r="O389" s="695" cm="1">
        <f t="array" ref="O389">INDEX($H389:$K389,0,MATCH(O$364,$H$364:$K$364,0))*INDEX($J$358:$R$361,MATCH(O$364,$I$358:$I$361,0),MATCH(O$363,$J$357:$R$357,0))</f>
        <v>0</v>
      </c>
      <c r="P389" s="695" cm="1">
        <f t="array" ref="P389">INDEX($H389:$K389,0,MATCH(P$364,$H$364:$K$364,0))*INDEX($J$358:$R$361,MATCH(P$364,$I$358:$I$361,0),MATCH(P$363,$J$357:$R$357,0))</f>
        <v>0</v>
      </c>
      <c r="Q389" s="695" cm="1">
        <f t="array" ref="Q389">INDEX($H389:$K389,0,MATCH(Q$364,$H$364:$K$364,0))*INDEX($J$358:$R$361,MATCH(Q$364,$I$358:$I$361,0),MATCH(Q$363,$J$357:$R$357,0))</f>
        <v>78</v>
      </c>
      <c r="R389" s="695" cm="1">
        <f t="array" ref="R389">INDEX($H389:$K389,0,MATCH(R$364,$H$364:$K$364,0))*INDEX($J$358:$R$361,MATCH(R$364,$I$358:$I$361,0),MATCH(R$363,$J$357:$R$357,0))</f>
        <v>18</v>
      </c>
      <c r="S389" s="695" cm="1">
        <f t="array" ref="S389">INDEX($H389:$K389,0,MATCH(S$364,$H$364:$K$364,0))*INDEX($J$358:$R$361,MATCH(S$364,$I$358:$I$361,0),MATCH(S$363,$J$357:$R$357,0))</f>
        <v>0</v>
      </c>
      <c r="T389" s="695" cm="1">
        <f t="array" ref="T389">INDEX($H389:$K389,0,MATCH(T$364,$H$364:$K$364,0))*INDEX($J$358:$R$361,MATCH(T$364,$I$358:$I$361,0),MATCH(T$363,$J$357:$R$357,0))</f>
        <v>0</v>
      </c>
      <c r="U389" s="695" cm="1">
        <f t="array" ref="U389">INDEX($H389:$K389,0,MATCH(U$364,$H$364:$K$364,0))*INDEX($J$358:$R$361,MATCH(U$364,$I$358:$I$361,0),MATCH(U$363,$J$357:$R$357,0))</f>
        <v>78</v>
      </c>
      <c r="V389" s="695" cm="1">
        <f t="array" ref="V389">INDEX($H389:$K389,0,MATCH(V$364,$H$364:$K$364,0))*INDEX($J$358:$R$361,MATCH(V$364,$I$358:$I$361,0),MATCH(V$363,$J$357:$R$357,0))</f>
        <v>9</v>
      </c>
      <c r="W389" s="695" cm="1">
        <f t="array" ref="W389">INDEX($H389:$K389,0,MATCH(W$364,$H$364:$K$364,0))*INDEX($J$358:$R$361,MATCH(W$364,$I$358:$I$361,0),MATCH(W$363,$J$357:$R$357,0))</f>
        <v>0</v>
      </c>
      <c r="X389" s="695" cm="1">
        <f t="array" ref="X389">INDEX($H389:$K389,0,MATCH(X$364,$H$364:$K$364,0))*INDEX($J$358:$R$361,MATCH(X$364,$I$358:$I$361,0),MATCH(X$363,$J$357:$R$357,0))</f>
        <v>0</v>
      </c>
      <c r="Y389" s="695" cm="1">
        <f t="array" ref="Y389">INDEX($H389:$K389,0,MATCH(Y$364,$H$364:$K$364,0))*INDEX($J$358:$R$361,MATCH(Y$364,$I$358:$I$361,0),MATCH(Y$363,$J$357:$R$357,0))</f>
        <v>78</v>
      </c>
      <c r="Z389" s="695" cm="1">
        <f t="array" ref="Z389">INDEX($H389:$K389,0,MATCH(Z$364,$H$364:$K$364,0))*INDEX($J$358:$R$361,MATCH(Z$364,$I$358:$I$361,0),MATCH(Z$363,$J$357:$R$357,0))</f>
        <v>9</v>
      </c>
      <c r="AA389" s="695" cm="1">
        <f t="array" ref="AA389">INDEX($H389:$K389,0,MATCH(AA$364,$H$364:$K$364,0))*INDEX($J$358:$R$361,MATCH(AA$364,$I$358:$I$361,0),MATCH(AA$363,$J$357:$R$357,0))</f>
        <v>0</v>
      </c>
      <c r="AB389" s="695" cm="1">
        <f t="array" ref="AB389">INDEX($H389:$K389,0,MATCH(AB$364,$H$364:$K$364,0))*INDEX($J$358:$R$361,MATCH(AB$364,$I$358:$I$361,0),MATCH(AB$363,$J$357:$R$357,0))</f>
        <v>0</v>
      </c>
      <c r="AC389" s="695" cm="1">
        <f t="array" ref="AC389">INDEX($H389:$K389,0,MATCH(AC$364,$H$364:$K$364,0))*INDEX($J$358:$R$361,MATCH(AC$364,$I$358:$I$361,0),MATCH(AC$363,$J$357:$R$357,0))</f>
        <v>78</v>
      </c>
      <c r="AD389" s="695" cm="1">
        <f t="array" ref="AD389">INDEX($H389:$K389,0,MATCH(AD$364,$H$364:$K$364,0))*INDEX($J$358:$R$361,MATCH(AD$364,$I$358:$I$361,0),MATCH(AD$363,$J$357:$R$357,0))</f>
        <v>9</v>
      </c>
      <c r="AE389" s="695" cm="1">
        <f t="array" ref="AE389">INDEX($H389:$K389,0,MATCH(AE$364,$H$364:$K$364,0))*INDEX($J$358:$R$361,MATCH(AE$364,$I$358:$I$361,0),MATCH(AE$363,$J$357:$R$357,0))</f>
        <v>0</v>
      </c>
      <c r="AF389" s="695" cm="1">
        <f t="array" ref="AF389">INDEX($H389:$K389,0,MATCH(AF$364,$H$364:$K$364,0))*INDEX($J$358:$R$361,MATCH(AF$364,$I$358:$I$361,0),MATCH(AF$363,$J$357:$R$357,0))</f>
        <v>0</v>
      </c>
      <c r="AG389" s="695" cm="1">
        <f t="array" ref="AG389">INDEX($H389:$K389,0,MATCH(AG$364,$H$364:$K$364,0))*INDEX($J$358:$R$361,MATCH(AG$364,$I$358:$I$361,0),MATCH(AG$363,$J$357:$R$357,0))</f>
        <v>78</v>
      </c>
      <c r="AH389" s="695" cm="1">
        <f t="array" ref="AH389">INDEX($H389:$K389,0,MATCH(AH$364,$H$364:$K$364,0))*INDEX($J$358:$R$361,MATCH(AH$364,$I$358:$I$361,0),MATCH(AH$363,$J$357:$R$357,0))</f>
        <v>9</v>
      </c>
      <c r="AI389" s="695" cm="1">
        <f t="array" ref="AI389">INDEX($H389:$K389,0,MATCH(AI$364,$H$364:$K$364,0))*INDEX($J$358:$R$361,MATCH(AI$364,$I$358:$I$361,0),MATCH(AI$363,$J$357:$R$357,0))</f>
        <v>0</v>
      </c>
      <c r="AJ389" s="695" cm="1">
        <f t="array" ref="AJ389">INDEX($H389:$K389,0,MATCH(AJ$364,$H$364:$K$364,0))*INDEX($J$358:$R$361,MATCH(AJ$364,$I$358:$I$361,0),MATCH(AJ$363,$J$357:$R$357,0))</f>
        <v>0</v>
      </c>
      <c r="AK389" s="695" cm="1">
        <f t="array" ref="AK389">INDEX($H389:$K389,0,MATCH(AK$364,$H$364:$K$364,0))*INDEX($J$358:$R$361,MATCH(AK$364,$I$358:$I$361,0),MATCH(AK$363,$J$357:$R$357,0))</f>
        <v>78</v>
      </c>
      <c r="AL389" s="695" cm="1">
        <f t="array" ref="AL389">INDEX($H389:$K389,0,MATCH(AL$364,$H$364:$K$364,0))*INDEX($J$358:$R$361,MATCH(AL$364,$I$358:$I$361,0),MATCH(AL$363,$J$357:$R$357,0))</f>
        <v>0</v>
      </c>
      <c r="AM389" s="695" cm="1">
        <f t="array" ref="AM389">INDEX($H389:$K389,0,MATCH(AM$364,$H$364:$K$364,0))*INDEX($J$358:$R$361,MATCH(AM$364,$I$358:$I$361,0),MATCH(AM$363,$J$357:$R$357,0))</f>
        <v>0</v>
      </c>
      <c r="AN389" s="695" cm="1">
        <f t="array" ref="AN389">INDEX($H389:$K389,0,MATCH(AN$364,$H$364:$K$364,0))*INDEX($J$358:$R$361,MATCH(AN$364,$I$358:$I$361,0),MATCH(AN$363,$J$357:$R$357,0))</f>
        <v>0</v>
      </c>
      <c r="AO389" s="695" cm="1">
        <f t="array" ref="AO389">INDEX($H389:$K389,0,MATCH(AO$364,$H$364:$K$364,0))*INDEX($J$358:$R$361,MATCH(AO$364,$I$358:$I$361,0),MATCH(AO$363,$J$357:$R$357,0))</f>
        <v>78</v>
      </c>
      <c r="AP389" s="695" cm="1">
        <f t="array" ref="AP389">INDEX($H389:$K389,0,MATCH(AP$364,$H$364:$K$364,0))*INDEX($J$358:$R$361,MATCH(AP$364,$I$358:$I$361,0),MATCH(AP$363,$J$357:$R$357,0))</f>
        <v>0</v>
      </c>
      <c r="AQ389" s="695" cm="1">
        <f t="array" ref="AQ389">INDEX($H389:$K389,0,MATCH(AQ$364,$H$364:$K$364,0))*INDEX($J$358:$R$361,MATCH(AQ$364,$I$358:$I$361,0),MATCH(AQ$363,$J$357:$R$357,0))</f>
        <v>0</v>
      </c>
      <c r="AR389" s="695" cm="1">
        <f t="array" ref="AR389">INDEX($H389:$K389,0,MATCH(AR$364,$H$364:$K$364,0))*INDEX($J$358:$R$361,MATCH(AR$364,$I$358:$I$361,0),MATCH(AR$363,$J$357:$R$357,0))</f>
        <v>0</v>
      </c>
      <c r="AS389" s="695" cm="1">
        <f t="array" ref="AS389">INDEX($H389:$K389,0,MATCH(AS$364,$H$364:$K$364,0))*INDEX($J$358:$R$361,MATCH(AS$364,$I$358:$I$361,0),MATCH(AS$363,$J$357:$R$357,0))</f>
        <v>78</v>
      </c>
      <c r="AT389" s="695" cm="1">
        <f t="array" ref="AT389">INDEX($H389:$K389,0,MATCH(AT$364,$H$364:$K$364,0))*INDEX($J$358:$R$361,MATCH(AT$364,$I$358:$I$361,0),MATCH(AT$363,$J$357:$R$357,0))</f>
        <v>0</v>
      </c>
      <c r="AU389" s="695" cm="1">
        <f t="array" ref="AU389">INDEX($H389:$K389,0,MATCH(AU$364,$H$364:$K$364,0))*INDEX($J$358:$R$361,MATCH(AU$364,$I$358:$I$361,0),MATCH(AU$363,$J$357:$R$357,0))</f>
        <v>0</v>
      </c>
      <c r="AV389" s="186"/>
      <c r="AW389" s="186"/>
      <c r="AX389" s="16"/>
      <c r="AY389" s="8"/>
      <c r="AZ389" s="8"/>
      <c r="BA389" s="8"/>
    </row>
    <row r="390" spans="1:53" ht="14.5" outlineLevel="1" x14ac:dyDescent="0.35">
      <c r="A390" s="6"/>
      <c r="B390" s="7"/>
      <c r="C390" s="17"/>
      <c r="D390" s="17"/>
      <c r="E390" s="17"/>
      <c r="F390" s="26"/>
      <c r="G390" s="26" t="str">
        <f t="shared" si="178"/>
        <v>YAWA2Wa</v>
      </c>
      <c r="H390" s="222">
        <f t="shared" ref="H390:K390" si="195">INDEX($Z$184:$AC$196,MATCH($M150,$Y$184:$Y$196,0),MATCH(H$364,$Z$183:$AC$183,0))</f>
        <v>0</v>
      </c>
      <c r="I390" s="222">
        <f t="shared" si="195"/>
        <v>20</v>
      </c>
      <c r="J390" s="222">
        <f t="shared" si="195"/>
        <v>0</v>
      </c>
      <c r="K390" s="222">
        <f t="shared" si="195"/>
        <v>0</v>
      </c>
      <c r="L390" s="695" cm="1">
        <f t="array" ref="L390">INDEX($H390:$K390,0,MATCH(L$364,$H$364:$K$364,0))*INDEX($J$358:$R$361,MATCH(L$364,$I$358:$I$361,0),MATCH(L$363,$J$357:$R$357,0))</f>
        <v>0</v>
      </c>
      <c r="M390" s="695" cm="1">
        <f t="array" ref="M390">INDEX($H390:$K390,0,MATCH(M$364,$H$364:$K$364,0))*INDEX($J$358:$R$361,MATCH(M$364,$I$358:$I$361,0),MATCH(M$363,$J$357:$R$357,0))</f>
        <v>20</v>
      </c>
      <c r="N390" s="695" cm="1">
        <f t="array" ref="N390">INDEX($H390:$K390,0,MATCH(N$364,$H$364:$K$364,0))*INDEX($J$358:$R$361,MATCH(N$364,$I$358:$I$361,0),MATCH(N$363,$J$357:$R$357,0))</f>
        <v>0</v>
      </c>
      <c r="O390" s="695" cm="1">
        <f t="array" ref="O390">INDEX($H390:$K390,0,MATCH(O$364,$H$364:$K$364,0))*INDEX($J$358:$R$361,MATCH(O$364,$I$358:$I$361,0),MATCH(O$363,$J$357:$R$357,0))</f>
        <v>0</v>
      </c>
      <c r="P390" s="695" cm="1">
        <f t="array" ref="P390">INDEX($H390:$K390,0,MATCH(P$364,$H$364:$K$364,0))*INDEX($J$358:$R$361,MATCH(P$364,$I$358:$I$361,0),MATCH(P$363,$J$357:$R$357,0))</f>
        <v>0</v>
      </c>
      <c r="Q390" s="695" cm="1">
        <f t="array" ref="Q390">INDEX($H390:$K390,0,MATCH(Q$364,$H$364:$K$364,0))*INDEX($J$358:$R$361,MATCH(Q$364,$I$358:$I$361,0),MATCH(Q$363,$J$357:$R$357,0))</f>
        <v>20</v>
      </c>
      <c r="R390" s="695" cm="1">
        <f t="array" ref="R390">INDEX($H390:$K390,0,MATCH(R$364,$H$364:$K$364,0))*INDEX($J$358:$R$361,MATCH(R$364,$I$358:$I$361,0),MATCH(R$363,$J$357:$R$357,0))</f>
        <v>0</v>
      </c>
      <c r="S390" s="695" cm="1">
        <f t="array" ref="S390">INDEX($H390:$K390,0,MATCH(S$364,$H$364:$K$364,0))*INDEX($J$358:$R$361,MATCH(S$364,$I$358:$I$361,0),MATCH(S$363,$J$357:$R$357,0))</f>
        <v>0</v>
      </c>
      <c r="T390" s="695" cm="1">
        <f t="array" ref="T390">INDEX($H390:$K390,0,MATCH(T$364,$H$364:$K$364,0))*INDEX($J$358:$R$361,MATCH(T$364,$I$358:$I$361,0),MATCH(T$363,$J$357:$R$357,0))</f>
        <v>0</v>
      </c>
      <c r="U390" s="695" cm="1">
        <f t="array" ref="U390">INDEX($H390:$K390,0,MATCH(U$364,$H$364:$K$364,0))*INDEX($J$358:$R$361,MATCH(U$364,$I$358:$I$361,0),MATCH(U$363,$J$357:$R$357,0))</f>
        <v>20</v>
      </c>
      <c r="V390" s="695" cm="1">
        <f t="array" ref="V390">INDEX($H390:$K390,0,MATCH(V$364,$H$364:$K$364,0))*INDEX($J$358:$R$361,MATCH(V$364,$I$358:$I$361,0),MATCH(V$363,$J$357:$R$357,0))</f>
        <v>0</v>
      </c>
      <c r="W390" s="695" cm="1">
        <f t="array" ref="W390">INDEX($H390:$K390,0,MATCH(W$364,$H$364:$K$364,0))*INDEX($J$358:$R$361,MATCH(W$364,$I$358:$I$361,0),MATCH(W$363,$J$357:$R$357,0))</f>
        <v>0</v>
      </c>
      <c r="X390" s="695" cm="1">
        <f t="array" ref="X390">INDEX($H390:$K390,0,MATCH(X$364,$H$364:$K$364,0))*INDEX($J$358:$R$361,MATCH(X$364,$I$358:$I$361,0),MATCH(X$363,$J$357:$R$357,0))</f>
        <v>0</v>
      </c>
      <c r="Y390" s="695" cm="1">
        <f t="array" ref="Y390">INDEX($H390:$K390,0,MATCH(Y$364,$H$364:$K$364,0))*INDEX($J$358:$R$361,MATCH(Y$364,$I$358:$I$361,0),MATCH(Y$363,$J$357:$R$357,0))</f>
        <v>20</v>
      </c>
      <c r="Z390" s="695" cm="1">
        <f t="array" ref="Z390">INDEX($H390:$K390,0,MATCH(Z$364,$H$364:$K$364,0))*INDEX($J$358:$R$361,MATCH(Z$364,$I$358:$I$361,0),MATCH(Z$363,$J$357:$R$357,0))</f>
        <v>0</v>
      </c>
      <c r="AA390" s="695" cm="1">
        <f t="array" ref="AA390">INDEX($H390:$K390,0,MATCH(AA$364,$H$364:$K$364,0))*INDEX($J$358:$R$361,MATCH(AA$364,$I$358:$I$361,0),MATCH(AA$363,$J$357:$R$357,0))</f>
        <v>0</v>
      </c>
      <c r="AB390" s="695" cm="1">
        <f t="array" ref="AB390">INDEX($H390:$K390,0,MATCH(AB$364,$H$364:$K$364,0))*INDEX($J$358:$R$361,MATCH(AB$364,$I$358:$I$361,0),MATCH(AB$363,$J$357:$R$357,0))</f>
        <v>0</v>
      </c>
      <c r="AC390" s="695" cm="1">
        <f t="array" ref="AC390">INDEX($H390:$K390,0,MATCH(AC$364,$H$364:$K$364,0))*INDEX($J$358:$R$361,MATCH(AC$364,$I$358:$I$361,0),MATCH(AC$363,$J$357:$R$357,0))</f>
        <v>20</v>
      </c>
      <c r="AD390" s="695" cm="1">
        <f t="array" ref="AD390">INDEX($H390:$K390,0,MATCH(AD$364,$H$364:$K$364,0))*INDEX($J$358:$R$361,MATCH(AD$364,$I$358:$I$361,0),MATCH(AD$363,$J$357:$R$357,0))</f>
        <v>0</v>
      </c>
      <c r="AE390" s="695" cm="1">
        <f t="array" ref="AE390">INDEX($H390:$K390,0,MATCH(AE$364,$H$364:$K$364,0))*INDEX($J$358:$R$361,MATCH(AE$364,$I$358:$I$361,0),MATCH(AE$363,$J$357:$R$357,0))</f>
        <v>0</v>
      </c>
      <c r="AF390" s="695" cm="1">
        <f t="array" ref="AF390">INDEX($H390:$K390,0,MATCH(AF$364,$H$364:$K$364,0))*INDEX($J$358:$R$361,MATCH(AF$364,$I$358:$I$361,0),MATCH(AF$363,$J$357:$R$357,0))</f>
        <v>0</v>
      </c>
      <c r="AG390" s="695" cm="1">
        <f t="array" ref="AG390">INDEX($H390:$K390,0,MATCH(AG$364,$H$364:$K$364,0))*INDEX($J$358:$R$361,MATCH(AG$364,$I$358:$I$361,0),MATCH(AG$363,$J$357:$R$357,0))</f>
        <v>20</v>
      </c>
      <c r="AH390" s="695" cm="1">
        <f t="array" ref="AH390">INDEX($H390:$K390,0,MATCH(AH$364,$H$364:$K$364,0))*INDEX($J$358:$R$361,MATCH(AH$364,$I$358:$I$361,0),MATCH(AH$363,$J$357:$R$357,0))</f>
        <v>0</v>
      </c>
      <c r="AI390" s="695" cm="1">
        <f t="array" ref="AI390">INDEX($H390:$K390,0,MATCH(AI$364,$H$364:$K$364,0))*INDEX($J$358:$R$361,MATCH(AI$364,$I$358:$I$361,0),MATCH(AI$363,$J$357:$R$357,0))</f>
        <v>0</v>
      </c>
      <c r="AJ390" s="695" cm="1">
        <f t="array" ref="AJ390">INDEX($H390:$K390,0,MATCH(AJ$364,$H$364:$K$364,0))*INDEX($J$358:$R$361,MATCH(AJ$364,$I$358:$I$361,0),MATCH(AJ$363,$J$357:$R$357,0))</f>
        <v>0</v>
      </c>
      <c r="AK390" s="695" cm="1">
        <f t="array" ref="AK390">INDEX($H390:$K390,0,MATCH(AK$364,$H$364:$K$364,0))*INDEX($J$358:$R$361,MATCH(AK$364,$I$358:$I$361,0),MATCH(AK$363,$J$357:$R$357,0))</f>
        <v>20</v>
      </c>
      <c r="AL390" s="695" cm="1">
        <f t="array" ref="AL390">INDEX($H390:$K390,0,MATCH(AL$364,$H$364:$K$364,0))*INDEX($J$358:$R$361,MATCH(AL$364,$I$358:$I$361,0),MATCH(AL$363,$J$357:$R$357,0))</f>
        <v>0</v>
      </c>
      <c r="AM390" s="695" cm="1">
        <f t="array" ref="AM390">INDEX($H390:$K390,0,MATCH(AM$364,$H$364:$K$364,0))*INDEX($J$358:$R$361,MATCH(AM$364,$I$358:$I$361,0),MATCH(AM$363,$J$357:$R$357,0))</f>
        <v>0</v>
      </c>
      <c r="AN390" s="695" cm="1">
        <f t="array" ref="AN390">INDEX($H390:$K390,0,MATCH(AN$364,$H$364:$K$364,0))*INDEX($J$358:$R$361,MATCH(AN$364,$I$358:$I$361,0),MATCH(AN$363,$J$357:$R$357,0))</f>
        <v>0</v>
      </c>
      <c r="AO390" s="695" cm="1">
        <f t="array" ref="AO390">INDEX($H390:$K390,0,MATCH(AO$364,$H$364:$K$364,0))*INDEX($J$358:$R$361,MATCH(AO$364,$I$358:$I$361,0),MATCH(AO$363,$J$357:$R$357,0))</f>
        <v>20</v>
      </c>
      <c r="AP390" s="695" cm="1">
        <f t="array" ref="AP390">INDEX($H390:$K390,0,MATCH(AP$364,$H$364:$K$364,0))*INDEX($J$358:$R$361,MATCH(AP$364,$I$358:$I$361,0),MATCH(AP$363,$J$357:$R$357,0))</f>
        <v>0</v>
      </c>
      <c r="AQ390" s="695" cm="1">
        <f t="array" ref="AQ390">INDEX($H390:$K390,0,MATCH(AQ$364,$H$364:$K$364,0))*INDEX($J$358:$R$361,MATCH(AQ$364,$I$358:$I$361,0),MATCH(AQ$363,$J$357:$R$357,0))</f>
        <v>0</v>
      </c>
      <c r="AR390" s="695" cm="1">
        <f t="array" ref="AR390">INDEX($H390:$K390,0,MATCH(AR$364,$H$364:$K$364,0))*INDEX($J$358:$R$361,MATCH(AR$364,$I$358:$I$361,0),MATCH(AR$363,$J$357:$R$357,0))</f>
        <v>0</v>
      </c>
      <c r="AS390" s="695" cm="1">
        <f t="array" ref="AS390">INDEX($H390:$K390,0,MATCH(AS$364,$H$364:$K$364,0))*INDEX($J$358:$R$361,MATCH(AS$364,$I$358:$I$361,0),MATCH(AS$363,$J$357:$R$357,0))</f>
        <v>20</v>
      </c>
      <c r="AT390" s="695" cm="1">
        <f t="array" ref="AT390">INDEX($H390:$K390,0,MATCH(AT$364,$H$364:$K$364,0))*INDEX($J$358:$R$361,MATCH(AT$364,$I$358:$I$361,0),MATCH(AT$363,$J$357:$R$357,0))</f>
        <v>0</v>
      </c>
      <c r="AU390" s="695" cm="1">
        <f t="array" ref="AU390">INDEX($H390:$K390,0,MATCH(AU$364,$H$364:$K$364,0))*INDEX($J$358:$R$361,MATCH(AU$364,$I$358:$I$361,0),MATCH(AU$363,$J$357:$R$357,0))</f>
        <v>0</v>
      </c>
      <c r="AV390" s="186"/>
      <c r="AW390" s="186"/>
      <c r="AX390" s="16"/>
      <c r="AY390" s="8"/>
      <c r="AZ390" s="8"/>
      <c r="BA390" s="8"/>
    </row>
    <row r="391" spans="1:53" ht="14.5" outlineLevel="1" x14ac:dyDescent="0.35">
      <c r="A391" s="6"/>
      <c r="B391" s="7"/>
      <c r="C391" s="17"/>
      <c r="D391" s="17"/>
      <c r="E391" s="17"/>
      <c r="F391" s="26"/>
      <c r="G391" s="26" t="str">
        <f t="shared" si="178"/>
        <v>YYAWWa</v>
      </c>
      <c r="H391" s="222">
        <f t="shared" ref="H391:K391" si="196">INDEX($Z$184:$AC$196,MATCH($M151,$Y$184:$Y$196,0),MATCH(H$364,$Z$183:$AC$183,0))</f>
        <v>0</v>
      </c>
      <c r="I391" s="222">
        <f t="shared" si="196"/>
        <v>20</v>
      </c>
      <c r="J391" s="222">
        <f t="shared" si="196"/>
        <v>0</v>
      </c>
      <c r="K391" s="222">
        <f t="shared" si="196"/>
        <v>0</v>
      </c>
      <c r="L391" s="695" cm="1">
        <f t="array" ref="L391">INDEX($H391:$K391,0,MATCH(L$364,$H$364:$K$364,0))*INDEX($J$358:$R$361,MATCH(L$364,$I$358:$I$361,0),MATCH(L$363,$J$357:$R$357,0))</f>
        <v>0</v>
      </c>
      <c r="M391" s="695" cm="1">
        <f t="array" ref="M391">INDEX($H391:$K391,0,MATCH(M$364,$H$364:$K$364,0))*INDEX($J$358:$R$361,MATCH(M$364,$I$358:$I$361,0),MATCH(M$363,$J$357:$R$357,0))</f>
        <v>20</v>
      </c>
      <c r="N391" s="695" cm="1">
        <f t="array" ref="N391">INDEX($H391:$K391,0,MATCH(N$364,$H$364:$K$364,0))*INDEX($J$358:$R$361,MATCH(N$364,$I$358:$I$361,0),MATCH(N$363,$J$357:$R$357,0))</f>
        <v>0</v>
      </c>
      <c r="O391" s="695" cm="1">
        <f t="array" ref="O391">INDEX($H391:$K391,0,MATCH(O$364,$H$364:$K$364,0))*INDEX($J$358:$R$361,MATCH(O$364,$I$358:$I$361,0),MATCH(O$363,$J$357:$R$357,0))</f>
        <v>0</v>
      </c>
      <c r="P391" s="695" cm="1">
        <f t="array" ref="P391">INDEX($H391:$K391,0,MATCH(P$364,$H$364:$K$364,0))*INDEX($J$358:$R$361,MATCH(P$364,$I$358:$I$361,0),MATCH(P$363,$J$357:$R$357,0))</f>
        <v>0</v>
      </c>
      <c r="Q391" s="695" cm="1">
        <f t="array" ref="Q391">INDEX($H391:$K391,0,MATCH(Q$364,$H$364:$K$364,0))*INDEX($J$358:$R$361,MATCH(Q$364,$I$358:$I$361,0),MATCH(Q$363,$J$357:$R$357,0))</f>
        <v>20</v>
      </c>
      <c r="R391" s="695" cm="1">
        <f t="array" ref="R391">INDEX($H391:$K391,0,MATCH(R$364,$H$364:$K$364,0))*INDEX($J$358:$R$361,MATCH(R$364,$I$358:$I$361,0),MATCH(R$363,$J$357:$R$357,0))</f>
        <v>0</v>
      </c>
      <c r="S391" s="695" cm="1">
        <f t="array" ref="S391">INDEX($H391:$K391,0,MATCH(S$364,$H$364:$K$364,0))*INDEX($J$358:$R$361,MATCH(S$364,$I$358:$I$361,0),MATCH(S$363,$J$357:$R$357,0))</f>
        <v>0</v>
      </c>
      <c r="T391" s="695" cm="1">
        <f t="array" ref="T391">INDEX($H391:$K391,0,MATCH(T$364,$H$364:$K$364,0))*INDEX($J$358:$R$361,MATCH(T$364,$I$358:$I$361,0),MATCH(T$363,$J$357:$R$357,0))</f>
        <v>0</v>
      </c>
      <c r="U391" s="695" cm="1">
        <f t="array" ref="U391">INDEX($H391:$K391,0,MATCH(U$364,$H$364:$K$364,0))*INDEX($J$358:$R$361,MATCH(U$364,$I$358:$I$361,0),MATCH(U$363,$J$357:$R$357,0))</f>
        <v>20</v>
      </c>
      <c r="V391" s="695" cm="1">
        <f t="array" ref="V391">INDEX($H391:$K391,0,MATCH(V$364,$H$364:$K$364,0))*INDEX($J$358:$R$361,MATCH(V$364,$I$358:$I$361,0),MATCH(V$363,$J$357:$R$357,0))</f>
        <v>0</v>
      </c>
      <c r="W391" s="695" cm="1">
        <f t="array" ref="W391">INDEX($H391:$K391,0,MATCH(W$364,$H$364:$K$364,0))*INDEX($J$358:$R$361,MATCH(W$364,$I$358:$I$361,0),MATCH(W$363,$J$357:$R$357,0))</f>
        <v>0</v>
      </c>
      <c r="X391" s="695" cm="1">
        <f t="array" ref="X391">INDEX($H391:$K391,0,MATCH(X$364,$H$364:$K$364,0))*INDEX($J$358:$R$361,MATCH(X$364,$I$358:$I$361,0),MATCH(X$363,$J$357:$R$357,0))</f>
        <v>0</v>
      </c>
      <c r="Y391" s="695" cm="1">
        <f t="array" ref="Y391">INDEX($H391:$K391,0,MATCH(Y$364,$H$364:$K$364,0))*INDEX($J$358:$R$361,MATCH(Y$364,$I$358:$I$361,0),MATCH(Y$363,$J$357:$R$357,0))</f>
        <v>20</v>
      </c>
      <c r="Z391" s="695" cm="1">
        <f t="array" ref="Z391">INDEX($H391:$K391,0,MATCH(Z$364,$H$364:$K$364,0))*INDEX($J$358:$R$361,MATCH(Z$364,$I$358:$I$361,0),MATCH(Z$363,$J$357:$R$357,0))</f>
        <v>0</v>
      </c>
      <c r="AA391" s="695" cm="1">
        <f t="array" ref="AA391">INDEX($H391:$K391,0,MATCH(AA$364,$H$364:$K$364,0))*INDEX($J$358:$R$361,MATCH(AA$364,$I$358:$I$361,0),MATCH(AA$363,$J$357:$R$357,0))</f>
        <v>0</v>
      </c>
      <c r="AB391" s="695" cm="1">
        <f t="array" ref="AB391">INDEX($H391:$K391,0,MATCH(AB$364,$H$364:$K$364,0))*INDEX($J$358:$R$361,MATCH(AB$364,$I$358:$I$361,0),MATCH(AB$363,$J$357:$R$357,0))</f>
        <v>0</v>
      </c>
      <c r="AC391" s="695" cm="1">
        <f t="array" ref="AC391">INDEX($H391:$K391,0,MATCH(AC$364,$H$364:$K$364,0))*INDEX($J$358:$R$361,MATCH(AC$364,$I$358:$I$361,0),MATCH(AC$363,$J$357:$R$357,0))</f>
        <v>20</v>
      </c>
      <c r="AD391" s="695" cm="1">
        <f t="array" ref="AD391">INDEX($H391:$K391,0,MATCH(AD$364,$H$364:$K$364,0))*INDEX($J$358:$R$361,MATCH(AD$364,$I$358:$I$361,0),MATCH(AD$363,$J$357:$R$357,0))</f>
        <v>0</v>
      </c>
      <c r="AE391" s="695" cm="1">
        <f t="array" ref="AE391">INDEX($H391:$K391,0,MATCH(AE$364,$H$364:$K$364,0))*INDEX($J$358:$R$361,MATCH(AE$364,$I$358:$I$361,0),MATCH(AE$363,$J$357:$R$357,0))</f>
        <v>0</v>
      </c>
      <c r="AF391" s="695" cm="1">
        <f t="array" ref="AF391">INDEX($H391:$K391,0,MATCH(AF$364,$H$364:$K$364,0))*INDEX($J$358:$R$361,MATCH(AF$364,$I$358:$I$361,0),MATCH(AF$363,$J$357:$R$357,0))</f>
        <v>0</v>
      </c>
      <c r="AG391" s="695" cm="1">
        <f t="array" ref="AG391">INDEX($H391:$K391,0,MATCH(AG$364,$H$364:$K$364,0))*INDEX($J$358:$R$361,MATCH(AG$364,$I$358:$I$361,0),MATCH(AG$363,$J$357:$R$357,0))</f>
        <v>20</v>
      </c>
      <c r="AH391" s="695" cm="1">
        <f t="array" ref="AH391">INDEX($H391:$K391,0,MATCH(AH$364,$H$364:$K$364,0))*INDEX($J$358:$R$361,MATCH(AH$364,$I$358:$I$361,0),MATCH(AH$363,$J$357:$R$357,0))</f>
        <v>0</v>
      </c>
      <c r="AI391" s="695" cm="1">
        <f t="array" ref="AI391">INDEX($H391:$K391,0,MATCH(AI$364,$H$364:$K$364,0))*INDEX($J$358:$R$361,MATCH(AI$364,$I$358:$I$361,0),MATCH(AI$363,$J$357:$R$357,0))</f>
        <v>0</v>
      </c>
      <c r="AJ391" s="695" cm="1">
        <f t="array" ref="AJ391">INDEX($H391:$K391,0,MATCH(AJ$364,$H$364:$K$364,0))*INDEX($J$358:$R$361,MATCH(AJ$364,$I$358:$I$361,0),MATCH(AJ$363,$J$357:$R$357,0))</f>
        <v>0</v>
      </c>
      <c r="AK391" s="695" cm="1">
        <f t="array" ref="AK391">INDEX($H391:$K391,0,MATCH(AK$364,$H$364:$K$364,0))*INDEX($J$358:$R$361,MATCH(AK$364,$I$358:$I$361,0),MATCH(AK$363,$J$357:$R$357,0))</f>
        <v>20</v>
      </c>
      <c r="AL391" s="695" cm="1">
        <f t="array" ref="AL391">INDEX($H391:$K391,0,MATCH(AL$364,$H$364:$K$364,0))*INDEX($J$358:$R$361,MATCH(AL$364,$I$358:$I$361,0),MATCH(AL$363,$J$357:$R$357,0))</f>
        <v>0</v>
      </c>
      <c r="AM391" s="695" cm="1">
        <f t="array" ref="AM391">INDEX($H391:$K391,0,MATCH(AM$364,$H$364:$K$364,0))*INDEX($J$358:$R$361,MATCH(AM$364,$I$358:$I$361,0),MATCH(AM$363,$J$357:$R$357,0))</f>
        <v>0</v>
      </c>
      <c r="AN391" s="695" cm="1">
        <f t="array" ref="AN391">INDEX($H391:$K391,0,MATCH(AN$364,$H$364:$K$364,0))*INDEX($J$358:$R$361,MATCH(AN$364,$I$358:$I$361,0),MATCH(AN$363,$J$357:$R$357,0))</f>
        <v>0</v>
      </c>
      <c r="AO391" s="695" cm="1">
        <f t="array" ref="AO391">INDEX($H391:$K391,0,MATCH(AO$364,$H$364:$K$364,0))*INDEX($J$358:$R$361,MATCH(AO$364,$I$358:$I$361,0),MATCH(AO$363,$J$357:$R$357,0))</f>
        <v>20</v>
      </c>
      <c r="AP391" s="695" cm="1">
        <f t="array" ref="AP391">INDEX($H391:$K391,0,MATCH(AP$364,$H$364:$K$364,0))*INDEX($J$358:$R$361,MATCH(AP$364,$I$358:$I$361,0),MATCH(AP$363,$J$357:$R$357,0))</f>
        <v>0</v>
      </c>
      <c r="AQ391" s="695" cm="1">
        <f t="array" ref="AQ391">INDEX($H391:$K391,0,MATCH(AQ$364,$H$364:$K$364,0))*INDEX($J$358:$R$361,MATCH(AQ$364,$I$358:$I$361,0),MATCH(AQ$363,$J$357:$R$357,0))</f>
        <v>0</v>
      </c>
      <c r="AR391" s="695" cm="1">
        <f t="array" ref="AR391">INDEX($H391:$K391,0,MATCH(AR$364,$H$364:$K$364,0))*INDEX($J$358:$R$361,MATCH(AR$364,$I$358:$I$361,0),MATCH(AR$363,$J$357:$R$357,0))</f>
        <v>0</v>
      </c>
      <c r="AS391" s="695" cm="1">
        <f t="array" ref="AS391">INDEX($H391:$K391,0,MATCH(AS$364,$H$364:$K$364,0))*INDEX($J$358:$R$361,MATCH(AS$364,$I$358:$I$361,0),MATCH(AS$363,$J$357:$R$357,0))</f>
        <v>20</v>
      </c>
      <c r="AT391" s="695" cm="1">
        <f t="array" ref="AT391">INDEX($H391:$K391,0,MATCH(AT$364,$H$364:$K$364,0))*INDEX($J$358:$R$361,MATCH(AT$364,$I$358:$I$361,0),MATCH(AT$363,$J$357:$R$357,0))</f>
        <v>0</v>
      </c>
      <c r="AU391" s="695" cm="1">
        <f t="array" ref="AU391">INDEX($H391:$K391,0,MATCH(AU$364,$H$364:$K$364,0))*INDEX($J$358:$R$361,MATCH(AU$364,$I$358:$I$361,0),MATCH(AU$363,$J$357:$R$357,0))</f>
        <v>0</v>
      </c>
      <c r="AV391" s="186"/>
      <c r="AW391" s="186"/>
      <c r="AX391" s="16"/>
      <c r="AY391" s="8"/>
      <c r="AZ391" s="8"/>
      <c r="BA391" s="8"/>
    </row>
    <row r="392" spans="1:53" ht="14.5" outlineLevel="1" x14ac:dyDescent="0.35">
      <c r="A392" s="6"/>
      <c r="B392" s="7"/>
      <c r="C392" s="17"/>
      <c r="D392" s="17"/>
      <c r="E392" s="17"/>
      <c r="F392" s="26"/>
      <c r="G392" s="26" t="str">
        <f t="shared" si="178"/>
        <v>YYWA2Ww</v>
      </c>
      <c r="H392" s="222">
        <f t="shared" ref="H392:K392" si="197">INDEX($Z$184:$AC$196,MATCH($M152,$Y$184:$Y$196,0),MATCH(H$364,$Z$183:$AC$183,0))</f>
        <v>0</v>
      </c>
      <c r="I392" s="222">
        <f t="shared" si="197"/>
        <v>78</v>
      </c>
      <c r="J392" s="222">
        <f t="shared" si="197"/>
        <v>19</v>
      </c>
      <c r="K392" s="222">
        <f t="shared" si="197"/>
        <v>0</v>
      </c>
      <c r="L392" s="695" cm="1">
        <f t="array" ref="L392">INDEX($H392:$K392,0,MATCH(L$364,$H$364:$K$364,0))*INDEX($J$358:$R$361,MATCH(L$364,$I$358:$I$361,0),MATCH(L$363,$J$357:$R$357,0))</f>
        <v>0</v>
      </c>
      <c r="M392" s="695" cm="1">
        <f t="array" ref="M392">INDEX($H392:$K392,0,MATCH(M$364,$H$364:$K$364,0))*INDEX($J$358:$R$361,MATCH(M$364,$I$358:$I$361,0),MATCH(M$363,$J$357:$R$357,0))</f>
        <v>78</v>
      </c>
      <c r="N392" s="695" cm="1">
        <f t="array" ref="N392">INDEX($H392:$K392,0,MATCH(N$364,$H$364:$K$364,0))*INDEX($J$358:$R$361,MATCH(N$364,$I$358:$I$361,0),MATCH(N$363,$J$357:$R$357,0))</f>
        <v>38</v>
      </c>
      <c r="O392" s="695" cm="1">
        <f t="array" ref="O392">INDEX($H392:$K392,0,MATCH(O$364,$H$364:$K$364,0))*INDEX($J$358:$R$361,MATCH(O$364,$I$358:$I$361,0),MATCH(O$363,$J$357:$R$357,0))</f>
        <v>0</v>
      </c>
      <c r="P392" s="695" cm="1">
        <f t="array" ref="P392">INDEX($H392:$K392,0,MATCH(P$364,$H$364:$K$364,0))*INDEX($J$358:$R$361,MATCH(P$364,$I$358:$I$361,0),MATCH(P$363,$J$357:$R$357,0))</f>
        <v>0</v>
      </c>
      <c r="Q392" s="695" cm="1">
        <f t="array" ref="Q392">INDEX($H392:$K392,0,MATCH(Q$364,$H$364:$K$364,0))*INDEX($J$358:$R$361,MATCH(Q$364,$I$358:$I$361,0),MATCH(Q$363,$J$357:$R$357,0))</f>
        <v>78</v>
      </c>
      <c r="R392" s="695" cm="1">
        <f t="array" ref="R392">INDEX($H392:$K392,0,MATCH(R$364,$H$364:$K$364,0))*INDEX($J$358:$R$361,MATCH(R$364,$I$358:$I$361,0),MATCH(R$363,$J$357:$R$357,0))</f>
        <v>38</v>
      </c>
      <c r="S392" s="695" cm="1">
        <f t="array" ref="S392">INDEX($H392:$K392,0,MATCH(S$364,$H$364:$K$364,0))*INDEX($J$358:$R$361,MATCH(S$364,$I$358:$I$361,0),MATCH(S$363,$J$357:$R$357,0))</f>
        <v>0</v>
      </c>
      <c r="T392" s="695" cm="1">
        <f t="array" ref="T392">INDEX($H392:$K392,0,MATCH(T$364,$H$364:$K$364,0))*INDEX($J$358:$R$361,MATCH(T$364,$I$358:$I$361,0),MATCH(T$363,$J$357:$R$357,0))</f>
        <v>0</v>
      </c>
      <c r="U392" s="695" cm="1">
        <f t="array" ref="U392">INDEX($H392:$K392,0,MATCH(U$364,$H$364:$K$364,0))*INDEX($J$358:$R$361,MATCH(U$364,$I$358:$I$361,0),MATCH(U$363,$J$357:$R$357,0))</f>
        <v>78</v>
      </c>
      <c r="V392" s="695" cm="1">
        <f t="array" ref="V392">INDEX($H392:$K392,0,MATCH(V$364,$H$364:$K$364,0))*INDEX($J$358:$R$361,MATCH(V$364,$I$358:$I$361,0),MATCH(V$363,$J$357:$R$357,0))</f>
        <v>19</v>
      </c>
      <c r="W392" s="695" cm="1">
        <f t="array" ref="W392">INDEX($H392:$K392,0,MATCH(W$364,$H$364:$K$364,0))*INDEX($J$358:$R$361,MATCH(W$364,$I$358:$I$361,0),MATCH(W$363,$J$357:$R$357,0))</f>
        <v>0</v>
      </c>
      <c r="X392" s="695" cm="1">
        <f t="array" ref="X392">INDEX($H392:$K392,0,MATCH(X$364,$H$364:$K$364,0))*INDEX($J$358:$R$361,MATCH(X$364,$I$358:$I$361,0),MATCH(X$363,$J$357:$R$357,0))</f>
        <v>0</v>
      </c>
      <c r="Y392" s="695" cm="1">
        <f t="array" ref="Y392">INDEX($H392:$K392,0,MATCH(Y$364,$H$364:$K$364,0))*INDEX($J$358:$R$361,MATCH(Y$364,$I$358:$I$361,0),MATCH(Y$363,$J$357:$R$357,0))</f>
        <v>78</v>
      </c>
      <c r="Z392" s="695" cm="1">
        <f t="array" ref="Z392">INDEX($H392:$K392,0,MATCH(Z$364,$H$364:$K$364,0))*INDEX($J$358:$R$361,MATCH(Z$364,$I$358:$I$361,0),MATCH(Z$363,$J$357:$R$357,0))</f>
        <v>19</v>
      </c>
      <c r="AA392" s="695" cm="1">
        <f t="array" ref="AA392">INDEX($H392:$K392,0,MATCH(AA$364,$H$364:$K$364,0))*INDEX($J$358:$R$361,MATCH(AA$364,$I$358:$I$361,0),MATCH(AA$363,$J$357:$R$357,0))</f>
        <v>0</v>
      </c>
      <c r="AB392" s="695" cm="1">
        <f t="array" ref="AB392">INDEX($H392:$K392,0,MATCH(AB$364,$H$364:$K$364,0))*INDEX($J$358:$R$361,MATCH(AB$364,$I$358:$I$361,0),MATCH(AB$363,$J$357:$R$357,0))</f>
        <v>0</v>
      </c>
      <c r="AC392" s="695" cm="1">
        <f t="array" ref="AC392">INDEX($H392:$K392,0,MATCH(AC$364,$H$364:$K$364,0))*INDEX($J$358:$R$361,MATCH(AC$364,$I$358:$I$361,0),MATCH(AC$363,$J$357:$R$357,0))</f>
        <v>78</v>
      </c>
      <c r="AD392" s="695" cm="1">
        <f t="array" ref="AD392">INDEX($H392:$K392,0,MATCH(AD$364,$H$364:$K$364,0))*INDEX($J$358:$R$361,MATCH(AD$364,$I$358:$I$361,0),MATCH(AD$363,$J$357:$R$357,0))</f>
        <v>19</v>
      </c>
      <c r="AE392" s="695" cm="1">
        <f t="array" ref="AE392">INDEX($H392:$K392,0,MATCH(AE$364,$H$364:$K$364,0))*INDEX($J$358:$R$361,MATCH(AE$364,$I$358:$I$361,0),MATCH(AE$363,$J$357:$R$357,0))</f>
        <v>0</v>
      </c>
      <c r="AF392" s="695" cm="1">
        <f t="array" ref="AF392">INDEX($H392:$K392,0,MATCH(AF$364,$H$364:$K$364,0))*INDEX($J$358:$R$361,MATCH(AF$364,$I$358:$I$361,0),MATCH(AF$363,$J$357:$R$357,0))</f>
        <v>0</v>
      </c>
      <c r="AG392" s="695" cm="1">
        <f t="array" ref="AG392">INDEX($H392:$K392,0,MATCH(AG$364,$H$364:$K$364,0))*INDEX($J$358:$R$361,MATCH(AG$364,$I$358:$I$361,0),MATCH(AG$363,$J$357:$R$357,0))</f>
        <v>78</v>
      </c>
      <c r="AH392" s="695" cm="1">
        <f t="array" ref="AH392">INDEX($H392:$K392,0,MATCH(AH$364,$H$364:$K$364,0))*INDEX($J$358:$R$361,MATCH(AH$364,$I$358:$I$361,0),MATCH(AH$363,$J$357:$R$357,0))</f>
        <v>19</v>
      </c>
      <c r="AI392" s="695" cm="1">
        <f t="array" ref="AI392">INDEX($H392:$K392,0,MATCH(AI$364,$H$364:$K$364,0))*INDEX($J$358:$R$361,MATCH(AI$364,$I$358:$I$361,0),MATCH(AI$363,$J$357:$R$357,0))</f>
        <v>0</v>
      </c>
      <c r="AJ392" s="695" cm="1">
        <f t="array" ref="AJ392">INDEX($H392:$K392,0,MATCH(AJ$364,$H$364:$K$364,0))*INDEX($J$358:$R$361,MATCH(AJ$364,$I$358:$I$361,0),MATCH(AJ$363,$J$357:$R$357,0))</f>
        <v>0</v>
      </c>
      <c r="AK392" s="695" cm="1">
        <f t="array" ref="AK392">INDEX($H392:$K392,0,MATCH(AK$364,$H$364:$K$364,0))*INDEX($J$358:$R$361,MATCH(AK$364,$I$358:$I$361,0),MATCH(AK$363,$J$357:$R$357,0))</f>
        <v>78</v>
      </c>
      <c r="AL392" s="695" cm="1">
        <f t="array" ref="AL392">INDEX($H392:$K392,0,MATCH(AL$364,$H$364:$K$364,0))*INDEX($J$358:$R$361,MATCH(AL$364,$I$358:$I$361,0),MATCH(AL$363,$J$357:$R$357,0))</f>
        <v>0</v>
      </c>
      <c r="AM392" s="695" cm="1">
        <f t="array" ref="AM392">INDEX($H392:$K392,0,MATCH(AM$364,$H$364:$K$364,0))*INDEX($J$358:$R$361,MATCH(AM$364,$I$358:$I$361,0),MATCH(AM$363,$J$357:$R$357,0))</f>
        <v>0</v>
      </c>
      <c r="AN392" s="695" cm="1">
        <f t="array" ref="AN392">INDEX($H392:$K392,0,MATCH(AN$364,$H$364:$K$364,0))*INDEX($J$358:$R$361,MATCH(AN$364,$I$358:$I$361,0),MATCH(AN$363,$J$357:$R$357,0))</f>
        <v>0</v>
      </c>
      <c r="AO392" s="695" cm="1">
        <f t="array" ref="AO392">INDEX($H392:$K392,0,MATCH(AO$364,$H$364:$K$364,0))*INDEX($J$358:$R$361,MATCH(AO$364,$I$358:$I$361,0),MATCH(AO$363,$J$357:$R$357,0))</f>
        <v>78</v>
      </c>
      <c r="AP392" s="695" cm="1">
        <f t="array" ref="AP392">INDEX($H392:$K392,0,MATCH(AP$364,$H$364:$K$364,0))*INDEX($J$358:$R$361,MATCH(AP$364,$I$358:$I$361,0),MATCH(AP$363,$J$357:$R$357,0))</f>
        <v>0</v>
      </c>
      <c r="AQ392" s="695" cm="1">
        <f t="array" ref="AQ392">INDEX($H392:$K392,0,MATCH(AQ$364,$H$364:$K$364,0))*INDEX($J$358:$R$361,MATCH(AQ$364,$I$358:$I$361,0),MATCH(AQ$363,$J$357:$R$357,0))</f>
        <v>0</v>
      </c>
      <c r="AR392" s="695" cm="1">
        <f t="array" ref="AR392">INDEX($H392:$K392,0,MATCH(AR$364,$H$364:$K$364,0))*INDEX($J$358:$R$361,MATCH(AR$364,$I$358:$I$361,0),MATCH(AR$363,$J$357:$R$357,0))</f>
        <v>0</v>
      </c>
      <c r="AS392" s="695" cm="1">
        <f t="array" ref="AS392">INDEX($H392:$K392,0,MATCH(AS$364,$H$364:$K$364,0))*INDEX($J$358:$R$361,MATCH(AS$364,$I$358:$I$361,0),MATCH(AS$363,$J$357:$R$357,0))</f>
        <v>78</v>
      </c>
      <c r="AT392" s="695" cm="1">
        <f t="array" ref="AT392">INDEX($H392:$K392,0,MATCH(AT$364,$H$364:$K$364,0))*INDEX($J$358:$R$361,MATCH(AT$364,$I$358:$I$361,0),MATCH(AT$363,$J$357:$R$357,0))</f>
        <v>0</v>
      </c>
      <c r="AU392" s="695" cm="1">
        <f t="array" ref="AU392">INDEX($H392:$K392,0,MATCH(AU$364,$H$364:$K$364,0))*INDEX($J$358:$R$361,MATCH(AU$364,$I$358:$I$361,0),MATCH(AU$363,$J$357:$R$357,0))</f>
        <v>0</v>
      </c>
      <c r="AV392" s="186"/>
      <c r="AW392" s="186"/>
      <c r="AX392" s="16"/>
      <c r="AY392" s="8"/>
      <c r="AZ392" s="8"/>
      <c r="BA392" s="8"/>
    </row>
    <row r="393" spans="1:53" ht="14.5" outlineLevel="1" x14ac:dyDescent="0.35">
      <c r="A393" s="6"/>
      <c r="B393" s="7"/>
      <c r="C393" s="17"/>
      <c r="D393" s="17"/>
      <c r="E393" s="17"/>
      <c r="F393" s="26"/>
      <c r="G393" s="26" t="str">
        <f t="shared" si="178"/>
        <v>YYWA2Wwd</v>
      </c>
      <c r="H393" s="222">
        <f t="shared" ref="H393:K393" si="198">INDEX($Z$184:$AC$196,MATCH($M153,$Y$184:$Y$196,0),MATCH(H$364,$Z$183:$AC$183,0))</f>
        <v>0</v>
      </c>
      <c r="I393" s="222">
        <f t="shared" si="198"/>
        <v>78</v>
      </c>
      <c r="J393" s="222">
        <f t="shared" si="198"/>
        <v>19</v>
      </c>
      <c r="K393" s="222">
        <f t="shared" si="198"/>
        <v>0</v>
      </c>
      <c r="L393" s="695" cm="1">
        <f t="array" ref="L393">INDEX($H393:$K393,0,MATCH(L$364,$H$364:$K$364,0))*INDEX($J$358:$R$361,MATCH(L$364,$I$358:$I$361,0),MATCH(L$363,$J$357:$R$357,0))</f>
        <v>0</v>
      </c>
      <c r="M393" s="695" cm="1">
        <f t="array" ref="M393">INDEX($H393:$K393,0,MATCH(M$364,$H$364:$K$364,0))*INDEX($J$358:$R$361,MATCH(M$364,$I$358:$I$361,0),MATCH(M$363,$J$357:$R$357,0))</f>
        <v>78</v>
      </c>
      <c r="N393" s="695" cm="1">
        <f t="array" ref="N393">INDEX($H393:$K393,0,MATCH(N$364,$H$364:$K$364,0))*INDEX($J$358:$R$361,MATCH(N$364,$I$358:$I$361,0),MATCH(N$363,$J$357:$R$357,0))</f>
        <v>38</v>
      </c>
      <c r="O393" s="695" cm="1">
        <f t="array" ref="O393">INDEX($H393:$K393,0,MATCH(O$364,$H$364:$K$364,0))*INDEX($J$358:$R$361,MATCH(O$364,$I$358:$I$361,0),MATCH(O$363,$J$357:$R$357,0))</f>
        <v>0</v>
      </c>
      <c r="P393" s="695" cm="1">
        <f t="array" ref="P393">INDEX($H393:$K393,0,MATCH(P$364,$H$364:$K$364,0))*INDEX($J$358:$R$361,MATCH(P$364,$I$358:$I$361,0),MATCH(P$363,$J$357:$R$357,0))</f>
        <v>0</v>
      </c>
      <c r="Q393" s="695" cm="1">
        <f t="array" ref="Q393">INDEX($H393:$K393,0,MATCH(Q$364,$H$364:$K$364,0))*INDEX($J$358:$R$361,MATCH(Q$364,$I$358:$I$361,0),MATCH(Q$363,$J$357:$R$357,0))</f>
        <v>78</v>
      </c>
      <c r="R393" s="695" cm="1">
        <f t="array" ref="R393">INDEX($H393:$K393,0,MATCH(R$364,$H$364:$K$364,0))*INDEX($J$358:$R$361,MATCH(R$364,$I$358:$I$361,0),MATCH(R$363,$J$357:$R$357,0))</f>
        <v>38</v>
      </c>
      <c r="S393" s="695" cm="1">
        <f t="array" ref="S393">INDEX($H393:$K393,0,MATCH(S$364,$H$364:$K$364,0))*INDEX($J$358:$R$361,MATCH(S$364,$I$358:$I$361,0),MATCH(S$363,$J$357:$R$357,0))</f>
        <v>0</v>
      </c>
      <c r="T393" s="695" cm="1">
        <f t="array" ref="T393">INDEX($H393:$K393,0,MATCH(T$364,$H$364:$K$364,0))*INDEX($J$358:$R$361,MATCH(T$364,$I$358:$I$361,0),MATCH(T$363,$J$357:$R$357,0))</f>
        <v>0</v>
      </c>
      <c r="U393" s="695" cm="1">
        <f t="array" ref="U393">INDEX($H393:$K393,0,MATCH(U$364,$H$364:$K$364,0))*INDEX($J$358:$R$361,MATCH(U$364,$I$358:$I$361,0),MATCH(U$363,$J$357:$R$357,0))</f>
        <v>78</v>
      </c>
      <c r="V393" s="695" cm="1">
        <f t="array" ref="V393">INDEX($H393:$K393,0,MATCH(V$364,$H$364:$K$364,0))*INDEX($J$358:$R$361,MATCH(V$364,$I$358:$I$361,0),MATCH(V$363,$J$357:$R$357,0))</f>
        <v>19</v>
      </c>
      <c r="W393" s="695" cm="1">
        <f t="array" ref="W393">INDEX($H393:$K393,0,MATCH(W$364,$H$364:$K$364,0))*INDEX($J$358:$R$361,MATCH(W$364,$I$358:$I$361,0),MATCH(W$363,$J$357:$R$357,0))</f>
        <v>0</v>
      </c>
      <c r="X393" s="695" cm="1">
        <f t="array" ref="X393">INDEX($H393:$K393,0,MATCH(X$364,$H$364:$K$364,0))*INDEX($J$358:$R$361,MATCH(X$364,$I$358:$I$361,0),MATCH(X$363,$J$357:$R$357,0))</f>
        <v>0</v>
      </c>
      <c r="Y393" s="695" cm="1">
        <f t="array" ref="Y393">INDEX($H393:$K393,0,MATCH(Y$364,$H$364:$K$364,0))*INDEX($J$358:$R$361,MATCH(Y$364,$I$358:$I$361,0),MATCH(Y$363,$J$357:$R$357,0))</f>
        <v>78</v>
      </c>
      <c r="Z393" s="695" cm="1">
        <f t="array" ref="Z393">INDEX($H393:$K393,0,MATCH(Z$364,$H$364:$K$364,0))*INDEX($J$358:$R$361,MATCH(Z$364,$I$358:$I$361,0),MATCH(Z$363,$J$357:$R$357,0))</f>
        <v>19</v>
      </c>
      <c r="AA393" s="695" cm="1">
        <f t="array" ref="AA393">INDEX($H393:$K393,0,MATCH(AA$364,$H$364:$K$364,0))*INDEX($J$358:$R$361,MATCH(AA$364,$I$358:$I$361,0),MATCH(AA$363,$J$357:$R$357,0))</f>
        <v>0</v>
      </c>
      <c r="AB393" s="695" cm="1">
        <f t="array" ref="AB393">INDEX($H393:$K393,0,MATCH(AB$364,$H$364:$K$364,0))*INDEX($J$358:$R$361,MATCH(AB$364,$I$358:$I$361,0),MATCH(AB$363,$J$357:$R$357,0))</f>
        <v>0</v>
      </c>
      <c r="AC393" s="695" cm="1">
        <f t="array" ref="AC393">INDEX($H393:$K393,0,MATCH(AC$364,$H$364:$K$364,0))*INDEX($J$358:$R$361,MATCH(AC$364,$I$358:$I$361,0),MATCH(AC$363,$J$357:$R$357,0))</f>
        <v>78</v>
      </c>
      <c r="AD393" s="695" cm="1">
        <f t="array" ref="AD393">INDEX($H393:$K393,0,MATCH(AD$364,$H$364:$K$364,0))*INDEX($J$358:$R$361,MATCH(AD$364,$I$358:$I$361,0),MATCH(AD$363,$J$357:$R$357,0))</f>
        <v>19</v>
      </c>
      <c r="AE393" s="695" cm="1">
        <f t="array" ref="AE393">INDEX($H393:$K393,0,MATCH(AE$364,$H$364:$K$364,0))*INDEX($J$358:$R$361,MATCH(AE$364,$I$358:$I$361,0),MATCH(AE$363,$J$357:$R$357,0))</f>
        <v>0</v>
      </c>
      <c r="AF393" s="695" cm="1">
        <f t="array" ref="AF393">INDEX($H393:$K393,0,MATCH(AF$364,$H$364:$K$364,0))*INDEX($J$358:$R$361,MATCH(AF$364,$I$358:$I$361,0),MATCH(AF$363,$J$357:$R$357,0))</f>
        <v>0</v>
      </c>
      <c r="AG393" s="695" cm="1">
        <f t="array" ref="AG393">INDEX($H393:$K393,0,MATCH(AG$364,$H$364:$K$364,0))*INDEX($J$358:$R$361,MATCH(AG$364,$I$358:$I$361,0),MATCH(AG$363,$J$357:$R$357,0))</f>
        <v>78</v>
      </c>
      <c r="AH393" s="695" cm="1">
        <f t="array" ref="AH393">INDEX($H393:$K393,0,MATCH(AH$364,$H$364:$K$364,0))*INDEX($J$358:$R$361,MATCH(AH$364,$I$358:$I$361,0),MATCH(AH$363,$J$357:$R$357,0))</f>
        <v>19</v>
      </c>
      <c r="AI393" s="695" cm="1">
        <f t="array" ref="AI393">INDEX($H393:$K393,0,MATCH(AI$364,$H$364:$K$364,0))*INDEX($J$358:$R$361,MATCH(AI$364,$I$358:$I$361,0),MATCH(AI$363,$J$357:$R$357,0))</f>
        <v>0</v>
      </c>
      <c r="AJ393" s="695" cm="1">
        <f t="array" ref="AJ393">INDEX($H393:$K393,0,MATCH(AJ$364,$H$364:$K$364,0))*INDEX($J$358:$R$361,MATCH(AJ$364,$I$358:$I$361,0),MATCH(AJ$363,$J$357:$R$357,0))</f>
        <v>0</v>
      </c>
      <c r="AK393" s="695" cm="1">
        <f t="array" ref="AK393">INDEX($H393:$K393,0,MATCH(AK$364,$H$364:$K$364,0))*INDEX($J$358:$R$361,MATCH(AK$364,$I$358:$I$361,0),MATCH(AK$363,$J$357:$R$357,0))</f>
        <v>78</v>
      </c>
      <c r="AL393" s="695" cm="1">
        <f t="array" ref="AL393">INDEX($H393:$K393,0,MATCH(AL$364,$H$364:$K$364,0))*INDEX($J$358:$R$361,MATCH(AL$364,$I$358:$I$361,0),MATCH(AL$363,$J$357:$R$357,0))</f>
        <v>0</v>
      </c>
      <c r="AM393" s="695" cm="1">
        <f t="array" ref="AM393">INDEX($H393:$K393,0,MATCH(AM$364,$H$364:$K$364,0))*INDEX($J$358:$R$361,MATCH(AM$364,$I$358:$I$361,0),MATCH(AM$363,$J$357:$R$357,0))</f>
        <v>0</v>
      </c>
      <c r="AN393" s="695" cm="1">
        <f t="array" ref="AN393">INDEX($H393:$K393,0,MATCH(AN$364,$H$364:$K$364,0))*INDEX($J$358:$R$361,MATCH(AN$364,$I$358:$I$361,0),MATCH(AN$363,$J$357:$R$357,0))</f>
        <v>0</v>
      </c>
      <c r="AO393" s="695" cm="1">
        <f t="array" ref="AO393">INDEX($H393:$K393,0,MATCH(AO$364,$H$364:$K$364,0))*INDEX($J$358:$R$361,MATCH(AO$364,$I$358:$I$361,0),MATCH(AO$363,$J$357:$R$357,0))</f>
        <v>78</v>
      </c>
      <c r="AP393" s="695" cm="1">
        <f t="array" ref="AP393">INDEX($H393:$K393,0,MATCH(AP$364,$H$364:$K$364,0))*INDEX($J$358:$R$361,MATCH(AP$364,$I$358:$I$361,0),MATCH(AP$363,$J$357:$R$357,0))</f>
        <v>0</v>
      </c>
      <c r="AQ393" s="695" cm="1">
        <f t="array" ref="AQ393">INDEX($H393:$K393,0,MATCH(AQ$364,$H$364:$K$364,0))*INDEX($J$358:$R$361,MATCH(AQ$364,$I$358:$I$361,0),MATCH(AQ$363,$J$357:$R$357,0))</f>
        <v>0</v>
      </c>
      <c r="AR393" s="695" cm="1">
        <f t="array" ref="AR393">INDEX($H393:$K393,0,MATCH(AR$364,$H$364:$K$364,0))*INDEX($J$358:$R$361,MATCH(AR$364,$I$358:$I$361,0),MATCH(AR$363,$J$357:$R$357,0))</f>
        <v>0</v>
      </c>
      <c r="AS393" s="695" cm="1">
        <f t="array" ref="AS393">INDEX($H393:$K393,0,MATCH(AS$364,$H$364:$K$364,0))*INDEX($J$358:$R$361,MATCH(AS$364,$I$358:$I$361,0),MATCH(AS$363,$J$357:$R$357,0))</f>
        <v>78</v>
      </c>
      <c r="AT393" s="695" cm="1">
        <f t="array" ref="AT393">INDEX($H393:$K393,0,MATCH(AT$364,$H$364:$K$364,0))*INDEX($J$358:$R$361,MATCH(AT$364,$I$358:$I$361,0),MATCH(AT$363,$J$357:$R$357,0))</f>
        <v>0</v>
      </c>
      <c r="AU393" s="695" cm="1">
        <f t="array" ref="AU393">INDEX($H393:$K393,0,MATCH(AU$364,$H$364:$K$364,0))*INDEX($J$358:$R$361,MATCH(AU$364,$I$358:$I$361,0),MATCH(AU$363,$J$357:$R$357,0))</f>
        <v>0</v>
      </c>
      <c r="AV393" s="186"/>
      <c r="AW393" s="186"/>
      <c r="AX393" s="16"/>
      <c r="AY393" s="8"/>
      <c r="AZ393" s="8"/>
      <c r="BA393" s="8"/>
    </row>
    <row r="394" spans="1:53" ht="14.5" outlineLevel="1" x14ac:dyDescent="0.35">
      <c r="A394" s="6"/>
      <c r="B394" s="7"/>
      <c r="C394" s="17"/>
      <c r="D394" s="17"/>
      <c r="E394" s="17"/>
      <c r="F394" s="26"/>
      <c r="G394" s="26" t="str">
        <f t="shared" si="178"/>
        <v>YYWWA1w</v>
      </c>
      <c r="H394" s="222">
        <f t="shared" ref="H394:K394" si="199">INDEX($Z$184:$AC$196,MATCH($M154,$Y$184:$Y$196,0),MATCH(H$364,$Z$183:$AC$183,0))</f>
        <v>0</v>
      </c>
      <c r="I394" s="222">
        <f t="shared" si="199"/>
        <v>78</v>
      </c>
      <c r="J394" s="878">
        <f t="shared" ref="J394:J395" si="200">INDEX($Z$184:$AC$196,MATCH($M154,$Y$184:$Y$196,0),MATCH(J$364,$Z$183:$AC$183,0))-10</f>
        <v>9</v>
      </c>
      <c r="K394" s="222">
        <f t="shared" si="199"/>
        <v>0</v>
      </c>
      <c r="L394" s="695" cm="1">
        <f t="array" ref="L394">INDEX($H394:$K394,0,MATCH(L$364,$H$364:$K$364,0))*INDEX($J$358:$R$361,MATCH(L$364,$I$358:$I$361,0),MATCH(L$363,$J$357:$R$357,0))</f>
        <v>0</v>
      </c>
      <c r="M394" s="695" cm="1">
        <f t="array" ref="M394">INDEX($H394:$K394,0,MATCH(M$364,$H$364:$K$364,0))*INDEX($J$358:$R$361,MATCH(M$364,$I$358:$I$361,0),MATCH(M$363,$J$357:$R$357,0))</f>
        <v>78</v>
      </c>
      <c r="N394" s="695" cm="1">
        <f t="array" ref="N394">INDEX($H394:$K394,0,MATCH(N$364,$H$364:$K$364,0))*INDEX($J$358:$R$361,MATCH(N$364,$I$358:$I$361,0),MATCH(N$363,$J$357:$R$357,0))</f>
        <v>18</v>
      </c>
      <c r="O394" s="695" cm="1">
        <f t="array" ref="O394">INDEX($H394:$K394,0,MATCH(O$364,$H$364:$K$364,0))*INDEX($J$358:$R$361,MATCH(O$364,$I$358:$I$361,0),MATCH(O$363,$J$357:$R$357,0))</f>
        <v>0</v>
      </c>
      <c r="P394" s="695" cm="1">
        <f t="array" ref="P394">INDEX($H394:$K394,0,MATCH(P$364,$H$364:$K$364,0))*INDEX($J$358:$R$361,MATCH(P$364,$I$358:$I$361,0),MATCH(P$363,$J$357:$R$357,0))</f>
        <v>0</v>
      </c>
      <c r="Q394" s="695" cm="1">
        <f t="array" ref="Q394">INDEX($H394:$K394,0,MATCH(Q$364,$H$364:$K$364,0))*INDEX($J$358:$R$361,MATCH(Q$364,$I$358:$I$361,0),MATCH(Q$363,$J$357:$R$357,0))</f>
        <v>78</v>
      </c>
      <c r="R394" s="695" cm="1">
        <f t="array" ref="R394">INDEX($H394:$K394,0,MATCH(R$364,$H$364:$K$364,0))*INDEX($J$358:$R$361,MATCH(R$364,$I$358:$I$361,0),MATCH(R$363,$J$357:$R$357,0))</f>
        <v>18</v>
      </c>
      <c r="S394" s="695" cm="1">
        <f t="array" ref="S394">INDEX($H394:$K394,0,MATCH(S$364,$H$364:$K$364,0))*INDEX($J$358:$R$361,MATCH(S$364,$I$358:$I$361,0),MATCH(S$363,$J$357:$R$357,0))</f>
        <v>0</v>
      </c>
      <c r="T394" s="695" cm="1">
        <f t="array" ref="T394">INDEX($H394:$K394,0,MATCH(T$364,$H$364:$K$364,0))*INDEX($J$358:$R$361,MATCH(T$364,$I$358:$I$361,0),MATCH(T$363,$J$357:$R$357,0))</f>
        <v>0</v>
      </c>
      <c r="U394" s="695" cm="1">
        <f t="array" ref="U394">INDEX($H394:$K394,0,MATCH(U$364,$H$364:$K$364,0))*INDEX($J$358:$R$361,MATCH(U$364,$I$358:$I$361,0),MATCH(U$363,$J$357:$R$357,0))</f>
        <v>78</v>
      </c>
      <c r="V394" s="695" cm="1">
        <f t="array" ref="V394">INDEX($H394:$K394,0,MATCH(V$364,$H$364:$K$364,0))*INDEX($J$358:$R$361,MATCH(V$364,$I$358:$I$361,0),MATCH(V$363,$J$357:$R$357,0))</f>
        <v>9</v>
      </c>
      <c r="W394" s="695" cm="1">
        <f t="array" ref="W394">INDEX($H394:$K394,0,MATCH(W$364,$H$364:$K$364,0))*INDEX($J$358:$R$361,MATCH(W$364,$I$358:$I$361,0),MATCH(W$363,$J$357:$R$357,0))</f>
        <v>0</v>
      </c>
      <c r="X394" s="695" cm="1">
        <f t="array" ref="X394">INDEX($H394:$K394,0,MATCH(X$364,$H$364:$K$364,0))*INDEX($J$358:$R$361,MATCH(X$364,$I$358:$I$361,0),MATCH(X$363,$J$357:$R$357,0))</f>
        <v>0</v>
      </c>
      <c r="Y394" s="695" cm="1">
        <f t="array" ref="Y394">INDEX($H394:$K394,0,MATCH(Y$364,$H$364:$K$364,0))*INDEX($J$358:$R$361,MATCH(Y$364,$I$358:$I$361,0),MATCH(Y$363,$J$357:$R$357,0))</f>
        <v>78</v>
      </c>
      <c r="Z394" s="695" cm="1">
        <f t="array" ref="Z394">INDEX($H394:$K394,0,MATCH(Z$364,$H$364:$K$364,0))*INDEX($J$358:$R$361,MATCH(Z$364,$I$358:$I$361,0),MATCH(Z$363,$J$357:$R$357,0))</f>
        <v>9</v>
      </c>
      <c r="AA394" s="695" cm="1">
        <f t="array" ref="AA394">INDEX($H394:$K394,0,MATCH(AA$364,$H$364:$K$364,0))*INDEX($J$358:$R$361,MATCH(AA$364,$I$358:$I$361,0),MATCH(AA$363,$J$357:$R$357,0))</f>
        <v>0</v>
      </c>
      <c r="AB394" s="695" cm="1">
        <f t="array" ref="AB394">INDEX($H394:$K394,0,MATCH(AB$364,$H$364:$K$364,0))*INDEX($J$358:$R$361,MATCH(AB$364,$I$358:$I$361,0),MATCH(AB$363,$J$357:$R$357,0))</f>
        <v>0</v>
      </c>
      <c r="AC394" s="695" cm="1">
        <f t="array" ref="AC394">INDEX($H394:$K394,0,MATCH(AC$364,$H$364:$K$364,0))*INDEX($J$358:$R$361,MATCH(AC$364,$I$358:$I$361,0),MATCH(AC$363,$J$357:$R$357,0))</f>
        <v>78</v>
      </c>
      <c r="AD394" s="695" cm="1">
        <f t="array" ref="AD394">INDEX($H394:$K394,0,MATCH(AD$364,$H$364:$K$364,0))*INDEX($J$358:$R$361,MATCH(AD$364,$I$358:$I$361,0),MATCH(AD$363,$J$357:$R$357,0))</f>
        <v>9</v>
      </c>
      <c r="AE394" s="695" cm="1">
        <f t="array" ref="AE394">INDEX($H394:$K394,0,MATCH(AE$364,$H$364:$K$364,0))*INDEX($J$358:$R$361,MATCH(AE$364,$I$358:$I$361,0),MATCH(AE$363,$J$357:$R$357,0))</f>
        <v>0</v>
      </c>
      <c r="AF394" s="695" cm="1">
        <f t="array" ref="AF394">INDEX($H394:$K394,0,MATCH(AF$364,$H$364:$K$364,0))*INDEX($J$358:$R$361,MATCH(AF$364,$I$358:$I$361,0),MATCH(AF$363,$J$357:$R$357,0))</f>
        <v>0</v>
      </c>
      <c r="AG394" s="695" cm="1">
        <f t="array" ref="AG394">INDEX($H394:$K394,0,MATCH(AG$364,$H$364:$K$364,0))*INDEX($J$358:$R$361,MATCH(AG$364,$I$358:$I$361,0),MATCH(AG$363,$J$357:$R$357,0))</f>
        <v>78</v>
      </c>
      <c r="AH394" s="695" cm="1">
        <f t="array" ref="AH394">INDEX($H394:$K394,0,MATCH(AH$364,$H$364:$K$364,0))*INDEX($J$358:$R$361,MATCH(AH$364,$I$358:$I$361,0),MATCH(AH$363,$J$357:$R$357,0))</f>
        <v>9</v>
      </c>
      <c r="AI394" s="695" cm="1">
        <f t="array" ref="AI394">INDEX($H394:$K394,0,MATCH(AI$364,$H$364:$K$364,0))*INDEX($J$358:$R$361,MATCH(AI$364,$I$358:$I$361,0),MATCH(AI$363,$J$357:$R$357,0))</f>
        <v>0</v>
      </c>
      <c r="AJ394" s="695" cm="1">
        <f t="array" ref="AJ394">INDEX($H394:$K394,0,MATCH(AJ$364,$H$364:$K$364,0))*INDEX($J$358:$R$361,MATCH(AJ$364,$I$358:$I$361,0),MATCH(AJ$363,$J$357:$R$357,0))</f>
        <v>0</v>
      </c>
      <c r="AK394" s="695" cm="1">
        <f t="array" ref="AK394">INDEX($H394:$K394,0,MATCH(AK$364,$H$364:$K$364,0))*INDEX($J$358:$R$361,MATCH(AK$364,$I$358:$I$361,0),MATCH(AK$363,$J$357:$R$357,0))</f>
        <v>78</v>
      </c>
      <c r="AL394" s="695" cm="1">
        <f t="array" ref="AL394">INDEX($H394:$K394,0,MATCH(AL$364,$H$364:$K$364,0))*INDEX($J$358:$R$361,MATCH(AL$364,$I$358:$I$361,0),MATCH(AL$363,$J$357:$R$357,0))</f>
        <v>0</v>
      </c>
      <c r="AM394" s="695" cm="1">
        <f t="array" ref="AM394">INDEX($H394:$K394,0,MATCH(AM$364,$H$364:$K$364,0))*INDEX($J$358:$R$361,MATCH(AM$364,$I$358:$I$361,0),MATCH(AM$363,$J$357:$R$357,0))</f>
        <v>0</v>
      </c>
      <c r="AN394" s="695" cm="1">
        <f t="array" ref="AN394">INDEX($H394:$K394,0,MATCH(AN$364,$H$364:$K$364,0))*INDEX($J$358:$R$361,MATCH(AN$364,$I$358:$I$361,0),MATCH(AN$363,$J$357:$R$357,0))</f>
        <v>0</v>
      </c>
      <c r="AO394" s="695" cm="1">
        <f t="array" ref="AO394">INDEX($H394:$K394,0,MATCH(AO$364,$H$364:$K$364,0))*INDEX($J$358:$R$361,MATCH(AO$364,$I$358:$I$361,0),MATCH(AO$363,$J$357:$R$357,0))</f>
        <v>78</v>
      </c>
      <c r="AP394" s="695" cm="1">
        <f t="array" ref="AP394">INDEX($H394:$K394,0,MATCH(AP$364,$H$364:$K$364,0))*INDEX($J$358:$R$361,MATCH(AP$364,$I$358:$I$361,0),MATCH(AP$363,$J$357:$R$357,0))</f>
        <v>0</v>
      </c>
      <c r="AQ394" s="695" cm="1">
        <f t="array" ref="AQ394">INDEX($H394:$K394,0,MATCH(AQ$364,$H$364:$K$364,0))*INDEX($J$358:$R$361,MATCH(AQ$364,$I$358:$I$361,0),MATCH(AQ$363,$J$357:$R$357,0))</f>
        <v>0</v>
      </c>
      <c r="AR394" s="695" cm="1">
        <f t="array" ref="AR394">INDEX($H394:$K394,0,MATCH(AR$364,$H$364:$K$364,0))*INDEX($J$358:$R$361,MATCH(AR$364,$I$358:$I$361,0),MATCH(AR$363,$J$357:$R$357,0))</f>
        <v>0</v>
      </c>
      <c r="AS394" s="695" cm="1">
        <f t="array" ref="AS394">INDEX($H394:$K394,0,MATCH(AS$364,$H$364:$K$364,0))*INDEX($J$358:$R$361,MATCH(AS$364,$I$358:$I$361,0),MATCH(AS$363,$J$357:$R$357,0))</f>
        <v>78</v>
      </c>
      <c r="AT394" s="695" cm="1">
        <f t="array" ref="AT394">INDEX($H394:$K394,0,MATCH(AT$364,$H$364:$K$364,0))*INDEX($J$358:$R$361,MATCH(AT$364,$I$358:$I$361,0),MATCH(AT$363,$J$357:$R$357,0))</f>
        <v>0</v>
      </c>
      <c r="AU394" s="695" cm="1">
        <f t="array" ref="AU394">INDEX($H394:$K394,0,MATCH(AU$364,$H$364:$K$364,0))*INDEX($J$358:$R$361,MATCH(AU$364,$I$358:$I$361,0),MATCH(AU$363,$J$357:$R$357,0))</f>
        <v>0</v>
      </c>
      <c r="AV394" s="186"/>
      <c r="AW394" s="186"/>
      <c r="AX394" s="16"/>
      <c r="AY394" s="8"/>
      <c r="AZ394" s="8"/>
      <c r="BA394" s="8"/>
    </row>
    <row r="395" spans="1:53" ht="14.5" outlineLevel="1" x14ac:dyDescent="0.35">
      <c r="A395" s="6"/>
      <c r="B395" s="7"/>
      <c r="C395" s="17"/>
      <c r="D395" s="17"/>
      <c r="E395" s="17"/>
      <c r="F395" s="26"/>
      <c r="G395" s="26" t="str">
        <f t="shared" si="178"/>
        <v>YYWWA1wd</v>
      </c>
      <c r="H395" s="222">
        <f t="shared" ref="H395:K395" si="201">INDEX($Z$184:$AC$196,MATCH($M155,$Y$184:$Y$196,0),MATCH(H$364,$Z$183:$AC$183,0))</f>
        <v>0</v>
      </c>
      <c r="I395" s="222">
        <f t="shared" si="201"/>
        <v>78</v>
      </c>
      <c r="J395" s="878">
        <f t="shared" si="200"/>
        <v>9</v>
      </c>
      <c r="K395" s="222">
        <f t="shared" si="201"/>
        <v>0</v>
      </c>
      <c r="L395" s="695" cm="1">
        <f t="array" ref="L395">INDEX($H395:$K395,0,MATCH(L$364,$H$364:$K$364,0))*INDEX($J$358:$R$361,MATCH(L$364,$I$358:$I$361,0),MATCH(L$363,$J$357:$R$357,0))</f>
        <v>0</v>
      </c>
      <c r="M395" s="695" cm="1">
        <f t="array" ref="M395">INDEX($H395:$K395,0,MATCH(M$364,$H$364:$K$364,0))*INDEX($J$358:$R$361,MATCH(M$364,$I$358:$I$361,0),MATCH(M$363,$J$357:$R$357,0))</f>
        <v>78</v>
      </c>
      <c r="N395" s="695" cm="1">
        <f t="array" ref="N395">INDEX($H395:$K395,0,MATCH(N$364,$H$364:$K$364,0))*INDEX($J$358:$R$361,MATCH(N$364,$I$358:$I$361,0),MATCH(N$363,$J$357:$R$357,0))</f>
        <v>18</v>
      </c>
      <c r="O395" s="695" cm="1">
        <f t="array" ref="O395">INDEX($H395:$K395,0,MATCH(O$364,$H$364:$K$364,0))*INDEX($J$358:$R$361,MATCH(O$364,$I$358:$I$361,0),MATCH(O$363,$J$357:$R$357,0))</f>
        <v>0</v>
      </c>
      <c r="P395" s="695" cm="1">
        <f t="array" ref="P395">INDEX($H395:$K395,0,MATCH(P$364,$H$364:$K$364,0))*INDEX($J$358:$R$361,MATCH(P$364,$I$358:$I$361,0),MATCH(P$363,$J$357:$R$357,0))</f>
        <v>0</v>
      </c>
      <c r="Q395" s="695" cm="1">
        <f t="array" ref="Q395">INDEX($H395:$K395,0,MATCH(Q$364,$H$364:$K$364,0))*INDEX($J$358:$R$361,MATCH(Q$364,$I$358:$I$361,0),MATCH(Q$363,$J$357:$R$357,0))</f>
        <v>78</v>
      </c>
      <c r="R395" s="695" cm="1">
        <f t="array" ref="R395">INDEX($H395:$K395,0,MATCH(R$364,$H$364:$K$364,0))*INDEX($J$358:$R$361,MATCH(R$364,$I$358:$I$361,0),MATCH(R$363,$J$357:$R$357,0))</f>
        <v>18</v>
      </c>
      <c r="S395" s="695" cm="1">
        <f t="array" ref="S395">INDEX($H395:$K395,0,MATCH(S$364,$H$364:$K$364,0))*INDEX($J$358:$R$361,MATCH(S$364,$I$358:$I$361,0),MATCH(S$363,$J$357:$R$357,0))</f>
        <v>0</v>
      </c>
      <c r="T395" s="695" cm="1">
        <f t="array" ref="T395">INDEX($H395:$K395,0,MATCH(T$364,$H$364:$K$364,0))*INDEX($J$358:$R$361,MATCH(T$364,$I$358:$I$361,0),MATCH(T$363,$J$357:$R$357,0))</f>
        <v>0</v>
      </c>
      <c r="U395" s="695" cm="1">
        <f t="array" ref="U395">INDEX($H395:$K395,0,MATCH(U$364,$H$364:$K$364,0))*INDEX($J$358:$R$361,MATCH(U$364,$I$358:$I$361,0),MATCH(U$363,$J$357:$R$357,0))</f>
        <v>78</v>
      </c>
      <c r="V395" s="695" cm="1">
        <f t="array" ref="V395">INDEX($H395:$K395,0,MATCH(V$364,$H$364:$K$364,0))*INDEX($J$358:$R$361,MATCH(V$364,$I$358:$I$361,0),MATCH(V$363,$J$357:$R$357,0))</f>
        <v>9</v>
      </c>
      <c r="W395" s="695" cm="1">
        <f t="array" ref="W395">INDEX($H395:$K395,0,MATCH(W$364,$H$364:$K$364,0))*INDEX($J$358:$R$361,MATCH(W$364,$I$358:$I$361,0),MATCH(W$363,$J$357:$R$357,0))</f>
        <v>0</v>
      </c>
      <c r="X395" s="695" cm="1">
        <f t="array" ref="X395">INDEX($H395:$K395,0,MATCH(X$364,$H$364:$K$364,0))*INDEX($J$358:$R$361,MATCH(X$364,$I$358:$I$361,0),MATCH(X$363,$J$357:$R$357,0))</f>
        <v>0</v>
      </c>
      <c r="Y395" s="695" cm="1">
        <f t="array" ref="Y395">INDEX($H395:$K395,0,MATCH(Y$364,$H$364:$K$364,0))*INDEX($J$358:$R$361,MATCH(Y$364,$I$358:$I$361,0),MATCH(Y$363,$J$357:$R$357,0))</f>
        <v>78</v>
      </c>
      <c r="Z395" s="695" cm="1">
        <f t="array" ref="Z395">INDEX($H395:$K395,0,MATCH(Z$364,$H$364:$K$364,0))*INDEX($J$358:$R$361,MATCH(Z$364,$I$358:$I$361,0),MATCH(Z$363,$J$357:$R$357,0))</f>
        <v>9</v>
      </c>
      <c r="AA395" s="695" cm="1">
        <f t="array" ref="AA395">INDEX($H395:$K395,0,MATCH(AA$364,$H$364:$K$364,0))*INDEX($J$358:$R$361,MATCH(AA$364,$I$358:$I$361,0),MATCH(AA$363,$J$357:$R$357,0))</f>
        <v>0</v>
      </c>
      <c r="AB395" s="695" cm="1">
        <f t="array" ref="AB395">INDEX($H395:$K395,0,MATCH(AB$364,$H$364:$K$364,0))*INDEX($J$358:$R$361,MATCH(AB$364,$I$358:$I$361,0),MATCH(AB$363,$J$357:$R$357,0))</f>
        <v>0</v>
      </c>
      <c r="AC395" s="695" cm="1">
        <f t="array" ref="AC395">INDEX($H395:$K395,0,MATCH(AC$364,$H$364:$K$364,0))*INDEX($J$358:$R$361,MATCH(AC$364,$I$358:$I$361,0),MATCH(AC$363,$J$357:$R$357,0))</f>
        <v>78</v>
      </c>
      <c r="AD395" s="695" cm="1">
        <f t="array" ref="AD395">INDEX($H395:$K395,0,MATCH(AD$364,$H$364:$K$364,0))*INDEX($J$358:$R$361,MATCH(AD$364,$I$358:$I$361,0),MATCH(AD$363,$J$357:$R$357,0))</f>
        <v>9</v>
      </c>
      <c r="AE395" s="695" cm="1">
        <f t="array" ref="AE395">INDEX($H395:$K395,0,MATCH(AE$364,$H$364:$K$364,0))*INDEX($J$358:$R$361,MATCH(AE$364,$I$358:$I$361,0),MATCH(AE$363,$J$357:$R$357,0))</f>
        <v>0</v>
      </c>
      <c r="AF395" s="695" cm="1">
        <f t="array" ref="AF395">INDEX($H395:$K395,0,MATCH(AF$364,$H$364:$K$364,0))*INDEX($J$358:$R$361,MATCH(AF$364,$I$358:$I$361,0),MATCH(AF$363,$J$357:$R$357,0))</f>
        <v>0</v>
      </c>
      <c r="AG395" s="695" cm="1">
        <f t="array" ref="AG395">INDEX($H395:$K395,0,MATCH(AG$364,$H$364:$K$364,0))*INDEX($J$358:$R$361,MATCH(AG$364,$I$358:$I$361,0),MATCH(AG$363,$J$357:$R$357,0))</f>
        <v>78</v>
      </c>
      <c r="AH395" s="695" cm="1">
        <f t="array" ref="AH395">INDEX($H395:$K395,0,MATCH(AH$364,$H$364:$K$364,0))*INDEX($J$358:$R$361,MATCH(AH$364,$I$358:$I$361,0),MATCH(AH$363,$J$357:$R$357,0))</f>
        <v>9</v>
      </c>
      <c r="AI395" s="695" cm="1">
        <f t="array" ref="AI395">INDEX($H395:$K395,0,MATCH(AI$364,$H$364:$K$364,0))*INDEX($J$358:$R$361,MATCH(AI$364,$I$358:$I$361,0),MATCH(AI$363,$J$357:$R$357,0))</f>
        <v>0</v>
      </c>
      <c r="AJ395" s="695" cm="1">
        <f t="array" ref="AJ395">INDEX($H395:$K395,0,MATCH(AJ$364,$H$364:$K$364,0))*INDEX($J$358:$R$361,MATCH(AJ$364,$I$358:$I$361,0),MATCH(AJ$363,$J$357:$R$357,0))</f>
        <v>0</v>
      </c>
      <c r="AK395" s="695" cm="1">
        <f t="array" ref="AK395">INDEX($H395:$K395,0,MATCH(AK$364,$H$364:$K$364,0))*INDEX($J$358:$R$361,MATCH(AK$364,$I$358:$I$361,0),MATCH(AK$363,$J$357:$R$357,0))</f>
        <v>78</v>
      </c>
      <c r="AL395" s="695" cm="1">
        <f t="array" ref="AL395">INDEX($H395:$K395,0,MATCH(AL$364,$H$364:$K$364,0))*INDEX($J$358:$R$361,MATCH(AL$364,$I$358:$I$361,0),MATCH(AL$363,$J$357:$R$357,0))</f>
        <v>0</v>
      </c>
      <c r="AM395" s="695" cm="1">
        <f t="array" ref="AM395">INDEX($H395:$K395,0,MATCH(AM$364,$H$364:$K$364,0))*INDEX($J$358:$R$361,MATCH(AM$364,$I$358:$I$361,0),MATCH(AM$363,$J$357:$R$357,0))</f>
        <v>0</v>
      </c>
      <c r="AN395" s="695" cm="1">
        <f t="array" ref="AN395">INDEX($H395:$K395,0,MATCH(AN$364,$H$364:$K$364,0))*INDEX($J$358:$R$361,MATCH(AN$364,$I$358:$I$361,0),MATCH(AN$363,$J$357:$R$357,0))</f>
        <v>0</v>
      </c>
      <c r="AO395" s="695" cm="1">
        <f t="array" ref="AO395">INDEX($H395:$K395,0,MATCH(AO$364,$H$364:$K$364,0))*INDEX($J$358:$R$361,MATCH(AO$364,$I$358:$I$361,0),MATCH(AO$363,$J$357:$R$357,0))</f>
        <v>78</v>
      </c>
      <c r="AP395" s="695" cm="1">
        <f t="array" ref="AP395">INDEX($H395:$K395,0,MATCH(AP$364,$H$364:$K$364,0))*INDEX($J$358:$R$361,MATCH(AP$364,$I$358:$I$361,0),MATCH(AP$363,$J$357:$R$357,0))</f>
        <v>0</v>
      </c>
      <c r="AQ395" s="695" cm="1">
        <f t="array" ref="AQ395">INDEX($H395:$K395,0,MATCH(AQ$364,$H$364:$K$364,0))*INDEX($J$358:$R$361,MATCH(AQ$364,$I$358:$I$361,0),MATCH(AQ$363,$J$357:$R$357,0))</f>
        <v>0</v>
      </c>
      <c r="AR395" s="695" cm="1">
        <f t="array" ref="AR395">INDEX($H395:$K395,0,MATCH(AR$364,$H$364:$K$364,0))*INDEX($J$358:$R$361,MATCH(AR$364,$I$358:$I$361,0),MATCH(AR$363,$J$357:$R$357,0))</f>
        <v>0</v>
      </c>
      <c r="AS395" s="695" cm="1">
        <f t="array" ref="AS395">INDEX($H395:$K395,0,MATCH(AS$364,$H$364:$K$364,0))*INDEX($J$358:$R$361,MATCH(AS$364,$I$358:$I$361,0),MATCH(AS$363,$J$357:$R$357,0))</f>
        <v>78</v>
      </c>
      <c r="AT395" s="695" cm="1">
        <f t="array" ref="AT395">INDEX($H395:$K395,0,MATCH(AT$364,$H$364:$K$364,0))*INDEX($J$358:$R$361,MATCH(AT$364,$I$358:$I$361,0),MATCH(AT$363,$J$357:$R$357,0))</f>
        <v>0</v>
      </c>
      <c r="AU395" s="695" cm="1">
        <f t="array" ref="AU395">INDEX($H395:$K395,0,MATCH(AU$364,$H$364:$K$364,0))*INDEX($J$358:$R$361,MATCH(AU$364,$I$358:$I$361,0),MATCH(AU$363,$J$357:$R$357,0))</f>
        <v>0</v>
      </c>
      <c r="AV395" s="186"/>
      <c r="AW395" s="186"/>
      <c r="AX395" s="16"/>
      <c r="AY395" s="8"/>
      <c r="AZ395" s="8"/>
      <c r="BA395" s="8"/>
    </row>
    <row r="396" spans="1:53" ht="14.5" outlineLevel="1" x14ac:dyDescent="0.35">
      <c r="A396" s="6"/>
      <c r="B396" s="7"/>
      <c r="C396" s="17"/>
      <c r="D396" s="17"/>
      <c r="E396" s="17"/>
      <c r="F396" s="26"/>
      <c r="G396" s="26" t="str">
        <f t="shared" si="178"/>
        <v>YYWWWw</v>
      </c>
      <c r="H396" s="222">
        <f t="shared" ref="H396:K396" si="202">INDEX($Z$184:$AC$196,MATCH($M156,$Y$184:$Y$196,0),MATCH(H$364,$Z$183:$AC$183,0))</f>
        <v>0</v>
      </c>
      <c r="I396" s="222">
        <f t="shared" si="202"/>
        <v>78</v>
      </c>
      <c r="J396" s="222">
        <f t="shared" si="202"/>
        <v>19</v>
      </c>
      <c r="K396" s="222">
        <f t="shared" si="202"/>
        <v>0</v>
      </c>
      <c r="L396" s="695" cm="1">
        <f t="array" ref="L396">INDEX($H396:$K396,0,MATCH(L$364,$H$364:$K$364,0))*INDEX($J$358:$R$361,MATCH(L$364,$I$358:$I$361,0),MATCH(L$363,$J$357:$R$357,0))</f>
        <v>0</v>
      </c>
      <c r="M396" s="695" cm="1">
        <f t="array" ref="M396">INDEX($H396:$K396,0,MATCH(M$364,$H$364:$K$364,0))*INDEX($J$358:$R$361,MATCH(M$364,$I$358:$I$361,0),MATCH(M$363,$J$357:$R$357,0))</f>
        <v>78</v>
      </c>
      <c r="N396" s="695" cm="1">
        <f t="array" ref="N396">INDEX($H396:$K396,0,MATCH(N$364,$H$364:$K$364,0))*INDEX($J$358:$R$361,MATCH(N$364,$I$358:$I$361,0),MATCH(N$363,$J$357:$R$357,0))</f>
        <v>38</v>
      </c>
      <c r="O396" s="695" cm="1">
        <f t="array" ref="O396">INDEX($H396:$K396,0,MATCH(O$364,$H$364:$K$364,0))*INDEX($J$358:$R$361,MATCH(O$364,$I$358:$I$361,0),MATCH(O$363,$J$357:$R$357,0))</f>
        <v>0</v>
      </c>
      <c r="P396" s="695" cm="1">
        <f t="array" ref="P396">INDEX($H396:$K396,0,MATCH(P$364,$H$364:$K$364,0))*INDEX($J$358:$R$361,MATCH(P$364,$I$358:$I$361,0),MATCH(P$363,$J$357:$R$357,0))</f>
        <v>0</v>
      </c>
      <c r="Q396" s="695" cm="1">
        <f t="array" ref="Q396">INDEX($H396:$K396,0,MATCH(Q$364,$H$364:$K$364,0))*INDEX($J$358:$R$361,MATCH(Q$364,$I$358:$I$361,0),MATCH(Q$363,$J$357:$R$357,0))</f>
        <v>78</v>
      </c>
      <c r="R396" s="695" cm="1">
        <f t="array" ref="R396">INDEX($H396:$K396,0,MATCH(R$364,$H$364:$K$364,0))*INDEX($J$358:$R$361,MATCH(R$364,$I$358:$I$361,0),MATCH(R$363,$J$357:$R$357,0))</f>
        <v>38</v>
      </c>
      <c r="S396" s="695" cm="1">
        <f t="array" ref="S396">INDEX($H396:$K396,0,MATCH(S$364,$H$364:$K$364,0))*INDEX($J$358:$R$361,MATCH(S$364,$I$358:$I$361,0),MATCH(S$363,$J$357:$R$357,0))</f>
        <v>0</v>
      </c>
      <c r="T396" s="695" cm="1">
        <f t="array" ref="T396">INDEX($H396:$K396,0,MATCH(T$364,$H$364:$K$364,0))*INDEX($J$358:$R$361,MATCH(T$364,$I$358:$I$361,0),MATCH(T$363,$J$357:$R$357,0))</f>
        <v>0</v>
      </c>
      <c r="U396" s="695" cm="1">
        <f t="array" ref="U396">INDEX($H396:$K396,0,MATCH(U$364,$H$364:$K$364,0))*INDEX($J$358:$R$361,MATCH(U$364,$I$358:$I$361,0),MATCH(U$363,$J$357:$R$357,0))</f>
        <v>78</v>
      </c>
      <c r="V396" s="695" cm="1">
        <f t="array" ref="V396">INDEX($H396:$K396,0,MATCH(V$364,$H$364:$K$364,0))*INDEX($J$358:$R$361,MATCH(V$364,$I$358:$I$361,0),MATCH(V$363,$J$357:$R$357,0))</f>
        <v>19</v>
      </c>
      <c r="W396" s="695" cm="1">
        <f t="array" ref="W396">INDEX($H396:$K396,0,MATCH(W$364,$H$364:$K$364,0))*INDEX($J$358:$R$361,MATCH(W$364,$I$358:$I$361,0),MATCH(W$363,$J$357:$R$357,0))</f>
        <v>0</v>
      </c>
      <c r="X396" s="695" cm="1">
        <f t="array" ref="X396">INDEX($H396:$K396,0,MATCH(X$364,$H$364:$K$364,0))*INDEX($J$358:$R$361,MATCH(X$364,$I$358:$I$361,0),MATCH(X$363,$J$357:$R$357,0))</f>
        <v>0</v>
      </c>
      <c r="Y396" s="695" cm="1">
        <f t="array" ref="Y396">INDEX($H396:$K396,0,MATCH(Y$364,$H$364:$K$364,0))*INDEX($J$358:$R$361,MATCH(Y$364,$I$358:$I$361,0),MATCH(Y$363,$J$357:$R$357,0))</f>
        <v>78</v>
      </c>
      <c r="Z396" s="695" cm="1">
        <f t="array" ref="Z396">INDEX($H396:$K396,0,MATCH(Z$364,$H$364:$K$364,0))*INDEX($J$358:$R$361,MATCH(Z$364,$I$358:$I$361,0),MATCH(Z$363,$J$357:$R$357,0))</f>
        <v>19</v>
      </c>
      <c r="AA396" s="695" cm="1">
        <f t="array" ref="AA396">INDEX($H396:$K396,0,MATCH(AA$364,$H$364:$K$364,0))*INDEX($J$358:$R$361,MATCH(AA$364,$I$358:$I$361,0),MATCH(AA$363,$J$357:$R$357,0))</f>
        <v>0</v>
      </c>
      <c r="AB396" s="695" cm="1">
        <f t="array" ref="AB396">INDEX($H396:$K396,0,MATCH(AB$364,$H$364:$K$364,0))*INDEX($J$358:$R$361,MATCH(AB$364,$I$358:$I$361,0),MATCH(AB$363,$J$357:$R$357,0))</f>
        <v>0</v>
      </c>
      <c r="AC396" s="695" cm="1">
        <f t="array" ref="AC396">INDEX($H396:$K396,0,MATCH(AC$364,$H$364:$K$364,0))*INDEX($J$358:$R$361,MATCH(AC$364,$I$358:$I$361,0),MATCH(AC$363,$J$357:$R$357,0))</f>
        <v>78</v>
      </c>
      <c r="AD396" s="695" cm="1">
        <f t="array" ref="AD396">INDEX($H396:$K396,0,MATCH(AD$364,$H$364:$K$364,0))*INDEX($J$358:$R$361,MATCH(AD$364,$I$358:$I$361,0),MATCH(AD$363,$J$357:$R$357,0))</f>
        <v>19</v>
      </c>
      <c r="AE396" s="695" cm="1">
        <f t="array" ref="AE396">INDEX($H396:$K396,0,MATCH(AE$364,$H$364:$K$364,0))*INDEX($J$358:$R$361,MATCH(AE$364,$I$358:$I$361,0),MATCH(AE$363,$J$357:$R$357,0))</f>
        <v>0</v>
      </c>
      <c r="AF396" s="695" cm="1">
        <f t="array" ref="AF396">INDEX($H396:$K396,0,MATCH(AF$364,$H$364:$K$364,0))*INDEX($J$358:$R$361,MATCH(AF$364,$I$358:$I$361,0),MATCH(AF$363,$J$357:$R$357,0))</f>
        <v>0</v>
      </c>
      <c r="AG396" s="695" cm="1">
        <f t="array" ref="AG396">INDEX($H396:$K396,0,MATCH(AG$364,$H$364:$K$364,0))*INDEX($J$358:$R$361,MATCH(AG$364,$I$358:$I$361,0),MATCH(AG$363,$J$357:$R$357,0))</f>
        <v>78</v>
      </c>
      <c r="AH396" s="695" cm="1">
        <f t="array" ref="AH396">INDEX($H396:$K396,0,MATCH(AH$364,$H$364:$K$364,0))*INDEX($J$358:$R$361,MATCH(AH$364,$I$358:$I$361,0),MATCH(AH$363,$J$357:$R$357,0))</f>
        <v>19</v>
      </c>
      <c r="AI396" s="695" cm="1">
        <f t="array" ref="AI396">INDEX($H396:$K396,0,MATCH(AI$364,$H$364:$K$364,0))*INDEX($J$358:$R$361,MATCH(AI$364,$I$358:$I$361,0),MATCH(AI$363,$J$357:$R$357,0))</f>
        <v>0</v>
      </c>
      <c r="AJ396" s="695" cm="1">
        <f t="array" ref="AJ396">INDEX($H396:$K396,0,MATCH(AJ$364,$H$364:$K$364,0))*INDEX($J$358:$R$361,MATCH(AJ$364,$I$358:$I$361,0),MATCH(AJ$363,$J$357:$R$357,0))</f>
        <v>0</v>
      </c>
      <c r="AK396" s="695" cm="1">
        <f t="array" ref="AK396">INDEX($H396:$K396,0,MATCH(AK$364,$H$364:$K$364,0))*INDEX($J$358:$R$361,MATCH(AK$364,$I$358:$I$361,0),MATCH(AK$363,$J$357:$R$357,0))</f>
        <v>78</v>
      </c>
      <c r="AL396" s="695" cm="1">
        <f t="array" ref="AL396">INDEX($H396:$K396,0,MATCH(AL$364,$H$364:$K$364,0))*INDEX($J$358:$R$361,MATCH(AL$364,$I$358:$I$361,0),MATCH(AL$363,$J$357:$R$357,0))</f>
        <v>0</v>
      </c>
      <c r="AM396" s="695" cm="1">
        <f t="array" ref="AM396">INDEX($H396:$K396,0,MATCH(AM$364,$H$364:$K$364,0))*INDEX($J$358:$R$361,MATCH(AM$364,$I$358:$I$361,0),MATCH(AM$363,$J$357:$R$357,0))</f>
        <v>0</v>
      </c>
      <c r="AN396" s="695" cm="1">
        <f t="array" ref="AN396">INDEX($H396:$K396,0,MATCH(AN$364,$H$364:$K$364,0))*INDEX($J$358:$R$361,MATCH(AN$364,$I$358:$I$361,0),MATCH(AN$363,$J$357:$R$357,0))</f>
        <v>0</v>
      </c>
      <c r="AO396" s="695" cm="1">
        <f t="array" ref="AO396">INDEX($H396:$K396,0,MATCH(AO$364,$H$364:$K$364,0))*INDEX($J$358:$R$361,MATCH(AO$364,$I$358:$I$361,0),MATCH(AO$363,$J$357:$R$357,0))</f>
        <v>78</v>
      </c>
      <c r="AP396" s="695" cm="1">
        <f t="array" ref="AP396">INDEX($H396:$K396,0,MATCH(AP$364,$H$364:$K$364,0))*INDEX($J$358:$R$361,MATCH(AP$364,$I$358:$I$361,0),MATCH(AP$363,$J$357:$R$357,0))</f>
        <v>0</v>
      </c>
      <c r="AQ396" s="695" cm="1">
        <f t="array" ref="AQ396">INDEX($H396:$K396,0,MATCH(AQ$364,$H$364:$K$364,0))*INDEX($J$358:$R$361,MATCH(AQ$364,$I$358:$I$361,0),MATCH(AQ$363,$J$357:$R$357,0))</f>
        <v>0</v>
      </c>
      <c r="AR396" s="695" cm="1">
        <f t="array" ref="AR396">INDEX($H396:$K396,0,MATCH(AR$364,$H$364:$K$364,0))*INDEX($J$358:$R$361,MATCH(AR$364,$I$358:$I$361,0),MATCH(AR$363,$J$357:$R$357,0))</f>
        <v>0</v>
      </c>
      <c r="AS396" s="695" cm="1">
        <f t="array" ref="AS396">INDEX($H396:$K396,0,MATCH(AS$364,$H$364:$K$364,0))*INDEX($J$358:$R$361,MATCH(AS$364,$I$358:$I$361,0),MATCH(AS$363,$J$357:$R$357,0))</f>
        <v>78</v>
      </c>
      <c r="AT396" s="695" cm="1">
        <f t="array" ref="AT396">INDEX($H396:$K396,0,MATCH(AT$364,$H$364:$K$364,0))*INDEX($J$358:$R$361,MATCH(AT$364,$I$358:$I$361,0),MATCH(AT$363,$J$357:$R$357,0))</f>
        <v>0</v>
      </c>
      <c r="AU396" s="695" cm="1">
        <f t="array" ref="AU396">INDEX($H396:$K396,0,MATCH(AU$364,$H$364:$K$364,0))*INDEX($J$358:$R$361,MATCH(AU$364,$I$358:$I$361,0),MATCH(AU$363,$J$357:$R$357,0))</f>
        <v>0</v>
      </c>
      <c r="AV396" s="186"/>
      <c r="AW396" s="186"/>
      <c r="AX396" s="16"/>
      <c r="AY396" s="8"/>
      <c r="AZ396" s="8"/>
      <c r="BA396" s="8"/>
    </row>
    <row r="397" spans="1:53" ht="14.5" outlineLevel="1" x14ac:dyDescent="0.35">
      <c r="A397" s="6"/>
      <c r="B397" s="7"/>
      <c r="C397" s="17"/>
      <c r="D397" s="17"/>
      <c r="E397" s="17"/>
      <c r="F397" s="26"/>
      <c r="G397" s="26" t="str">
        <f t="shared" ref="G397:G415" si="203">_xlfn.CONCAT(H157:M157)</f>
        <v>YYWWWwd</v>
      </c>
      <c r="H397" s="222">
        <f t="shared" ref="H397:K397" si="204">INDEX($Z$184:$AC$196,MATCH($M157,$Y$184:$Y$196,0),MATCH(H$364,$Z$183:$AC$183,0))</f>
        <v>0</v>
      </c>
      <c r="I397" s="222">
        <f t="shared" si="204"/>
        <v>78</v>
      </c>
      <c r="J397" s="222">
        <f t="shared" si="204"/>
        <v>19</v>
      </c>
      <c r="K397" s="222">
        <f t="shared" si="204"/>
        <v>0</v>
      </c>
      <c r="L397" s="695" cm="1">
        <f t="array" ref="L397">INDEX($H397:$K397,0,MATCH(L$364,$H$364:$K$364,0))*INDEX($J$358:$R$361,MATCH(L$364,$I$358:$I$361,0),MATCH(L$363,$J$357:$R$357,0))</f>
        <v>0</v>
      </c>
      <c r="M397" s="695" cm="1">
        <f t="array" ref="M397">INDEX($H397:$K397,0,MATCH(M$364,$H$364:$K$364,0))*INDEX($J$358:$R$361,MATCH(M$364,$I$358:$I$361,0),MATCH(M$363,$J$357:$R$357,0))</f>
        <v>78</v>
      </c>
      <c r="N397" s="695" cm="1">
        <f t="array" ref="N397">INDEX($H397:$K397,0,MATCH(N$364,$H$364:$K$364,0))*INDEX($J$358:$R$361,MATCH(N$364,$I$358:$I$361,0),MATCH(N$363,$J$357:$R$357,0))</f>
        <v>38</v>
      </c>
      <c r="O397" s="695" cm="1">
        <f t="array" ref="O397">INDEX($H397:$K397,0,MATCH(O$364,$H$364:$K$364,0))*INDEX($J$358:$R$361,MATCH(O$364,$I$358:$I$361,0),MATCH(O$363,$J$357:$R$357,0))</f>
        <v>0</v>
      </c>
      <c r="P397" s="695" cm="1">
        <f t="array" ref="P397">INDEX($H397:$K397,0,MATCH(P$364,$H$364:$K$364,0))*INDEX($J$358:$R$361,MATCH(P$364,$I$358:$I$361,0),MATCH(P$363,$J$357:$R$357,0))</f>
        <v>0</v>
      </c>
      <c r="Q397" s="695" cm="1">
        <f t="array" ref="Q397">INDEX($H397:$K397,0,MATCH(Q$364,$H$364:$K$364,0))*INDEX($J$358:$R$361,MATCH(Q$364,$I$358:$I$361,0),MATCH(Q$363,$J$357:$R$357,0))</f>
        <v>78</v>
      </c>
      <c r="R397" s="695" cm="1">
        <f t="array" ref="R397">INDEX($H397:$K397,0,MATCH(R$364,$H$364:$K$364,0))*INDEX($J$358:$R$361,MATCH(R$364,$I$358:$I$361,0),MATCH(R$363,$J$357:$R$357,0))</f>
        <v>38</v>
      </c>
      <c r="S397" s="695" cm="1">
        <f t="array" ref="S397">INDEX($H397:$K397,0,MATCH(S$364,$H$364:$K$364,0))*INDEX($J$358:$R$361,MATCH(S$364,$I$358:$I$361,0),MATCH(S$363,$J$357:$R$357,0))</f>
        <v>0</v>
      </c>
      <c r="T397" s="695" cm="1">
        <f t="array" ref="T397">INDEX($H397:$K397,0,MATCH(T$364,$H$364:$K$364,0))*INDEX($J$358:$R$361,MATCH(T$364,$I$358:$I$361,0),MATCH(T$363,$J$357:$R$357,0))</f>
        <v>0</v>
      </c>
      <c r="U397" s="695" cm="1">
        <f t="array" ref="U397">INDEX($H397:$K397,0,MATCH(U$364,$H$364:$K$364,0))*INDEX($J$358:$R$361,MATCH(U$364,$I$358:$I$361,0),MATCH(U$363,$J$357:$R$357,0))</f>
        <v>78</v>
      </c>
      <c r="V397" s="695" cm="1">
        <f t="array" ref="V397">INDEX($H397:$K397,0,MATCH(V$364,$H$364:$K$364,0))*INDEX($J$358:$R$361,MATCH(V$364,$I$358:$I$361,0),MATCH(V$363,$J$357:$R$357,0))</f>
        <v>19</v>
      </c>
      <c r="W397" s="695" cm="1">
        <f t="array" ref="W397">INDEX($H397:$K397,0,MATCH(W$364,$H$364:$K$364,0))*INDEX($J$358:$R$361,MATCH(W$364,$I$358:$I$361,0),MATCH(W$363,$J$357:$R$357,0))</f>
        <v>0</v>
      </c>
      <c r="X397" s="695" cm="1">
        <f t="array" ref="X397">INDEX($H397:$K397,0,MATCH(X$364,$H$364:$K$364,0))*INDEX($J$358:$R$361,MATCH(X$364,$I$358:$I$361,0),MATCH(X$363,$J$357:$R$357,0))</f>
        <v>0</v>
      </c>
      <c r="Y397" s="695" cm="1">
        <f t="array" ref="Y397">INDEX($H397:$K397,0,MATCH(Y$364,$H$364:$K$364,0))*INDEX($J$358:$R$361,MATCH(Y$364,$I$358:$I$361,0),MATCH(Y$363,$J$357:$R$357,0))</f>
        <v>78</v>
      </c>
      <c r="Z397" s="695" cm="1">
        <f t="array" ref="Z397">INDEX($H397:$K397,0,MATCH(Z$364,$H$364:$K$364,0))*INDEX($J$358:$R$361,MATCH(Z$364,$I$358:$I$361,0),MATCH(Z$363,$J$357:$R$357,0))</f>
        <v>19</v>
      </c>
      <c r="AA397" s="695" cm="1">
        <f t="array" ref="AA397">INDEX($H397:$K397,0,MATCH(AA$364,$H$364:$K$364,0))*INDEX($J$358:$R$361,MATCH(AA$364,$I$358:$I$361,0),MATCH(AA$363,$J$357:$R$357,0))</f>
        <v>0</v>
      </c>
      <c r="AB397" s="695" cm="1">
        <f t="array" ref="AB397">INDEX($H397:$K397,0,MATCH(AB$364,$H$364:$K$364,0))*INDEX($J$358:$R$361,MATCH(AB$364,$I$358:$I$361,0),MATCH(AB$363,$J$357:$R$357,0))</f>
        <v>0</v>
      </c>
      <c r="AC397" s="695" cm="1">
        <f t="array" ref="AC397">INDEX($H397:$K397,0,MATCH(AC$364,$H$364:$K$364,0))*INDEX($J$358:$R$361,MATCH(AC$364,$I$358:$I$361,0),MATCH(AC$363,$J$357:$R$357,0))</f>
        <v>78</v>
      </c>
      <c r="AD397" s="695" cm="1">
        <f t="array" ref="AD397">INDEX($H397:$K397,0,MATCH(AD$364,$H$364:$K$364,0))*INDEX($J$358:$R$361,MATCH(AD$364,$I$358:$I$361,0),MATCH(AD$363,$J$357:$R$357,0))</f>
        <v>19</v>
      </c>
      <c r="AE397" s="695" cm="1">
        <f t="array" ref="AE397">INDEX($H397:$K397,0,MATCH(AE$364,$H$364:$K$364,0))*INDEX($J$358:$R$361,MATCH(AE$364,$I$358:$I$361,0),MATCH(AE$363,$J$357:$R$357,0))</f>
        <v>0</v>
      </c>
      <c r="AF397" s="695" cm="1">
        <f t="array" ref="AF397">INDEX($H397:$K397,0,MATCH(AF$364,$H$364:$K$364,0))*INDEX($J$358:$R$361,MATCH(AF$364,$I$358:$I$361,0),MATCH(AF$363,$J$357:$R$357,0))</f>
        <v>0</v>
      </c>
      <c r="AG397" s="695" cm="1">
        <f t="array" ref="AG397">INDEX($H397:$K397,0,MATCH(AG$364,$H$364:$K$364,0))*INDEX($J$358:$R$361,MATCH(AG$364,$I$358:$I$361,0),MATCH(AG$363,$J$357:$R$357,0))</f>
        <v>78</v>
      </c>
      <c r="AH397" s="695" cm="1">
        <f t="array" ref="AH397">INDEX($H397:$K397,0,MATCH(AH$364,$H$364:$K$364,0))*INDEX($J$358:$R$361,MATCH(AH$364,$I$358:$I$361,0),MATCH(AH$363,$J$357:$R$357,0))</f>
        <v>19</v>
      </c>
      <c r="AI397" s="695" cm="1">
        <f t="array" ref="AI397">INDEX($H397:$K397,0,MATCH(AI$364,$H$364:$K$364,0))*INDEX($J$358:$R$361,MATCH(AI$364,$I$358:$I$361,0),MATCH(AI$363,$J$357:$R$357,0))</f>
        <v>0</v>
      </c>
      <c r="AJ397" s="695" cm="1">
        <f t="array" ref="AJ397">INDEX($H397:$K397,0,MATCH(AJ$364,$H$364:$K$364,0))*INDEX($J$358:$R$361,MATCH(AJ$364,$I$358:$I$361,0),MATCH(AJ$363,$J$357:$R$357,0))</f>
        <v>0</v>
      </c>
      <c r="AK397" s="695" cm="1">
        <f t="array" ref="AK397">INDEX($H397:$K397,0,MATCH(AK$364,$H$364:$K$364,0))*INDEX($J$358:$R$361,MATCH(AK$364,$I$358:$I$361,0),MATCH(AK$363,$J$357:$R$357,0))</f>
        <v>78</v>
      </c>
      <c r="AL397" s="695" cm="1">
        <f t="array" ref="AL397">INDEX($H397:$K397,0,MATCH(AL$364,$H$364:$K$364,0))*INDEX($J$358:$R$361,MATCH(AL$364,$I$358:$I$361,0),MATCH(AL$363,$J$357:$R$357,0))</f>
        <v>0</v>
      </c>
      <c r="AM397" s="695" cm="1">
        <f t="array" ref="AM397">INDEX($H397:$K397,0,MATCH(AM$364,$H$364:$K$364,0))*INDEX($J$358:$R$361,MATCH(AM$364,$I$358:$I$361,0),MATCH(AM$363,$J$357:$R$357,0))</f>
        <v>0</v>
      </c>
      <c r="AN397" s="695" cm="1">
        <f t="array" ref="AN397">INDEX($H397:$K397,0,MATCH(AN$364,$H$364:$K$364,0))*INDEX($J$358:$R$361,MATCH(AN$364,$I$358:$I$361,0),MATCH(AN$363,$J$357:$R$357,0))</f>
        <v>0</v>
      </c>
      <c r="AO397" s="695" cm="1">
        <f t="array" ref="AO397">INDEX($H397:$K397,0,MATCH(AO$364,$H$364:$K$364,0))*INDEX($J$358:$R$361,MATCH(AO$364,$I$358:$I$361,0),MATCH(AO$363,$J$357:$R$357,0))</f>
        <v>78</v>
      </c>
      <c r="AP397" s="695" cm="1">
        <f t="array" ref="AP397">INDEX($H397:$K397,0,MATCH(AP$364,$H$364:$K$364,0))*INDEX($J$358:$R$361,MATCH(AP$364,$I$358:$I$361,0),MATCH(AP$363,$J$357:$R$357,0))</f>
        <v>0</v>
      </c>
      <c r="AQ397" s="695" cm="1">
        <f t="array" ref="AQ397">INDEX($H397:$K397,0,MATCH(AQ$364,$H$364:$K$364,0))*INDEX($J$358:$R$361,MATCH(AQ$364,$I$358:$I$361,0),MATCH(AQ$363,$J$357:$R$357,0))</f>
        <v>0</v>
      </c>
      <c r="AR397" s="695" cm="1">
        <f t="array" ref="AR397">INDEX($H397:$K397,0,MATCH(AR$364,$H$364:$K$364,0))*INDEX($J$358:$R$361,MATCH(AR$364,$I$358:$I$361,0),MATCH(AR$363,$J$357:$R$357,0))</f>
        <v>0</v>
      </c>
      <c r="AS397" s="695" cm="1">
        <f t="array" ref="AS397">INDEX($H397:$K397,0,MATCH(AS$364,$H$364:$K$364,0))*INDEX($J$358:$R$361,MATCH(AS$364,$I$358:$I$361,0),MATCH(AS$363,$J$357:$R$357,0))</f>
        <v>78</v>
      </c>
      <c r="AT397" s="695" cm="1">
        <f t="array" ref="AT397">INDEX($H397:$K397,0,MATCH(AT$364,$H$364:$K$364,0))*INDEX($J$358:$R$361,MATCH(AT$364,$I$358:$I$361,0),MATCH(AT$363,$J$357:$R$357,0))</f>
        <v>0</v>
      </c>
      <c r="AU397" s="695" cm="1">
        <f t="array" ref="AU397">INDEX($H397:$K397,0,MATCH(AU$364,$H$364:$K$364,0))*INDEX($J$358:$R$361,MATCH(AU$364,$I$358:$I$361,0),MATCH(AU$363,$J$357:$R$357,0))</f>
        <v>0</v>
      </c>
      <c r="AV397" s="186"/>
      <c r="AW397" s="186"/>
      <c r="AX397" s="16"/>
      <c r="AY397" s="8"/>
      <c r="AZ397" s="8"/>
      <c r="BA397" s="8"/>
    </row>
    <row r="398" spans="1:53" ht="14.5" outlineLevel="1" x14ac:dyDescent="0.35">
      <c r="A398" s="6"/>
      <c r="B398" s="7"/>
      <c r="C398" s="17"/>
      <c r="D398" s="17"/>
      <c r="E398" s="17"/>
      <c r="F398" s="26"/>
      <c r="G398" s="26" t="str">
        <f t="shared" si="203"/>
        <v>YYNWBz</v>
      </c>
      <c r="H398" s="222">
        <f t="shared" ref="H398:K398" si="205">INDEX($Z$184:$AC$196,MATCH($M158,$Y$184:$Y$196,0),MATCH(H$364,$Z$183:$AC$183,0))</f>
        <v>18</v>
      </c>
      <c r="I398" s="222">
        <f t="shared" si="205"/>
        <v>78</v>
      </c>
      <c r="J398" s="222">
        <f t="shared" si="205"/>
        <v>25</v>
      </c>
      <c r="K398" s="222">
        <f t="shared" si="205"/>
        <v>0</v>
      </c>
      <c r="L398" s="695" cm="1">
        <f t="array" ref="L398">INDEX($H398:$K398,0,MATCH(L$364,$H$364:$K$364,0))*INDEX($J$358:$R$361,MATCH(L$364,$I$358:$I$361,0),MATCH(L$363,$J$357:$R$357,0))</f>
        <v>18</v>
      </c>
      <c r="M398" s="695" cm="1">
        <f t="array" ref="M398">INDEX($H398:$K398,0,MATCH(M$364,$H$364:$K$364,0))*INDEX($J$358:$R$361,MATCH(M$364,$I$358:$I$361,0),MATCH(M$363,$J$357:$R$357,0))</f>
        <v>78</v>
      </c>
      <c r="N398" s="695" cm="1">
        <f t="array" ref="N398">INDEX($H398:$K398,0,MATCH(N$364,$H$364:$K$364,0))*INDEX($J$358:$R$361,MATCH(N$364,$I$358:$I$361,0),MATCH(N$363,$J$357:$R$357,0))</f>
        <v>50</v>
      </c>
      <c r="O398" s="695" cm="1">
        <f t="array" ref="O398">INDEX($H398:$K398,0,MATCH(O$364,$H$364:$K$364,0))*INDEX($J$358:$R$361,MATCH(O$364,$I$358:$I$361,0),MATCH(O$363,$J$357:$R$357,0))</f>
        <v>0</v>
      </c>
      <c r="P398" s="695" cm="1">
        <f t="array" ref="P398">INDEX($H398:$K398,0,MATCH(P$364,$H$364:$K$364,0))*INDEX($J$358:$R$361,MATCH(P$364,$I$358:$I$361,0),MATCH(P$363,$J$357:$R$357,0))</f>
        <v>18</v>
      </c>
      <c r="Q398" s="695" cm="1">
        <f t="array" ref="Q398">INDEX($H398:$K398,0,MATCH(Q$364,$H$364:$K$364,0))*INDEX($J$358:$R$361,MATCH(Q$364,$I$358:$I$361,0),MATCH(Q$363,$J$357:$R$357,0))</f>
        <v>78</v>
      </c>
      <c r="R398" s="695" cm="1">
        <f t="array" ref="R398">INDEX($H398:$K398,0,MATCH(R$364,$H$364:$K$364,0))*INDEX($J$358:$R$361,MATCH(R$364,$I$358:$I$361,0),MATCH(R$363,$J$357:$R$357,0))</f>
        <v>50</v>
      </c>
      <c r="S398" s="695" cm="1">
        <f t="array" ref="S398">INDEX($H398:$K398,0,MATCH(S$364,$H$364:$K$364,0))*INDEX($J$358:$R$361,MATCH(S$364,$I$358:$I$361,0),MATCH(S$363,$J$357:$R$357,0))</f>
        <v>0</v>
      </c>
      <c r="T398" s="695" cm="1">
        <f t="array" ref="T398">INDEX($H398:$K398,0,MATCH(T$364,$H$364:$K$364,0))*INDEX($J$358:$R$361,MATCH(T$364,$I$358:$I$361,0),MATCH(T$363,$J$357:$R$357,0))</f>
        <v>18</v>
      </c>
      <c r="U398" s="695" cm="1">
        <f t="array" ref="U398">INDEX($H398:$K398,0,MATCH(U$364,$H$364:$K$364,0))*INDEX($J$358:$R$361,MATCH(U$364,$I$358:$I$361,0),MATCH(U$363,$J$357:$R$357,0))</f>
        <v>78</v>
      </c>
      <c r="V398" s="695" cm="1">
        <f t="array" ref="V398">INDEX($H398:$K398,0,MATCH(V$364,$H$364:$K$364,0))*INDEX($J$358:$R$361,MATCH(V$364,$I$358:$I$361,0),MATCH(V$363,$J$357:$R$357,0))</f>
        <v>25</v>
      </c>
      <c r="W398" s="695" cm="1">
        <f t="array" ref="W398">INDEX($H398:$K398,0,MATCH(W$364,$H$364:$K$364,0))*INDEX($J$358:$R$361,MATCH(W$364,$I$358:$I$361,0),MATCH(W$363,$J$357:$R$357,0))</f>
        <v>0</v>
      </c>
      <c r="X398" s="695" cm="1">
        <f t="array" ref="X398">INDEX($H398:$K398,0,MATCH(X$364,$H$364:$K$364,0))*INDEX($J$358:$R$361,MATCH(X$364,$I$358:$I$361,0),MATCH(X$363,$J$357:$R$357,0))</f>
        <v>18</v>
      </c>
      <c r="Y398" s="695" cm="1">
        <f t="array" ref="Y398">INDEX($H398:$K398,0,MATCH(Y$364,$H$364:$K$364,0))*INDEX($J$358:$R$361,MATCH(Y$364,$I$358:$I$361,0),MATCH(Y$363,$J$357:$R$357,0))</f>
        <v>78</v>
      </c>
      <c r="Z398" s="695" cm="1">
        <f t="array" ref="Z398">INDEX($H398:$K398,0,MATCH(Z$364,$H$364:$K$364,0))*INDEX($J$358:$R$361,MATCH(Z$364,$I$358:$I$361,0),MATCH(Z$363,$J$357:$R$357,0))</f>
        <v>25</v>
      </c>
      <c r="AA398" s="695" cm="1">
        <f t="array" ref="AA398">INDEX($H398:$K398,0,MATCH(AA$364,$H$364:$K$364,0))*INDEX($J$358:$R$361,MATCH(AA$364,$I$358:$I$361,0),MATCH(AA$363,$J$357:$R$357,0))</f>
        <v>0</v>
      </c>
      <c r="AB398" s="695" cm="1">
        <f t="array" ref="AB398">INDEX($H398:$K398,0,MATCH(AB$364,$H$364:$K$364,0))*INDEX($J$358:$R$361,MATCH(AB$364,$I$358:$I$361,0),MATCH(AB$363,$J$357:$R$357,0))</f>
        <v>18</v>
      </c>
      <c r="AC398" s="695" cm="1">
        <f t="array" ref="AC398">INDEX($H398:$K398,0,MATCH(AC$364,$H$364:$K$364,0))*INDEX($J$358:$R$361,MATCH(AC$364,$I$358:$I$361,0),MATCH(AC$363,$J$357:$R$357,0))</f>
        <v>78</v>
      </c>
      <c r="AD398" s="695" cm="1">
        <f t="array" ref="AD398">INDEX($H398:$K398,0,MATCH(AD$364,$H$364:$K$364,0))*INDEX($J$358:$R$361,MATCH(AD$364,$I$358:$I$361,0),MATCH(AD$363,$J$357:$R$357,0))</f>
        <v>25</v>
      </c>
      <c r="AE398" s="695" cm="1">
        <f t="array" ref="AE398">INDEX($H398:$K398,0,MATCH(AE$364,$H$364:$K$364,0))*INDEX($J$358:$R$361,MATCH(AE$364,$I$358:$I$361,0),MATCH(AE$363,$J$357:$R$357,0))</f>
        <v>0</v>
      </c>
      <c r="AF398" s="695" cm="1">
        <f t="array" ref="AF398">INDEX($H398:$K398,0,MATCH(AF$364,$H$364:$K$364,0))*INDEX($J$358:$R$361,MATCH(AF$364,$I$358:$I$361,0),MATCH(AF$363,$J$357:$R$357,0))</f>
        <v>18</v>
      </c>
      <c r="AG398" s="695" cm="1">
        <f t="array" ref="AG398">INDEX($H398:$K398,0,MATCH(AG$364,$H$364:$K$364,0))*INDEX($J$358:$R$361,MATCH(AG$364,$I$358:$I$361,0),MATCH(AG$363,$J$357:$R$357,0))</f>
        <v>78</v>
      </c>
      <c r="AH398" s="695" cm="1">
        <f t="array" ref="AH398">INDEX($H398:$K398,0,MATCH(AH$364,$H$364:$K$364,0))*INDEX($J$358:$R$361,MATCH(AH$364,$I$358:$I$361,0),MATCH(AH$363,$J$357:$R$357,0))</f>
        <v>25</v>
      </c>
      <c r="AI398" s="695" cm="1">
        <f t="array" ref="AI398">INDEX($H398:$K398,0,MATCH(AI$364,$H$364:$K$364,0))*INDEX($J$358:$R$361,MATCH(AI$364,$I$358:$I$361,0),MATCH(AI$363,$J$357:$R$357,0))</f>
        <v>0</v>
      </c>
      <c r="AJ398" s="695" cm="1">
        <f t="array" ref="AJ398">INDEX($H398:$K398,0,MATCH(AJ$364,$H$364:$K$364,0))*INDEX($J$358:$R$361,MATCH(AJ$364,$I$358:$I$361,0),MATCH(AJ$363,$J$357:$R$357,0))</f>
        <v>18</v>
      </c>
      <c r="AK398" s="695" cm="1">
        <f t="array" ref="AK398">INDEX($H398:$K398,0,MATCH(AK$364,$H$364:$K$364,0))*INDEX($J$358:$R$361,MATCH(AK$364,$I$358:$I$361,0),MATCH(AK$363,$J$357:$R$357,0))</f>
        <v>78</v>
      </c>
      <c r="AL398" s="695" cm="1">
        <f t="array" ref="AL398">INDEX($H398:$K398,0,MATCH(AL$364,$H$364:$K$364,0))*INDEX($J$358:$R$361,MATCH(AL$364,$I$358:$I$361,0),MATCH(AL$363,$J$357:$R$357,0))</f>
        <v>0</v>
      </c>
      <c r="AM398" s="695" cm="1">
        <f t="array" ref="AM398">INDEX($H398:$K398,0,MATCH(AM$364,$H$364:$K$364,0))*INDEX($J$358:$R$361,MATCH(AM$364,$I$358:$I$361,0),MATCH(AM$363,$J$357:$R$357,0))</f>
        <v>0</v>
      </c>
      <c r="AN398" s="695" cm="1">
        <f t="array" ref="AN398">INDEX($H398:$K398,0,MATCH(AN$364,$H$364:$K$364,0))*INDEX($J$358:$R$361,MATCH(AN$364,$I$358:$I$361,0),MATCH(AN$363,$J$357:$R$357,0))</f>
        <v>18</v>
      </c>
      <c r="AO398" s="695" cm="1">
        <f t="array" ref="AO398">INDEX($H398:$K398,0,MATCH(AO$364,$H$364:$K$364,0))*INDEX($J$358:$R$361,MATCH(AO$364,$I$358:$I$361,0),MATCH(AO$363,$J$357:$R$357,0))</f>
        <v>78</v>
      </c>
      <c r="AP398" s="695" cm="1">
        <f t="array" ref="AP398">INDEX($H398:$K398,0,MATCH(AP$364,$H$364:$K$364,0))*INDEX($J$358:$R$361,MATCH(AP$364,$I$358:$I$361,0),MATCH(AP$363,$J$357:$R$357,0))</f>
        <v>0</v>
      </c>
      <c r="AQ398" s="695" cm="1">
        <f t="array" ref="AQ398">INDEX($H398:$K398,0,MATCH(AQ$364,$H$364:$K$364,0))*INDEX($J$358:$R$361,MATCH(AQ$364,$I$358:$I$361,0),MATCH(AQ$363,$J$357:$R$357,0))</f>
        <v>0</v>
      </c>
      <c r="AR398" s="695" cm="1">
        <f t="array" ref="AR398">INDEX($H398:$K398,0,MATCH(AR$364,$H$364:$K$364,0))*INDEX($J$358:$R$361,MATCH(AR$364,$I$358:$I$361,0),MATCH(AR$363,$J$357:$R$357,0))</f>
        <v>18</v>
      </c>
      <c r="AS398" s="695" cm="1">
        <f t="array" ref="AS398">INDEX($H398:$K398,0,MATCH(AS$364,$H$364:$K$364,0))*INDEX($J$358:$R$361,MATCH(AS$364,$I$358:$I$361,0),MATCH(AS$363,$J$357:$R$357,0))</f>
        <v>78</v>
      </c>
      <c r="AT398" s="695" cm="1">
        <f t="array" ref="AT398">INDEX($H398:$K398,0,MATCH(AT$364,$H$364:$K$364,0))*INDEX($J$358:$R$361,MATCH(AT$364,$I$358:$I$361,0),MATCH(AT$363,$J$357:$R$357,0))</f>
        <v>0</v>
      </c>
      <c r="AU398" s="695" cm="1">
        <f t="array" ref="AU398">INDEX($H398:$K398,0,MATCH(AU$364,$H$364:$K$364,0))*INDEX($J$358:$R$361,MATCH(AU$364,$I$358:$I$361,0),MATCH(AU$363,$J$357:$R$357,0))</f>
        <v>0</v>
      </c>
      <c r="AV398" s="186"/>
      <c r="AW398" s="186"/>
      <c r="AX398" s="16"/>
      <c r="AY398" s="8"/>
      <c r="AZ398" s="8"/>
      <c r="BA398" s="8"/>
    </row>
    <row r="399" spans="1:53" ht="14.5" outlineLevel="1" x14ac:dyDescent="0.35">
      <c r="A399" s="6"/>
      <c r="B399" s="7"/>
      <c r="C399" s="17"/>
      <c r="D399" s="17"/>
      <c r="E399" s="17"/>
      <c r="F399" s="26"/>
      <c r="G399" s="26" t="str">
        <f t="shared" si="203"/>
        <v>YYNWBzd</v>
      </c>
      <c r="H399" s="222">
        <f t="shared" ref="H399:K399" si="206">INDEX($Z$184:$AC$196,MATCH($M159,$Y$184:$Y$196,0),MATCH(H$364,$Z$183:$AC$183,0))</f>
        <v>18</v>
      </c>
      <c r="I399" s="222">
        <f t="shared" si="206"/>
        <v>78</v>
      </c>
      <c r="J399" s="222">
        <f t="shared" si="206"/>
        <v>25</v>
      </c>
      <c r="K399" s="222">
        <f t="shared" si="206"/>
        <v>0</v>
      </c>
      <c r="L399" s="695" cm="1">
        <f t="array" ref="L399">INDEX($H399:$K399,0,MATCH(L$364,$H$364:$K$364,0))*INDEX($J$358:$R$361,MATCH(L$364,$I$358:$I$361,0),MATCH(L$363,$J$357:$R$357,0))</f>
        <v>18</v>
      </c>
      <c r="M399" s="695" cm="1">
        <f t="array" ref="M399">INDEX($H399:$K399,0,MATCH(M$364,$H$364:$K$364,0))*INDEX($J$358:$R$361,MATCH(M$364,$I$358:$I$361,0),MATCH(M$363,$J$357:$R$357,0))</f>
        <v>78</v>
      </c>
      <c r="N399" s="695" cm="1">
        <f t="array" ref="N399">INDEX($H399:$K399,0,MATCH(N$364,$H$364:$K$364,0))*INDEX($J$358:$R$361,MATCH(N$364,$I$358:$I$361,0),MATCH(N$363,$J$357:$R$357,0))</f>
        <v>50</v>
      </c>
      <c r="O399" s="695" cm="1">
        <f t="array" ref="O399">INDEX($H399:$K399,0,MATCH(O$364,$H$364:$K$364,0))*INDEX($J$358:$R$361,MATCH(O$364,$I$358:$I$361,0),MATCH(O$363,$J$357:$R$357,0))</f>
        <v>0</v>
      </c>
      <c r="P399" s="695" cm="1">
        <f t="array" ref="P399">INDEX($H399:$K399,0,MATCH(P$364,$H$364:$K$364,0))*INDEX($J$358:$R$361,MATCH(P$364,$I$358:$I$361,0),MATCH(P$363,$J$357:$R$357,0))</f>
        <v>18</v>
      </c>
      <c r="Q399" s="695" cm="1">
        <f t="array" ref="Q399">INDEX($H399:$K399,0,MATCH(Q$364,$H$364:$K$364,0))*INDEX($J$358:$R$361,MATCH(Q$364,$I$358:$I$361,0),MATCH(Q$363,$J$357:$R$357,0))</f>
        <v>78</v>
      </c>
      <c r="R399" s="695" cm="1">
        <f t="array" ref="R399">INDEX($H399:$K399,0,MATCH(R$364,$H$364:$K$364,0))*INDEX($J$358:$R$361,MATCH(R$364,$I$358:$I$361,0),MATCH(R$363,$J$357:$R$357,0))</f>
        <v>50</v>
      </c>
      <c r="S399" s="695" cm="1">
        <f t="array" ref="S399">INDEX($H399:$K399,0,MATCH(S$364,$H$364:$K$364,0))*INDEX($J$358:$R$361,MATCH(S$364,$I$358:$I$361,0),MATCH(S$363,$J$357:$R$357,0))</f>
        <v>0</v>
      </c>
      <c r="T399" s="695" cm="1">
        <f t="array" ref="T399">INDEX($H399:$K399,0,MATCH(T$364,$H$364:$K$364,0))*INDEX($J$358:$R$361,MATCH(T$364,$I$358:$I$361,0),MATCH(T$363,$J$357:$R$357,0))</f>
        <v>18</v>
      </c>
      <c r="U399" s="695" cm="1">
        <f t="array" ref="U399">INDEX($H399:$K399,0,MATCH(U$364,$H$364:$K$364,0))*INDEX($J$358:$R$361,MATCH(U$364,$I$358:$I$361,0),MATCH(U$363,$J$357:$R$357,0))</f>
        <v>78</v>
      </c>
      <c r="V399" s="695" cm="1">
        <f t="array" ref="V399">INDEX($H399:$K399,0,MATCH(V$364,$H$364:$K$364,0))*INDEX($J$358:$R$361,MATCH(V$364,$I$358:$I$361,0),MATCH(V$363,$J$357:$R$357,0))</f>
        <v>25</v>
      </c>
      <c r="W399" s="695" cm="1">
        <f t="array" ref="W399">INDEX($H399:$K399,0,MATCH(W$364,$H$364:$K$364,0))*INDEX($J$358:$R$361,MATCH(W$364,$I$358:$I$361,0),MATCH(W$363,$J$357:$R$357,0))</f>
        <v>0</v>
      </c>
      <c r="X399" s="695" cm="1">
        <f t="array" ref="X399">INDEX($H399:$K399,0,MATCH(X$364,$H$364:$K$364,0))*INDEX($J$358:$R$361,MATCH(X$364,$I$358:$I$361,0),MATCH(X$363,$J$357:$R$357,0))</f>
        <v>18</v>
      </c>
      <c r="Y399" s="695" cm="1">
        <f t="array" ref="Y399">INDEX($H399:$K399,0,MATCH(Y$364,$H$364:$K$364,0))*INDEX($J$358:$R$361,MATCH(Y$364,$I$358:$I$361,0),MATCH(Y$363,$J$357:$R$357,0))</f>
        <v>78</v>
      </c>
      <c r="Z399" s="695" cm="1">
        <f t="array" ref="Z399">INDEX($H399:$K399,0,MATCH(Z$364,$H$364:$K$364,0))*INDEX($J$358:$R$361,MATCH(Z$364,$I$358:$I$361,0),MATCH(Z$363,$J$357:$R$357,0))</f>
        <v>25</v>
      </c>
      <c r="AA399" s="695" cm="1">
        <f t="array" ref="AA399">INDEX($H399:$K399,0,MATCH(AA$364,$H$364:$K$364,0))*INDEX($J$358:$R$361,MATCH(AA$364,$I$358:$I$361,0),MATCH(AA$363,$J$357:$R$357,0))</f>
        <v>0</v>
      </c>
      <c r="AB399" s="695" cm="1">
        <f t="array" ref="AB399">INDEX($H399:$K399,0,MATCH(AB$364,$H$364:$K$364,0))*INDEX($J$358:$R$361,MATCH(AB$364,$I$358:$I$361,0),MATCH(AB$363,$J$357:$R$357,0))</f>
        <v>18</v>
      </c>
      <c r="AC399" s="695" cm="1">
        <f t="array" ref="AC399">INDEX($H399:$K399,0,MATCH(AC$364,$H$364:$K$364,0))*INDEX($J$358:$R$361,MATCH(AC$364,$I$358:$I$361,0),MATCH(AC$363,$J$357:$R$357,0))</f>
        <v>78</v>
      </c>
      <c r="AD399" s="695" cm="1">
        <f t="array" ref="AD399">INDEX($H399:$K399,0,MATCH(AD$364,$H$364:$K$364,0))*INDEX($J$358:$R$361,MATCH(AD$364,$I$358:$I$361,0),MATCH(AD$363,$J$357:$R$357,0))</f>
        <v>25</v>
      </c>
      <c r="AE399" s="695" cm="1">
        <f t="array" ref="AE399">INDEX($H399:$K399,0,MATCH(AE$364,$H$364:$K$364,0))*INDEX($J$358:$R$361,MATCH(AE$364,$I$358:$I$361,0),MATCH(AE$363,$J$357:$R$357,0))</f>
        <v>0</v>
      </c>
      <c r="AF399" s="695" cm="1">
        <f t="array" ref="AF399">INDEX($H399:$K399,0,MATCH(AF$364,$H$364:$K$364,0))*INDEX($J$358:$R$361,MATCH(AF$364,$I$358:$I$361,0),MATCH(AF$363,$J$357:$R$357,0))</f>
        <v>18</v>
      </c>
      <c r="AG399" s="695" cm="1">
        <f t="array" ref="AG399">INDEX($H399:$K399,0,MATCH(AG$364,$H$364:$K$364,0))*INDEX($J$358:$R$361,MATCH(AG$364,$I$358:$I$361,0),MATCH(AG$363,$J$357:$R$357,0))</f>
        <v>78</v>
      </c>
      <c r="AH399" s="695" cm="1">
        <f t="array" ref="AH399">INDEX($H399:$K399,0,MATCH(AH$364,$H$364:$K$364,0))*INDEX($J$358:$R$361,MATCH(AH$364,$I$358:$I$361,0),MATCH(AH$363,$J$357:$R$357,0))</f>
        <v>25</v>
      </c>
      <c r="AI399" s="695" cm="1">
        <f t="array" ref="AI399">INDEX($H399:$K399,0,MATCH(AI$364,$H$364:$K$364,0))*INDEX($J$358:$R$361,MATCH(AI$364,$I$358:$I$361,0),MATCH(AI$363,$J$357:$R$357,0))</f>
        <v>0</v>
      </c>
      <c r="AJ399" s="695" cm="1">
        <f t="array" ref="AJ399">INDEX($H399:$K399,0,MATCH(AJ$364,$H$364:$K$364,0))*INDEX($J$358:$R$361,MATCH(AJ$364,$I$358:$I$361,0),MATCH(AJ$363,$J$357:$R$357,0))</f>
        <v>18</v>
      </c>
      <c r="AK399" s="695" cm="1">
        <f t="array" ref="AK399">INDEX($H399:$K399,0,MATCH(AK$364,$H$364:$K$364,0))*INDEX($J$358:$R$361,MATCH(AK$364,$I$358:$I$361,0),MATCH(AK$363,$J$357:$R$357,0))</f>
        <v>78</v>
      </c>
      <c r="AL399" s="695" cm="1">
        <f t="array" ref="AL399">INDEX($H399:$K399,0,MATCH(AL$364,$H$364:$K$364,0))*INDEX($J$358:$R$361,MATCH(AL$364,$I$358:$I$361,0),MATCH(AL$363,$J$357:$R$357,0))</f>
        <v>0</v>
      </c>
      <c r="AM399" s="695" cm="1">
        <f t="array" ref="AM399">INDEX($H399:$K399,0,MATCH(AM$364,$H$364:$K$364,0))*INDEX($J$358:$R$361,MATCH(AM$364,$I$358:$I$361,0),MATCH(AM$363,$J$357:$R$357,0))</f>
        <v>0</v>
      </c>
      <c r="AN399" s="695" cm="1">
        <f t="array" ref="AN399">INDEX($H399:$K399,0,MATCH(AN$364,$H$364:$K$364,0))*INDEX($J$358:$R$361,MATCH(AN$364,$I$358:$I$361,0),MATCH(AN$363,$J$357:$R$357,0))</f>
        <v>18</v>
      </c>
      <c r="AO399" s="695" cm="1">
        <f t="array" ref="AO399">INDEX($H399:$K399,0,MATCH(AO$364,$H$364:$K$364,0))*INDEX($J$358:$R$361,MATCH(AO$364,$I$358:$I$361,0),MATCH(AO$363,$J$357:$R$357,0))</f>
        <v>78</v>
      </c>
      <c r="AP399" s="695" cm="1">
        <f t="array" ref="AP399">INDEX($H399:$K399,0,MATCH(AP$364,$H$364:$K$364,0))*INDEX($J$358:$R$361,MATCH(AP$364,$I$358:$I$361,0),MATCH(AP$363,$J$357:$R$357,0))</f>
        <v>0</v>
      </c>
      <c r="AQ399" s="695" cm="1">
        <f t="array" ref="AQ399">INDEX($H399:$K399,0,MATCH(AQ$364,$H$364:$K$364,0))*INDEX($J$358:$R$361,MATCH(AQ$364,$I$358:$I$361,0),MATCH(AQ$363,$J$357:$R$357,0))</f>
        <v>0</v>
      </c>
      <c r="AR399" s="695" cm="1">
        <f t="array" ref="AR399">INDEX($H399:$K399,0,MATCH(AR$364,$H$364:$K$364,0))*INDEX($J$358:$R$361,MATCH(AR$364,$I$358:$I$361,0),MATCH(AR$363,$J$357:$R$357,0))</f>
        <v>18</v>
      </c>
      <c r="AS399" s="695" cm="1">
        <f t="array" ref="AS399">INDEX($H399:$K399,0,MATCH(AS$364,$H$364:$K$364,0))*INDEX($J$358:$R$361,MATCH(AS$364,$I$358:$I$361,0),MATCH(AS$363,$J$357:$R$357,0))</f>
        <v>78</v>
      </c>
      <c r="AT399" s="695" cm="1">
        <f t="array" ref="AT399">INDEX($H399:$K399,0,MATCH(AT$364,$H$364:$K$364,0))*INDEX($J$358:$R$361,MATCH(AT$364,$I$358:$I$361,0),MATCH(AT$363,$J$357:$R$357,0))</f>
        <v>0</v>
      </c>
      <c r="AU399" s="695" cm="1">
        <f t="array" ref="AU399">INDEX($H399:$K399,0,MATCH(AU$364,$H$364:$K$364,0))*INDEX($J$358:$R$361,MATCH(AU$364,$I$358:$I$361,0),MATCH(AU$363,$J$357:$R$357,0))</f>
        <v>0</v>
      </c>
      <c r="AV399" s="186"/>
      <c r="AW399" s="186"/>
      <c r="AX399" s="16"/>
      <c r="AY399" s="8"/>
      <c r="AZ399" s="8"/>
      <c r="BA399" s="8"/>
    </row>
    <row r="400" spans="1:53" ht="14.5" outlineLevel="1" x14ac:dyDescent="0.35">
      <c r="A400" s="6"/>
      <c r="B400" s="7"/>
      <c r="C400" s="17"/>
      <c r="D400" s="17"/>
      <c r="E400" s="17"/>
      <c r="F400" s="26"/>
      <c r="G400" s="26" t="str">
        <f t="shared" si="203"/>
        <v>YYBNWb</v>
      </c>
      <c r="H400" s="222">
        <f t="shared" ref="H400:K400" si="207">INDEX($Z$184:$AC$196,MATCH($M160,$Y$184:$Y$196,0),MATCH(H$364,$Z$183:$AC$183,0))</f>
        <v>0</v>
      </c>
      <c r="I400" s="222">
        <f t="shared" si="207"/>
        <v>78</v>
      </c>
      <c r="J400" s="222">
        <f t="shared" si="207"/>
        <v>19</v>
      </c>
      <c r="K400" s="222">
        <f t="shared" si="207"/>
        <v>0</v>
      </c>
      <c r="L400" s="695" cm="1">
        <f t="array" ref="L400">INDEX($H400:$K400,0,MATCH(L$364,$H$364:$K$364,0))*INDEX($J$358:$R$361,MATCH(L$364,$I$358:$I$361,0),MATCH(L$363,$J$357:$R$357,0))</f>
        <v>0</v>
      </c>
      <c r="M400" s="695" cm="1">
        <f t="array" ref="M400">INDEX($H400:$K400,0,MATCH(M$364,$H$364:$K$364,0))*INDEX($J$358:$R$361,MATCH(M$364,$I$358:$I$361,0),MATCH(M$363,$J$357:$R$357,0))</f>
        <v>78</v>
      </c>
      <c r="N400" s="695" cm="1">
        <f t="array" ref="N400">INDEX($H400:$K400,0,MATCH(N$364,$H$364:$K$364,0))*INDEX($J$358:$R$361,MATCH(N$364,$I$358:$I$361,0),MATCH(N$363,$J$357:$R$357,0))</f>
        <v>38</v>
      </c>
      <c r="O400" s="695" cm="1">
        <f t="array" ref="O400">INDEX($H400:$K400,0,MATCH(O$364,$H$364:$K$364,0))*INDEX($J$358:$R$361,MATCH(O$364,$I$358:$I$361,0),MATCH(O$363,$J$357:$R$357,0))</f>
        <v>0</v>
      </c>
      <c r="P400" s="695" cm="1">
        <f t="array" ref="P400">INDEX($H400:$K400,0,MATCH(P$364,$H$364:$K$364,0))*INDEX($J$358:$R$361,MATCH(P$364,$I$358:$I$361,0),MATCH(P$363,$J$357:$R$357,0))</f>
        <v>0</v>
      </c>
      <c r="Q400" s="695" cm="1">
        <f t="array" ref="Q400">INDEX($H400:$K400,0,MATCH(Q$364,$H$364:$K$364,0))*INDEX($J$358:$R$361,MATCH(Q$364,$I$358:$I$361,0),MATCH(Q$363,$J$357:$R$357,0))</f>
        <v>78</v>
      </c>
      <c r="R400" s="695" cm="1">
        <f t="array" ref="R400">INDEX($H400:$K400,0,MATCH(R$364,$H$364:$K$364,0))*INDEX($J$358:$R$361,MATCH(R$364,$I$358:$I$361,0),MATCH(R$363,$J$357:$R$357,0))</f>
        <v>38</v>
      </c>
      <c r="S400" s="695" cm="1">
        <f t="array" ref="S400">INDEX($H400:$K400,0,MATCH(S$364,$H$364:$K$364,0))*INDEX($J$358:$R$361,MATCH(S$364,$I$358:$I$361,0),MATCH(S$363,$J$357:$R$357,0))</f>
        <v>0</v>
      </c>
      <c r="T400" s="695" cm="1">
        <f t="array" ref="T400">INDEX($H400:$K400,0,MATCH(T$364,$H$364:$K$364,0))*INDEX($J$358:$R$361,MATCH(T$364,$I$358:$I$361,0),MATCH(T$363,$J$357:$R$357,0))</f>
        <v>0</v>
      </c>
      <c r="U400" s="695" cm="1">
        <f t="array" ref="U400">INDEX($H400:$K400,0,MATCH(U$364,$H$364:$K$364,0))*INDEX($J$358:$R$361,MATCH(U$364,$I$358:$I$361,0),MATCH(U$363,$J$357:$R$357,0))</f>
        <v>78</v>
      </c>
      <c r="V400" s="695" cm="1">
        <f t="array" ref="V400">INDEX($H400:$K400,0,MATCH(V$364,$H$364:$K$364,0))*INDEX($J$358:$R$361,MATCH(V$364,$I$358:$I$361,0),MATCH(V$363,$J$357:$R$357,0))</f>
        <v>19</v>
      </c>
      <c r="W400" s="695" cm="1">
        <f t="array" ref="W400">INDEX($H400:$K400,0,MATCH(W$364,$H$364:$K$364,0))*INDEX($J$358:$R$361,MATCH(W$364,$I$358:$I$361,0),MATCH(W$363,$J$357:$R$357,0))</f>
        <v>0</v>
      </c>
      <c r="X400" s="695" cm="1">
        <f t="array" ref="X400">INDEX($H400:$K400,0,MATCH(X$364,$H$364:$K$364,0))*INDEX($J$358:$R$361,MATCH(X$364,$I$358:$I$361,0),MATCH(X$363,$J$357:$R$357,0))</f>
        <v>0</v>
      </c>
      <c r="Y400" s="695" cm="1">
        <f t="array" ref="Y400">INDEX($H400:$K400,0,MATCH(Y$364,$H$364:$K$364,0))*INDEX($J$358:$R$361,MATCH(Y$364,$I$358:$I$361,0),MATCH(Y$363,$J$357:$R$357,0))</f>
        <v>78</v>
      </c>
      <c r="Z400" s="695" cm="1">
        <f t="array" ref="Z400">INDEX($H400:$K400,0,MATCH(Z$364,$H$364:$K$364,0))*INDEX($J$358:$R$361,MATCH(Z$364,$I$358:$I$361,0),MATCH(Z$363,$J$357:$R$357,0))</f>
        <v>19</v>
      </c>
      <c r="AA400" s="695" cm="1">
        <f t="array" ref="AA400">INDEX($H400:$K400,0,MATCH(AA$364,$H$364:$K$364,0))*INDEX($J$358:$R$361,MATCH(AA$364,$I$358:$I$361,0),MATCH(AA$363,$J$357:$R$357,0))</f>
        <v>0</v>
      </c>
      <c r="AB400" s="695" cm="1">
        <f t="array" ref="AB400">INDEX($H400:$K400,0,MATCH(AB$364,$H$364:$K$364,0))*INDEX($J$358:$R$361,MATCH(AB$364,$I$358:$I$361,0),MATCH(AB$363,$J$357:$R$357,0))</f>
        <v>0</v>
      </c>
      <c r="AC400" s="695" cm="1">
        <f t="array" ref="AC400">INDEX($H400:$K400,0,MATCH(AC$364,$H$364:$K$364,0))*INDEX($J$358:$R$361,MATCH(AC$364,$I$358:$I$361,0),MATCH(AC$363,$J$357:$R$357,0))</f>
        <v>78</v>
      </c>
      <c r="AD400" s="695" cm="1">
        <f t="array" ref="AD400">INDEX($H400:$K400,0,MATCH(AD$364,$H$364:$K$364,0))*INDEX($J$358:$R$361,MATCH(AD$364,$I$358:$I$361,0),MATCH(AD$363,$J$357:$R$357,0))</f>
        <v>19</v>
      </c>
      <c r="AE400" s="695" cm="1">
        <f t="array" ref="AE400">INDEX($H400:$K400,0,MATCH(AE$364,$H$364:$K$364,0))*INDEX($J$358:$R$361,MATCH(AE$364,$I$358:$I$361,0),MATCH(AE$363,$J$357:$R$357,0))</f>
        <v>0</v>
      </c>
      <c r="AF400" s="695" cm="1">
        <f t="array" ref="AF400">INDEX($H400:$K400,0,MATCH(AF$364,$H$364:$K$364,0))*INDEX($J$358:$R$361,MATCH(AF$364,$I$358:$I$361,0),MATCH(AF$363,$J$357:$R$357,0))</f>
        <v>0</v>
      </c>
      <c r="AG400" s="695" cm="1">
        <f t="array" ref="AG400">INDEX($H400:$K400,0,MATCH(AG$364,$H$364:$K$364,0))*INDEX($J$358:$R$361,MATCH(AG$364,$I$358:$I$361,0),MATCH(AG$363,$J$357:$R$357,0))</f>
        <v>78</v>
      </c>
      <c r="AH400" s="695" cm="1">
        <f t="array" ref="AH400">INDEX($H400:$K400,0,MATCH(AH$364,$H$364:$K$364,0))*INDEX($J$358:$R$361,MATCH(AH$364,$I$358:$I$361,0),MATCH(AH$363,$J$357:$R$357,0))</f>
        <v>19</v>
      </c>
      <c r="AI400" s="695" cm="1">
        <f t="array" ref="AI400">INDEX($H400:$K400,0,MATCH(AI$364,$H$364:$K$364,0))*INDEX($J$358:$R$361,MATCH(AI$364,$I$358:$I$361,0),MATCH(AI$363,$J$357:$R$357,0))</f>
        <v>0</v>
      </c>
      <c r="AJ400" s="695" cm="1">
        <f t="array" ref="AJ400">INDEX($H400:$K400,0,MATCH(AJ$364,$H$364:$K$364,0))*INDEX($J$358:$R$361,MATCH(AJ$364,$I$358:$I$361,0),MATCH(AJ$363,$J$357:$R$357,0))</f>
        <v>0</v>
      </c>
      <c r="AK400" s="695" cm="1">
        <f t="array" ref="AK400">INDEX($H400:$K400,0,MATCH(AK$364,$H$364:$K$364,0))*INDEX($J$358:$R$361,MATCH(AK$364,$I$358:$I$361,0),MATCH(AK$363,$J$357:$R$357,0))</f>
        <v>78</v>
      </c>
      <c r="AL400" s="695" cm="1">
        <f t="array" ref="AL400">INDEX($H400:$K400,0,MATCH(AL$364,$H$364:$K$364,0))*INDEX($J$358:$R$361,MATCH(AL$364,$I$358:$I$361,0),MATCH(AL$363,$J$357:$R$357,0))</f>
        <v>0</v>
      </c>
      <c r="AM400" s="695" cm="1">
        <f t="array" ref="AM400">INDEX($H400:$K400,0,MATCH(AM$364,$H$364:$K$364,0))*INDEX($J$358:$R$361,MATCH(AM$364,$I$358:$I$361,0),MATCH(AM$363,$J$357:$R$357,0))</f>
        <v>0</v>
      </c>
      <c r="AN400" s="695" cm="1">
        <f t="array" ref="AN400">INDEX($H400:$K400,0,MATCH(AN$364,$H$364:$K$364,0))*INDEX($J$358:$R$361,MATCH(AN$364,$I$358:$I$361,0),MATCH(AN$363,$J$357:$R$357,0))</f>
        <v>0</v>
      </c>
      <c r="AO400" s="695" cm="1">
        <f t="array" ref="AO400">INDEX($H400:$K400,0,MATCH(AO$364,$H$364:$K$364,0))*INDEX($J$358:$R$361,MATCH(AO$364,$I$358:$I$361,0),MATCH(AO$363,$J$357:$R$357,0))</f>
        <v>78</v>
      </c>
      <c r="AP400" s="695" cm="1">
        <f t="array" ref="AP400">INDEX($H400:$K400,0,MATCH(AP$364,$H$364:$K$364,0))*INDEX($J$358:$R$361,MATCH(AP$364,$I$358:$I$361,0),MATCH(AP$363,$J$357:$R$357,0))</f>
        <v>0</v>
      </c>
      <c r="AQ400" s="695" cm="1">
        <f t="array" ref="AQ400">INDEX($H400:$K400,0,MATCH(AQ$364,$H$364:$K$364,0))*INDEX($J$358:$R$361,MATCH(AQ$364,$I$358:$I$361,0),MATCH(AQ$363,$J$357:$R$357,0))</f>
        <v>0</v>
      </c>
      <c r="AR400" s="695" cm="1">
        <f t="array" ref="AR400">INDEX($H400:$K400,0,MATCH(AR$364,$H$364:$K$364,0))*INDEX($J$358:$R$361,MATCH(AR$364,$I$358:$I$361,0),MATCH(AR$363,$J$357:$R$357,0))</f>
        <v>0</v>
      </c>
      <c r="AS400" s="695" cm="1">
        <f t="array" ref="AS400">INDEX($H400:$K400,0,MATCH(AS$364,$H$364:$K$364,0))*INDEX($J$358:$R$361,MATCH(AS$364,$I$358:$I$361,0),MATCH(AS$363,$J$357:$R$357,0))</f>
        <v>78</v>
      </c>
      <c r="AT400" s="695" cm="1">
        <f t="array" ref="AT400">INDEX($H400:$K400,0,MATCH(AT$364,$H$364:$K$364,0))*INDEX($J$358:$R$361,MATCH(AT$364,$I$358:$I$361,0),MATCH(AT$363,$J$357:$R$357,0))</f>
        <v>0</v>
      </c>
      <c r="AU400" s="695" cm="1">
        <f t="array" ref="AU400">INDEX($H400:$K400,0,MATCH(AU$364,$H$364:$K$364,0))*INDEX($J$358:$R$361,MATCH(AU$364,$I$358:$I$361,0),MATCH(AU$363,$J$357:$R$357,0))</f>
        <v>0</v>
      </c>
      <c r="AV400" s="186"/>
      <c r="AW400" s="186"/>
      <c r="AX400" s="16"/>
      <c r="AY400" s="8"/>
      <c r="AZ400" s="8"/>
      <c r="BA400" s="8"/>
    </row>
    <row r="401" spans="1:53" ht="14.5" outlineLevel="1" x14ac:dyDescent="0.35">
      <c r="A401" s="6"/>
      <c r="B401" s="7"/>
      <c r="C401" s="17"/>
      <c r="D401" s="17"/>
      <c r="E401" s="17"/>
      <c r="F401" s="26"/>
      <c r="G401" s="26" t="str">
        <f t="shared" si="203"/>
        <v>YYBNWbd</v>
      </c>
      <c r="H401" s="222">
        <f t="shared" ref="H401:K401" si="208">INDEX($Z$184:$AC$196,MATCH($M161,$Y$184:$Y$196,0),MATCH(H$364,$Z$183:$AC$183,0))</f>
        <v>0</v>
      </c>
      <c r="I401" s="222">
        <f t="shared" si="208"/>
        <v>78</v>
      </c>
      <c r="J401" s="222">
        <f t="shared" si="208"/>
        <v>19</v>
      </c>
      <c r="K401" s="222">
        <f t="shared" si="208"/>
        <v>0</v>
      </c>
      <c r="L401" s="695" cm="1">
        <f t="array" ref="L401">INDEX($H401:$K401,0,MATCH(L$364,$H$364:$K$364,0))*INDEX($J$358:$R$361,MATCH(L$364,$I$358:$I$361,0),MATCH(L$363,$J$357:$R$357,0))</f>
        <v>0</v>
      </c>
      <c r="M401" s="695" cm="1">
        <f t="array" ref="M401">INDEX($H401:$K401,0,MATCH(M$364,$H$364:$K$364,0))*INDEX($J$358:$R$361,MATCH(M$364,$I$358:$I$361,0),MATCH(M$363,$J$357:$R$357,0))</f>
        <v>78</v>
      </c>
      <c r="N401" s="695" cm="1">
        <f t="array" ref="N401">INDEX($H401:$K401,0,MATCH(N$364,$H$364:$K$364,0))*INDEX($J$358:$R$361,MATCH(N$364,$I$358:$I$361,0),MATCH(N$363,$J$357:$R$357,0))</f>
        <v>38</v>
      </c>
      <c r="O401" s="695" cm="1">
        <f t="array" ref="O401">INDEX($H401:$K401,0,MATCH(O$364,$H$364:$K$364,0))*INDEX($J$358:$R$361,MATCH(O$364,$I$358:$I$361,0),MATCH(O$363,$J$357:$R$357,0))</f>
        <v>0</v>
      </c>
      <c r="P401" s="695" cm="1">
        <f t="array" ref="P401">INDEX($H401:$K401,0,MATCH(P$364,$H$364:$K$364,0))*INDEX($J$358:$R$361,MATCH(P$364,$I$358:$I$361,0),MATCH(P$363,$J$357:$R$357,0))</f>
        <v>0</v>
      </c>
      <c r="Q401" s="695" cm="1">
        <f t="array" ref="Q401">INDEX($H401:$K401,0,MATCH(Q$364,$H$364:$K$364,0))*INDEX($J$358:$R$361,MATCH(Q$364,$I$358:$I$361,0),MATCH(Q$363,$J$357:$R$357,0))</f>
        <v>78</v>
      </c>
      <c r="R401" s="695" cm="1">
        <f t="array" ref="R401">INDEX($H401:$K401,0,MATCH(R$364,$H$364:$K$364,0))*INDEX($J$358:$R$361,MATCH(R$364,$I$358:$I$361,0),MATCH(R$363,$J$357:$R$357,0))</f>
        <v>38</v>
      </c>
      <c r="S401" s="695" cm="1">
        <f t="array" ref="S401">INDEX($H401:$K401,0,MATCH(S$364,$H$364:$K$364,0))*INDEX($J$358:$R$361,MATCH(S$364,$I$358:$I$361,0),MATCH(S$363,$J$357:$R$357,0))</f>
        <v>0</v>
      </c>
      <c r="T401" s="695" cm="1">
        <f t="array" ref="T401">INDEX($H401:$K401,0,MATCH(T$364,$H$364:$K$364,0))*INDEX($J$358:$R$361,MATCH(T$364,$I$358:$I$361,0),MATCH(T$363,$J$357:$R$357,0))</f>
        <v>0</v>
      </c>
      <c r="U401" s="695" cm="1">
        <f t="array" ref="U401">INDEX($H401:$K401,0,MATCH(U$364,$H$364:$K$364,0))*INDEX($J$358:$R$361,MATCH(U$364,$I$358:$I$361,0),MATCH(U$363,$J$357:$R$357,0))</f>
        <v>78</v>
      </c>
      <c r="V401" s="695" cm="1">
        <f t="array" ref="V401">INDEX($H401:$K401,0,MATCH(V$364,$H$364:$K$364,0))*INDEX($J$358:$R$361,MATCH(V$364,$I$358:$I$361,0),MATCH(V$363,$J$357:$R$357,0))</f>
        <v>19</v>
      </c>
      <c r="W401" s="695" cm="1">
        <f t="array" ref="W401">INDEX($H401:$K401,0,MATCH(W$364,$H$364:$K$364,0))*INDEX($J$358:$R$361,MATCH(W$364,$I$358:$I$361,0),MATCH(W$363,$J$357:$R$357,0))</f>
        <v>0</v>
      </c>
      <c r="X401" s="695" cm="1">
        <f t="array" ref="X401">INDEX($H401:$K401,0,MATCH(X$364,$H$364:$K$364,0))*INDEX($J$358:$R$361,MATCH(X$364,$I$358:$I$361,0),MATCH(X$363,$J$357:$R$357,0))</f>
        <v>0</v>
      </c>
      <c r="Y401" s="695" cm="1">
        <f t="array" ref="Y401">INDEX($H401:$K401,0,MATCH(Y$364,$H$364:$K$364,0))*INDEX($J$358:$R$361,MATCH(Y$364,$I$358:$I$361,0),MATCH(Y$363,$J$357:$R$357,0))</f>
        <v>78</v>
      </c>
      <c r="Z401" s="695" cm="1">
        <f t="array" ref="Z401">INDEX($H401:$K401,0,MATCH(Z$364,$H$364:$K$364,0))*INDEX($J$358:$R$361,MATCH(Z$364,$I$358:$I$361,0),MATCH(Z$363,$J$357:$R$357,0))</f>
        <v>19</v>
      </c>
      <c r="AA401" s="695" cm="1">
        <f t="array" ref="AA401">INDEX($H401:$K401,0,MATCH(AA$364,$H$364:$K$364,0))*INDEX($J$358:$R$361,MATCH(AA$364,$I$358:$I$361,0),MATCH(AA$363,$J$357:$R$357,0))</f>
        <v>0</v>
      </c>
      <c r="AB401" s="695" cm="1">
        <f t="array" ref="AB401">INDEX($H401:$K401,0,MATCH(AB$364,$H$364:$K$364,0))*INDEX($J$358:$R$361,MATCH(AB$364,$I$358:$I$361,0),MATCH(AB$363,$J$357:$R$357,0))</f>
        <v>0</v>
      </c>
      <c r="AC401" s="695" cm="1">
        <f t="array" ref="AC401">INDEX($H401:$K401,0,MATCH(AC$364,$H$364:$K$364,0))*INDEX($J$358:$R$361,MATCH(AC$364,$I$358:$I$361,0),MATCH(AC$363,$J$357:$R$357,0))</f>
        <v>78</v>
      </c>
      <c r="AD401" s="695" cm="1">
        <f t="array" ref="AD401">INDEX($H401:$K401,0,MATCH(AD$364,$H$364:$K$364,0))*INDEX($J$358:$R$361,MATCH(AD$364,$I$358:$I$361,0),MATCH(AD$363,$J$357:$R$357,0))</f>
        <v>19</v>
      </c>
      <c r="AE401" s="695" cm="1">
        <f t="array" ref="AE401">INDEX($H401:$K401,0,MATCH(AE$364,$H$364:$K$364,0))*INDEX($J$358:$R$361,MATCH(AE$364,$I$358:$I$361,0),MATCH(AE$363,$J$357:$R$357,0))</f>
        <v>0</v>
      </c>
      <c r="AF401" s="695" cm="1">
        <f t="array" ref="AF401">INDEX($H401:$K401,0,MATCH(AF$364,$H$364:$K$364,0))*INDEX($J$358:$R$361,MATCH(AF$364,$I$358:$I$361,0),MATCH(AF$363,$J$357:$R$357,0))</f>
        <v>0</v>
      </c>
      <c r="AG401" s="695" cm="1">
        <f t="array" ref="AG401">INDEX($H401:$K401,0,MATCH(AG$364,$H$364:$K$364,0))*INDEX($J$358:$R$361,MATCH(AG$364,$I$358:$I$361,0),MATCH(AG$363,$J$357:$R$357,0))</f>
        <v>78</v>
      </c>
      <c r="AH401" s="695" cm="1">
        <f t="array" ref="AH401">INDEX($H401:$K401,0,MATCH(AH$364,$H$364:$K$364,0))*INDEX($J$358:$R$361,MATCH(AH$364,$I$358:$I$361,0),MATCH(AH$363,$J$357:$R$357,0))</f>
        <v>19</v>
      </c>
      <c r="AI401" s="695" cm="1">
        <f t="array" ref="AI401">INDEX($H401:$K401,0,MATCH(AI$364,$H$364:$K$364,0))*INDEX($J$358:$R$361,MATCH(AI$364,$I$358:$I$361,0),MATCH(AI$363,$J$357:$R$357,0))</f>
        <v>0</v>
      </c>
      <c r="AJ401" s="695" cm="1">
        <f t="array" ref="AJ401">INDEX($H401:$K401,0,MATCH(AJ$364,$H$364:$K$364,0))*INDEX($J$358:$R$361,MATCH(AJ$364,$I$358:$I$361,0),MATCH(AJ$363,$J$357:$R$357,0))</f>
        <v>0</v>
      </c>
      <c r="AK401" s="695" cm="1">
        <f t="array" ref="AK401">INDEX($H401:$K401,0,MATCH(AK$364,$H$364:$K$364,0))*INDEX($J$358:$R$361,MATCH(AK$364,$I$358:$I$361,0),MATCH(AK$363,$J$357:$R$357,0))</f>
        <v>78</v>
      </c>
      <c r="AL401" s="695" cm="1">
        <f t="array" ref="AL401">INDEX($H401:$K401,0,MATCH(AL$364,$H$364:$K$364,0))*INDEX($J$358:$R$361,MATCH(AL$364,$I$358:$I$361,0),MATCH(AL$363,$J$357:$R$357,0))</f>
        <v>0</v>
      </c>
      <c r="AM401" s="695" cm="1">
        <f t="array" ref="AM401">INDEX($H401:$K401,0,MATCH(AM$364,$H$364:$K$364,0))*INDEX($J$358:$R$361,MATCH(AM$364,$I$358:$I$361,0),MATCH(AM$363,$J$357:$R$357,0))</f>
        <v>0</v>
      </c>
      <c r="AN401" s="695" cm="1">
        <f t="array" ref="AN401">INDEX($H401:$K401,0,MATCH(AN$364,$H$364:$K$364,0))*INDEX($J$358:$R$361,MATCH(AN$364,$I$358:$I$361,0),MATCH(AN$363,$J$357:$R$357,0))</f>
        <v>0</v>
      </c>
      <c r="AO401" s="695" cm="1">
        <f t="array" ref="AO401">INDEX($H401:$K401,0,MATCH(AO$364,$H$364:$K$364,0))*INDEX($J$358:$R$361,MATCH(AO$364,$I$358:$I$361,0),MATCH(AO$363,$J$357:$R$357,0))</f>
        <v>78</v>
      </c>
      <c r="AP401" s="695" cm="1">
        <f t="array" ref="AP401">INDEX($H401:$K401,0,MATCH(AP$364,$H$364:$K$364,0))*INDEX($J$358:$R$361,MATCH(AP$364,$I$358:$I$361,0),MATCH(AP$363,$J$357:$R$357,0))</f>
        <v>0</v>
      </c>
      <c r="AQ401" s="695" cm="1">
        <f t="array" ref="AQ401">INDEX($H401:$K401,0,MATCH(AQ$364,$H$364:$K$364,0))*INDEX($J$358:$R$361,MATCH(AQ$364,$I$358:$I$361,0),MATCH(AQ$363,$J$357:$R$357,0))</f>
        <v>0</v>
      </c>
      <c r="AR401" s="695" cm="1">
        <f t="array" ref="AR401">INDEX($H401:$K401,0,MATCH(AR$364,$H$364:$K$364,0))*INDEX($J$358:$R$361,MATCH(AR$364,$I$358:$I$361,0),MATCH(AR$363,$J$357:$R$357,0))</f>
        <v>0</v>
      </c>
      <c r="AS401" s="695" cm="1">
        <f t="array" ref="AS401">INDEX($H401:$K401,0,MATCH(AS$364,$H$364:$K$364,0))*INDEX($J$358:$R$361,MATCH(AS$364,$I$358:$I$361,0),MATCH(AS$363,$J$357:$R$357,0))</f>
        <v>78</v>
      </c>
      <c r="AT401" s="695" cm="1">
        <f t="array" ref="AT401">INDEX($H401:$K401,0,MATCH(AT$364,$H$364:$K$364,0))*INDEX($J$358:$R$361,MATCH(AT$364,$I$358:$I$361,0),MATCH(AT$363,$J$357:$R$357,0))</f>
        <v>0</v>
      </c>
      <c r="AU401" s="695" cm="1">
        <f t="array" ref="AU401">INDEX($H401:$K401,0,MATCH(AU$364,$H$364:$K$364,0))*INDEX($J$358:$R$361,MATCH(AU$364,$I$358:$I$361,0),MATCH(AU$363,$J$357:$R$357,0))</f>
        <v>0</v>
      </c>
      <c r="AV401" s="186"/>
      <c r="AW401" s="186"/>
      <c r="AX401" s="16"/>
      <c r="AY401" s="8"/>
      <c r="AZ401" s="8"/>
      <c r="BA401" s="8"/>
    </row>
    <row r="402" spans="1:53" ht="14.5" outlineLevel="1" x14ac:dyDescent="0.35">
      <c r="A402" s="6"/>
      <c r="B402" s="7"/>
      <c r="C402" s="17"/>
      <c r="D402" s="17"/>
      <c r="E402" s="17"/>
      <c r="F402" s="26"/>
      <c r="G402" s="26" t="str">
        <f t="shared" si="203"/>
        <v>YYWBNw</v>
      </c>
      <c r="H402" s="222">
        <f t="shared" ref="H402:K402" si="209">INDEX($Z$184:$AC$196,MATCH($M162,$Y$184:$Y$196,0),MATCH(H$364,$Z$183:$AC$183,0))</f>
        <v>0</v>
      </c>
      <c r="I402" s="222">
        <f t="shared" si="209"/>
        <v>78</v>
      </c>
      <c r="J402" s="222">
        <f t="shared" si="209"/>
        <v>19</v>
      </c>
      <c r="K402" s="222">
        <f t="shared" si="209"/>
        <v>0</v>
      </c>
      <c r="L402" s="695" cm="1">
        <f t="array" ref="L402">INDEX($H402:$K402,0,MATCH(L$364,$H$364:$K$364,0))*INDEX($J$358:$R$361,MATCH(L$364,$I$358:$I$361,0),MATCH(L$363,$J$357:$R$357,0))</f>
        <v>0</v>
      </c>
      <c r="M402" s="695" cm="1">
        <f t="array" ref="M402">INDEX($H402:$K402,0,MATCH(M$364,$H$364:$K$364,0))*INDEX($J$358:$R$361,MATCH(M$364,$I$358:$I$361,0),MATCH(M$363,$J$357:$R$357,0))</f>
        <v>78</v>
      </c>
      <c r="N402" s="695" cm="1">
        <f t="array" ref="N402">INDEX($H402:$K402,0,MATCH(N$364,$H$364:$K$364,0))*INDEX($J$358:$R$361,MATCH(N$364,$I$358:$I$361,0),MATCH(N$363,$J$357:$R$357,0))</f>
        <v>38</v>
      </c>
      <c r="O402" s="695" cm="1">
        <f t="array" ref="O402">INDEX($H402:$K402,0,MATCH(O$364,$H$364:$K$364,0))*INDEX($J$358:$R$361,MATCH(O$364,$I$358:$I$361,0),MATCH(O$363,$J$357:$R$357,0))</f>
        <v>0</v>
      </c>
      <c r="P402" s="695" cm="1">
        <f t="array" ref="P402">INDEX($H402:$K402,0,MATCH(P$364,$H$364:$K$364,0))*INDEX($J$358:$R$361,MATCH(P$364,$I$358:$I$361,0),MATCH(P$363,$J$357:$R$357,0))</f>
        <v>0</v>
      </c>
      <c r="Q402" s="695" cm="1">
        <f t="array" ref="Q402">INDEX($H402:$K402,0,MATCH(Q$364,$H$364:$K$364,0))*INDEX($J$358:$R$361,MATCH(Q$364,$I$358:$I$361,0),MATCH(Q$363,$J$357:$R$357,0))</f>
        <v>78</v>
      </c>
      <c r="R402" s="695" cm="1">
        <f t="array" ref="R402">INDEX($H402:$K402,0,MATCH(R$364,$H$364:$K$364,0))*INDEX($J$358:$R$361,MATCH(R$364,$I$358:$I$361,0),MATCH(R$363,$J$357:$R$357,0))</f>
        <v>38</v>
      </c>
      <c r="S402" s="695" cm="1">
        <f t="array" ref="S402">INDEX($H402:$K402,0,MATCH(S$364,$H$364:$K$364,0))*INDEX($J$358:$R$361,MATCH(S$364,$I$358:$I$361,0),MATCH(S$363,$J$357:$R$357,0))</f>
        <v>0</v>
      </c>
      <c r="T402" s="695" cm="1">
        <f t="array" ref="T402">INDEX($H402:$K402,0,MATCH(T$364,$H$364:$K$364,0))*INDEX($J$358:$R$361,MATCH(T$364,$I$358:$I$361,0),MATCH(T$363,$J$357:$R$357,0))</f>
        <v>0</v>
      </c>
      <c r="U402" s="695" cm="1">
        <f t="array" ref="U402">INDEX($H402:$K402,0,MATCH(U$364,$H$364:$K$364,0))*INDEX($J$358:$R$361,MATCH(U$364,$I$358:$I$361,0),MATCH(U$363,$J$357:$R$357,0))</f>
        <v>78</v>
      </c>
      <c r="V402" s="695" cm="1">
        <f t="array" ref="V402">INDEX($H402:$K402,0,MATCH(V$364,$H$364:$K$364,0))*INDEX($J$358:$R$361,MATCH(V$364,$I$358:$I$361,0),MATCH(V$363,$J$357:$R$357,0))</f>
        <v>19</v>
      </c>
      <c r="W402" s="695" cm="1">
        <f t="array" ref="W402">INDEX($H402:$K402,0,MATCH(W$364,$H$364:$K$364,0))*INDEX($J$358:$R$361,MATCH(W$364,$I$358:$I$361,0),MATCH(W$363,$J$357:$R$357,0))</f>
        <v>0</v>
      </c>
      <c r="X402" s="695" cm="1">
        <f t="array" ref="X402">INDEX($H402:$K402,0,MATCH(X$364,$H$364:$K$364,0))*INDEX($J$358:$R$361,MATCH(X$364,$I$358:$I$361,0),MATCH(X$363,$J$357:$R$357,0))</f>
        <v>0</v>
      </c>
      <c r="Y402" s="695" cm="1">
        <f t="array" ref="Y402">INDEX($H402:$K402,0,MATCH(Y$364,$H$364:$K$364,0))*INDEX($J$358:$R$361,MATCH(Y$364,$I$358:$I$361,0),MATCH(Y$363,$J$357:$R$357,0))</f>
        <v>78</v>
      </c>
      <c r="Z402" s="695" cm="1">
        <f t="array" ref="Z402">INDEX($H402:$K402,0,MATCH(Z$364,$H$364:$K$364,0))*INDEX($J$358:$R$361,MATCH(Z$364,$I$358:$I$361,0),MATCH(Z$363,$J$357:$R$357,0))</f>
        <v>19</v>
      </c>
      <c r="AA402" s="695" cm="1">
        <f t="array" ref="AA402">INDEX($H402:$K402,0,MATCH(AA$364,$H$364:$K$364,0))*INDEX($J$358:$R$361,MATCH(AA$364,$I$358:$I$361,0),MATCH(AA$363,$J$357:$R$357,0))</f>
        <v>0</v>
      </c>
      <c r="AB402" s="695" cm="1">
        <f t="array" ref="AB402">INDEX($H402:$K402,0,MATCH(AB$364,$H$364:$K$364,0))*INDEX($J$358:$R$361,MATCH(AB$364,$I$358:$I$361,0),MATCH(AB$363,$J$357:$R$357,0))</f>
        <v>0</v>
      </c>
      <c r="AC402" s="695" cm="1">
        <f t="array" ref="AC402">INDEX($H402:$K402,0,MATCH(AC$364,$H$364:$K$364,0))*INDEX($J$358:$R$361,MATCH(AC$364,$I$358:$I$361,0),MATCH(AC$363,$J$357:$R$357,0))</f>
        <v>78</v>
      </c>
      <c r="AD402" s="695" cm="1">
        <f t="array" ref="AD402">INDEX($H402:$K402,0,MATCH(AD$364,$H$364:$K$364,0))*INDEX($J$358:$R$361,MATCH(AD$364,$I$358:$I$361,0),MATCH(AD$363,$J$357:$R$357,0))</f>
        <v>19</v>
      </c>
      <c r="AE402" s="695" cm="1">
        <f t="array" ref="AE402">INDEX($H402:$K402,0,MATCH(AE$364,$H$364:$K$364,0))*INDEX($J$358:$R$361,MATCH(AE$364,$I$358:$I$361,0),MATCH(AE$363,$J$357:$R$357,0))</f>
        <v>0</v>
      </c>
      <c r="AF402" s="695" cm="1">
        <f t="array" ref="AF402">INDEX($H402:$K402,0,MATCH(AF$364,$H$364:$K$364,0))*INDEX($J$358:$R$361,MATCH(AF$364,$I$358:$I$361,0),MATCH(AF$363,$J$357:$R$357,0))</f>
        <v>0</v>
      </c>
      <c r="AG402" s="695" cm="1">
        <f t="array" ref="AG402">INDEX($H402:$K402,0,MATCH(AG$364,$H$364:$K$364,0))*INDEX($J$358:$R$361,MATCH(AG$364,$I$358:$I$361,0),MATCH(AG$363,$J$357:$R$357,0))</f>
        <v>78</v>
      </c>
      <c r="AH402" s="695" cm="1">
        <f t="array" ref="AH402">INDEX($H402:$K402,0,MATCH(AH$364,$H$364:$K$364,0))*INDEX($J$358:$R$361,MATCH(AH$364,$I$358:$I$361,0),MATCH(AH$363,$J$357:$R$357,0))</f>
        <v>19</v>
      </c>
      <c r="AI402" s="695" cm="1">
        <f t="array" ref="AI402">INDEX($H402:$K402,0,MATCH(AI$364,$H$364:$K$364,0))*INDEX($J$358:$R$361,MATCH(AI$364,$I$358:$I$361,0),MATCH(AI$363,$J$357:$R$357,0))</f>
        <v>0</v>
      </c>
      <c r="AJ402" s="695" cm="1">
        <f t="array" ref="AJ402">INDEX($H402:$K402,0,MATCH(AJ$364,$H$364:$K$364,0))*INDEX($J$358:$R$361,MATCH(AJ$364,$I$358:$I$361,0),MATCH(AJ$363,$J$357:$R$357,0))</f>
        <v>0</v>
      </c>
      <c r="AK402" s="695" cm="1">
        <f t="array" ref="AK402">INDEX($H402:$K402,0,MATCH(AK$364,$H$364:$K$364,0))*INDEX($J$358:$R$361,MATCH(AK$364,$I$358:$I$361,0),MATCH(AK$363,$J$357:$R$357,0))</f>
        <v>78</v>
      </c>
      <c r="AL402" s="695" cm="1">
        <f t="array" ref="AL402">INDEX($H402:$K402,0,MATCH(AL$364,$H$364:$K$364,0))*INDEX($J$358:$R$361,MATCH(AL$364,$I$358:$I$361,0),MATCH(AL$363,$J$357:$R$357,0))</f>
        <v>0</v>
      </c>
      <c r="AM402" s="695" cm="1">
        <f t="array" ref="AM402">INDEX($H402:$K402,0,MATCH(AM$364,$H$364:$K$364,0))*INDEX($J$358:$R$361,MATCH(AM$364,$I$358:$I$361,0),MATCH(AM$363,$J$357:$R$357,0))</f>
        <v>0</v>
      </c>
      <c r="AN402" s="695" cm="1">
        <f t="array" ref="AN402">INDEX($H402:$K402,0,MATCH(AN$364,$H$364:$K$364,0))*INDEX($J$358:$R$361,MATCH(AN$364,$I$358:$I$361,0),MATCH(AN$363,$J$357:$R$357,0))</f>
        <v>0</v>
      </c>
      <c r="AO402" s="695" cm="1">
        <f t="array" ref="AO402">INDEX($H402:$K402,0,MATCH(AO$364,$H$364:$K$364,0))*INDEX($J$358:$R$361,MATCH(AO$364,$I$358:$I$361,0),MATCH(AO$363,$J$357:$R$357,0))</f>
        <v>78</v>
      </c>
      <c r="AP402" s="695" cm="1">
        <f t="array" ref="AP402">INDEX($H402:$K402,0,MATCH(AP$364,$H$364:$K$364,0))*INDEX($J$358:$R$361,MATCH(AP$364,$I$358:$I$361,0),MATCH(AP$363,$J$357:$R$357,0))</f>
        <v>0</v>
      </c>
      <c r="AQ402" s="695" cm="1">
        <f t="array" ref="AQ402">INDEX($H402:$K402,0,MATCH(AQ$364,$H$364:$K$364,0))*INDEX($J$358:$R$361,MATCH(AQ$364,$I$358:$I$361,0),MATCH(AQ$363,$J$357:$R$357,0))</f>
        <v>0</v>
      </c>
      <c r="AR402" s="695" cm="1">
        <f t="array" ref="AR402">INDEX($H402:$K402,0,MATCH(AR$364,$H$364:$K$364,0))*INDEX($J$358:$R$361,MATCH(AR$364,$I$358:$I$361,0),MATCH(AR$363,$J$357:$R$357,0))</f>
        <v>0</v>
      </c>
      <c r="AS402" s="695" cm="1">
        <f t="array" ref="AS402">INDEX($H402:$K402,0,MATCH(AS$364,$H$364:$K$364,0))*INDEX($J$358:$R$361,MATCH(AS$364,$I$358:$I$361,0),MATCH(AS$363,$J$357:$R$357,0))</f>
        <v>78</v>
      </c>
      <c r="AT402" s="695" cm="1">
        <f t="array" ref="AT402">INDEX($H402:$K402,0,MATCH(AT$364,$H$364:$K$364,0))*INDEX($J$358:$R$361,MATCH(AT$364,$I$358:$I$361,0),MATCH(AT$363,$J$357:$R$357,0))</f>
        <v>0</v>
      </c>
      <c r="AU402" s="695" cm="1">
        <f t="array" ref="AU402">INDEX($H402:$K402,0,MATCH(AU$364,$H$364:$K$364,0))*INDEX($J$358:$R$361,MATCH(AU$364,$I$358:$I$361,0),MATCH(AU$363,$J$357:$R$357,0))</f>
        <v>0</v>
      </c>
      <c r="AV402" s="186"/>
      <c r="AW402" s="186"/>
      <c r="AX402" s="16"/>
      <c r="AY402" s="8"/>
      <c r="AZ402" s="8"/>
      <c r="BA402" s="8"/>
    </row>
    <row r="403" spans="1:53" ht="14.5" outlineLevel="1" x14ac:dyDescent="0.35">
      <c r="A403" s="6"/>
      <c r="B403" s="7"/>
      <c r="C403" s="17"/>
      <c r="D403" s="17"/>
      <c r="E403" s="17"/>
      <c r="F403" s="26"/>
      <c r="G403" s="26" t="str">
        <f t="shared" si="203"/>
        <v>YYWBNwd</v>
      </c>
      <c r="H403" s="222">
        <f t="shared" ref="H403:K403" si="210">INDEX($Z$184:$AC$196,MATCH($M163,$Y$184:$Y$196,0),MATCH(H$364,$Z$183:$AC$183,0))</f>
        <v>0</v>
      </c>
      <c r="I403" s="222">
        <f t="shared" si="210"/>
        <v>78</v>
      </c>
      <c r="J403" s="222">
        <f t="shared" si="210"/>
        <v>19</v>
      </c>
      <c r="K403" s="222">
        <f t="shared" si="210"/>
        <v>0</v>
      </c>
      <c r="L403" s="695" cm="1">
        <f t="array" ref="L403">INDEX($H403:$K403,0,MATCH(L$364,$H$364:$K$364,0))*INDEX($J$358:$R$361,MATCH(L$364,$I$358:$I$361,0),MATCH(L$363,$J$357:$R$357,0))</f>
        <v>0</v>
      </c>
      <c r="M403" s="695" cm="1">
        <f t="array" ref="M403">INDEX($H403:$K403,0,MATCH(M$364,$H$364:$K$364,0))*INDEX($J$358:$R$361,MATCH(M$364,$I$358:$I$361,0),MATCH(M$363,$J$357:$R$357,0))</f>
        <v>78</v>
      </c>
      <c r="N403" s="695" cm="1">
        <f t="array" ref="N403">INDEX($H403:$K403,0,MATCH(N$364,$H$364:$K$364,0))*INDEX($J$358:$R$361,MATCH(N$364,$I$358:$I$361,0),MATCH(N$363,$J$357:$R$357,0))</f>
        <v>38</v>
      </c>
      <c r="O403" s="695" cm="1">
        <f t="array" ref="O403">INDEX($H403:$K403,0,MATCH(O$364,$H$364:$K$364,0))*INDEX($J$358:$R$361,MATCH(O$364,$I$358:$I$361,0),MATCH(O$363,$J$357:$R$357,0))</f>
        <v>0</v>
      </c>
      <c r="P403" s="695" cm="1">
        <f t="array" ref="P403">INDEX($H403:$K403,0,MATCH(P$364,$H$364:$K$364,0))*INDEX($J$358:$R$361,MATCH(P$364,$I$358:$I$361,0),MATCH(P$363,$J$357:$R$357,0))</f>
        <v>0</v>
      </c>
      <c r="Q403" s="695" cm="1">
        <f t="array" ref="Q403">INDEX($H403:$K403,0,MATCH(Q$364,$H$364:$K$364,0))*INDEX($J$358:$R$361,MATCH(Q$364,$I$358:$I$361,0),MATCH(Q$363,$J$357:$R$357,0))</f>
        <v>78</v>
      </c>
      <c r="R403" s="695" cm="1">
        <f t="array" ref="R403">INDEX($H403:$K403,0,MATCH(R$364,$H$364:$K$364,0))*INDEX($J$358:$R$361,MATCH(R$364,$I$358:$I$361,0),MATCH(R$363,$J$357:$R$357,0))</f>
        <v>38</v>
      </c>
      <c r="S403" s="695" cm="1">
        <f t="array" ref="S403">INDEX($H403:$K403,0,MATCH(S$364,$H$364:$K$364,0))*INDEX($J$358:$R$361,MATCH(S$364,$I$358:$I$361,0),MATCH(S$363,$J$357:$R$357,0))</f>
        <v>0</v>
      </c>
      <c r="T403" s="695" cm="1">
        <f t="array" ref="T403">INDEX($H403:$K403,0,MATCH(T$364,$H$364:$K$364,0))*INDEX($J$358:$R$361,MATCH(T$364,$I$358:$I$361,0),MATCH(T$363,$J$357:$R$357,0))</f>
        <v>0</v>
      </c>
      <c r="U403" s="695" cm="1">
        <f t="array" ref="U403">INDEX($H403:$K403,0,MATCH(U$364,$H$364:$K$364,0))*INDEX($J$358:$R$361,MATCH(U$364,$I$358:$I$361,0),MATCH(U$363,$J$357:$R$357,0))</f>
        <v>78</v>
      </c>
      <c r="V403" s="695" cm="1">
        <f t="array" ref="V403">INDEX($H403:$K403,0,MATCH(V$364,$H$364:$K$364,0))*INDEX($J$358:$R$361,MATCH(V$364,$I$358:$I$361,0),MATCH(V$363,$J$357:$R$357,0))</f>
        <v>19</v>
      </c>
      <c r="W403" s="695" cm="1">
        <f t="array" ref="W403">INDEX($H403:$K403,0,MATCH(W$364,$H$364:$K$364,0))*INDEX($J$358:$R$361,MATCH(W$364,$I$358:$I$361,0),MATCH(W$363,$J$357:$R$357,0))</f>
        <v>0</v>
      </c>
      <c r="X403" s="695" cm="1">
        <f t="array" ref="X403">INDEX($H403:$K403,0,MATCH(X$364,$H$364:$K$364,0))*INDEX($J$358:$R$361,MATCH(X$364,$I$358:$I$361,0),MATCH(X$363,$J$357:$R$357,0))</f>
        <v>0</v>
      </c>
      <c r="Y403" s="695" cm="1">
        <f t="array" ref="Y403">INDEX($H403:$K403,0,MATCH(Y$364,$H$364:$K$364,0))*INDEX($J$358:$R$361,MATCH(Y$364,$I$358:$I$361,0),MATCH(Y$363,$J$357:$R$357,0))</f>
        <v>78</v>
      </c>
      <c r="Z403" s="695" cm="1">
        <f t="array" ref="Z403">INDEX($H403:$K403,0,MATCH(Z$364,$H$364:$K$364,0))*INDEX($J$358:$R$361,MATCH(Z$364,$I$358:$I$361,0),MATCH(Z$363,$J$357:$R$357,0))</f>
        <v>19</v>
      </c>
      <c r="AA403" s="695" cm="1">
        <f t="array" ref="AA403">INDEX($H403:$K403,0,MATCH(AA$364,$H$364:$K$364,0))*INDEX($J$358:$R$361,MATCH(AA$364,$I$358:$I$361,0),MATCH(AA$363,$J$357:$R$357,0))</f>
        <v>0</v>
      </c>
      <c r="AB403" s="695" cm="1">
        <f t="array" ref="AB403">INDEX($H403:$K403,0,MATCH(AB$364,$H$364:$K$364,0))*INDEX($J$358:$R$361,MATCH(AB$364,$I$358:$I$361,0),MATCH(AB$363,$J$357:$R$357,0))</f>
        <v>0</v>
      </c>
      <c r="AC403" s="695" cm="1">
        <f t="array" ref="AC403">INDEX($H403:$K403,0,MATCH(AC$364,$H$364:$K$364,0))*INDEX($J$358:$R$361,MATCH(AC$364,$I$358:$I$361,0),MATCH(AC$363,$J$357:$R$357,0))</f>
        <v>78</v>
      </c>
      <c r="AD403" s="695" cm="1">
        <f t="array" ref="AD403">INDEX($H403:$K403,0,MATCH(AD$364,$H$364:$K$364,0))*INDEX($J$358:$R$361,MATCH(AD$364,$I$358:$I$361,0),MATCH(AD$363,$J$357:$R$357,0))</f>
        <v>19</v>
      </c>
      <c r="AE403" s="695" cm="1">
        <f t="array" ref="AE403">INDEX($H403:$K403,0,MATCH(AE$364,$H$364:$K$364,0))*INDEX($J$358:$R$361,MATCH(AE$364,$I$358:$I$361,0),MATCH(AE$363,$J$357:$R$357,0))</f>
        <v>0</v>
      </c>
      <c r="AF403" s="695" cm="1">
        <f t="array" ref="AF403">INDEX($H403:$K403,0,MATCH(AF$364,$H$364:$K$364,0))*INDEX($J$358:$R$361,MATCH(AF$364,$I$358:$I$361,0),MATCH(AF$363,$J$357:$R$357,0))</f>
        <v>0</v>
      </c>
      <c r="AG403" s="695" cm="1">
        <f t="array" ref="AG403">INDEX($H403:$K403,0,MATCH(AG$364,$H$364:$K$364,0))*INDEX($J$358:$R$361,MATCH(AG$364,$I$358:$I$361,0),MATCH(AG$363,$J$357:$R$357,0))</f>
        <v>78</v>
      </c>
      <c r="AH403" s="695" cm="1">
        <f t="array" ref="AH403">INDEX($H403:$K403,0,MATCH(AH$364,$H$364:$K$364,0))*INDEX($J$358:$R$361,MATCH(AH$364,$I$358:$I$361,0),MATCH(AH$363,$J$357:$R$357,0))</f>
        <v>19</v>
      </c>
      <c r="AI403" s="695" cm="1">
        <f t="array" ref="AI403">INDEX($H403:$K403,0,MATCH(AI$364,$H$364:$K$364,0))*INDEX($J$358:$R$361,MATCH(AI$364,$I$358:$I$361,0),MATCH(AI$363,$J$357:$R$357,0))</f>
        <v>0</v>
      </c>
      <c r="AJ403" s="695" cm="1">
        <f t="array" ref="AJ403">INDEX($H403:$K403,0,MATCH(AJ$364,$H$364:$K$364,0))*INDEX($J$358:$R$361,MATCH(AJ$364,$I$358:$I$361,0),MATCH(AJ$363,$J$357:$R$357,0))</f>
        <v>0</v>
      </c>
      <c r="AK403" s="695" cm="1">
        <f t="array" ref="AK403">INDEX($H403:$K403,0,MATCH(AK$364,$H$364:$K$364,0))*INDEX($J$358:$R$361,MATCH(AK$364,$I$358:$I$361,0),MATCH(AK$363,$J$357:$R$357,0))</f>
        <v>78</v>
      </c>
      <c r="AL403" s="695" cm="1">
        <f t="array" ref="AL403">INDEX($H403:$K403,0,MATCH(AL$364,$H$364:$K$364,0))*INDEX($J$358:$R$361,MATCH(AL$364,$I$358:$I$361,0),MATCH(AL$363,$J$357:$R$357,0))</f>
        <v>0</v>
      </c>
      <c r="AM403" s="695" cm="1">
        <f t="array" ref="AM403">INDEX($H403:$K403,0,MATCH(AM$364,$H$364:$K$364,0))*INDEX($J$358:$R$361,MATCH(AM$364,$I$358:$I$361,0),MATCH(AM$363,$J$357:$R$357,0))</f>
        <v>0</v>
      </c>
      <c r="AN403" s="695" cm="1">
        <f t="array" ref="AN403">INDEX($H403:$K403,0,MATCH(AN$364,$H$364:$K$364,0))*INDEX($J$358:$R$361,MATCH(AN$364,$I$358:$I$361,0),MATCH(AN$363,$J$357:$R$357,0))</f>
        <v>0</v>
      </c>
      <c r="AO403" s="695" cm="1">
        <f t="array" ref="AO403">INDEX($H403:$K403,0,MATCH(AO$364,$H$364:$K$364,0))*INDEX($J$358:$R$361,MATCH(AO$364,$I$358:$I$361,0),MATCH(AO$363,$J$357:$R$357,0))</f>
        <v>78</v>
      </c>
      <c r="AP403" s="695" cm="1">
        <f t="array" ref="AP403">INDEX($H403:$K403,0,MATCH(AP$364,$H$364:$K$364,0))*INDEX($J$358:$R$361,MATCH(AP$364,$I$358:$I$361,0),MATCH(AP$363,$J$357:$R$357,0))</f>
        <v>0</v>
      </c>
      <c r="AQ403" s="695" cm="1">
        <f t="array" ref="AQ403">INDEX($H403:$K403,0,MATCH(AQ$364,$H$364:$K$364,0))*INDEX($J$358:$R$361,MATCH(AQ$364,$I$358:$I$361,0),MATCH(AQ$363,$J$357:$R$357,0))</f>
        <v>0</v>
      </c>
      <c r="AR403" s="695" cm="1">
        <f t="array" ref="AR403">INDEX($H403:$K403,0,MATCH(AR$364,$H$364:$K$364,0))*INDEX($J$358:$R$361,MATCH(AR$364,$I$358:$I$361,0),MATCH(AR$363,$J$357:$R$357,0))</f>
        <v>0</v>
      </c>
      <c r="AS403" s="695" cm="1">
        <f t="array" ref="AS403">INDEX($H403:$K403,0,MATCH(AS$364,$H$364:$K$364,0))*INDEX($J$358:$R$361,MATCH(AS$364,$I$358:$I$361,0),MATCH(AS$363,$J$357:$R$357,0))</f>
        <v>78</v>
      </c>
      <c r="AT403" s="695" cm="1">
        <f t="array" ref="AT403">INDEX($H403:$K403,0,MATCH(AT$364,$H$364:$K$364,0))*INDEX($J$358:$R$361,MATCH(AT$364,$I$358:$I$361,0),MATCH(AT$363,$J$357:$R$357,0))</f>
        <v>0</v>
      </c>
      <c r="AU403" s="695" cm="1">
        <f t="array" ref="AU403">INDEX($H403:$K403,0,MATCH(AU$364,$H$364:$K$364,0))*INDEX($J$358:$R$361,MATCH(AU$364,$I$358:$I$361,0),MATCH(AU$363,$J$357:$R$357,0))</f>
        <v>0</v>
      </c>
      <c r="AV403" s="186"/>
      <c r="AW403" s="186"/>
      <c r="AX403" s="16"/>
      <c r="AY403" s="8"/>
      <c r="AZ403" s="8"/>
      <c r="BA403" s="8"/>
    </row>
    <row r="404" spans="1:53" ht="14.5" outlineLevel="1" x14ac:dyDescent="0.35">
      <c r="A404" s="6"/>
      <c r="B404" s="7"/>
      <c r="C404" s="17"/>
      <c r="D404" s="17"/>
      <c r="E404" s="17"/>
      <c r="F404" s="26"/>
      <c r="G404" s="26" t="str">
        <f t="shared" si="203"/>
        <v>YYLWBl</v>
      </c>
      <c r="H404" s="222">
        <f t="shared" ref="H404:K404" si="211">INDEX($Z$184:$AC$196,MATCH($M164,$Y$184:$Y$196,0),MATCH(H$364,$Z$183:$AC$183,0))</f>
        <v>0</v>
      </c>
      <c r="I404" s="222">
        <f t="shared" si="211"/>
        <v>58</v>
      </c>
      <c r="J404" s="222">
        <f t="shared" si="211"/>
        <v>0</v>
      </c>
      <c r="K404" s="222">
        <f t="shared" si="211"/>
        <v>0</v>
      </c>
      <c r="L404" s="695" cm="1">
        <f t="array" ref="L404">INDEX($H404:$K404,0,MATCH(L$364,$H$364:$K$364,0))*INDEX($J$358:$R$361,MATCH(L$364,$I$358:$I$361,0),MATCH(L$363,$J$357:$R$357,0))</f>
        <v>0</v>
      </c>
      <c r="M404" s="695" cm="1">
        <f t="array" ref="M404">INDEX($H404:$K404,0,MATCH(M$364,$H$364:$K$364,0))*INDEX($J$358:$R$361,MATCH(M$364,$I$358:$I$361,0),MATCH(M$363,$J$357:$R$357,0))</f>
        <v>58</v>
      </c>
      <c r="N404" s="695" cm="1">
        <f t="array" ref="N404">INDEX($H404:$K404,0,MATCH(N$364,$H$364:$K$364,0))*INDEX($J$358:$R$361,MATCH(N$364,$I$358:$I$361,0),MATCH(N$363,$J$357:$R$357,0))</f>
        <v>0</v>
      </c>
      <c r="O404" s="695" cm="1">
        <f t="array" ref="O404">INDEX($H404:$K404,0,MATCH(O$364,$H$364:$K$364,0))*INDEX($J$358:$R$361,MATCH(O$364,$I$358:$I$361,0),MATCH(O$363,$J$357:$R$357,0))</f>
        <v>0</v>
      </c>
      <c r="P404" s="695" cm="1">
        <f t="array" ref="P404">INDEX($H404:$K404,0,MATCH(P$364,$H$364:$K$364,0))*INDEX($J$358:$R$361,MATCH(P$364,$I$358:$I$361,0),MATCH(P$363,$J$357:$R$357,0))</f>
        <v>0</v>
      </c>
      <c r="Q404" s="695" cm="1">
        <f t="array" ref="Q404">INDEX($H404:$K404,0,MATCH(Q$364,$H$364:$K$364,0))*INDEX($J$358:$R$361,MATCH(Q$364,$I$358:$I$361,0),MATCH(Q$363,$J$357:$R$357,0))</f>
        <v>58</v>
      </c>
      <c r="R404" s="695" cm="1">
        <f t="array" ref="R404">INDEX($H404:$K404,0,MATCH(R$364,$H$364:$K$364,0))*INDEX($J$358:$R$361,MATCH(R$364,$I$358:$I$361,0),MATCH(R$363,$J$357:$R$357,0))</f>
        <v>0</v>
      </c>
      <c r="S404" s="695" cm="1">
        <f t="array" ref="S404">INDEX($H404:$K404,0,MATCH(S$364,$H$364:$K$364,0))*INDEX($J$358:$R$361,MATCH(S$364,$I$358:$I$361,0),MATCH(S$363,$J$357:$R$357,0))</f>
        <v>0</v>
      </c>
      <c r="T404" s="695" cm="1">
        <f t="array" ref="T404">INDEX($H404:$K404,0,MATCH(T$364,$H$364:$K$364,0))*INDEX($J$358:$R$361,MATCH(T$364,$I$358:$I$361,0),MATCH(T$363,$J$357:$R$357,0))</f>
        <v>0</v>
      </c>
      <c r="U404" s="695" cm="1">
        <f t="array" ref="U404">INDEX($H404:$K404,0,MATCH(U$364,$H$364:$K$364,0))*INDEX($J$358:$R$361,MATCH(U$364,$I$358:$I$361,0),MATCH(U$363,$J$357:$R$357,0))</f>
        <v>58</v>
      </c>
      <c r="V404" s="695" cm="1">
        <f t="array" ref="V404">INDEX($H404:$K404,0,MATCH(V$364,$H$364:$K$364,0))*INDEX($J$358:$R$361,MATCH(V$364,$I$358:$I$361,0),MATCH(V$363,$J$357:$R$357,0))</f>
        <v>0</v>
      </c>
      <c r="W404" s="695" cm="1">
        <f t="array" ref="W404">INDEX($H404:$K404,0,MATCH(W$364,$H$364:$K$364,0))*INDEX($J$358:$R$361,MATCH(W$364,$I$358:$I$361,0),MATCH(W$363,$J$357:$R$357,0))</f>
        <v>0</v>
      </c>
      <c r="X404" s="695" cm="1">
        <f t="array" ref="X404">INDEX($H404:$K404,0,MATCH(X$364,$H$364:$K$364,0))*INDEX($J$358:$R$361,MATCH(X$364,$I$358:$I$361,0),MATCH(X$363,$J$357:$R$357,0))</f>
        <v>0</v>
      </c>
      <c r="Y404" s="695" cm="1">
        <f t="array" ref="Y404">INDEX($H404:$K404,0,MATCH(Y$364,$H$364:$K$364,0))*INDEX($J$358:$R$361,MATCH(Y$364,$I$358:$I$361,0),MATCH(Y$363,$J$357:$R$357,0))</f>
        <v>58</v>
      </c>
      <c r="Z404" s="695" cm="1">
        <f t="array" ref="Z404">INDEX($H404:$K404,0,MATCH(Z$364,$H$364:$K$364,0))*INDEX($J$358:$R$361,MATCH(Z$364,$I$358:$I$361,0),MATCH(Z$363,$J$357:$R$357,0))</f>
        <v>0</v>
      </c>
      <c r="AA404" s="695" cm="1">
        <f t="array" ref="AA404">INDEX($H404:$K404,0,MATCH(AA$364,$H$364:$K$364,0))*INDEX($J$358:$R$361,MATCH(AA$364,$I$358:$I$361,0),MATCH(AA$363,$J$357:$R$357,0))</f>
        <v>0</v>
      </c>
      <c r="AB404" s="695" cm="1">
        <f t="array" ref="AB404">INDEX($H404:$K404,0,MATCH(AB$364,$H$364:$K$364,0))*INDEX($J$358:$R$361,MATCH(AB$364,$I$358:$I$361,0),MATCH(AB$363,$J$357:$R$357,0))</f>
        <v>0</v>
      </c>
      <c r="AC404" s="695" cm="1">
        <f t="array" ref="AC404">INDEX($H404:$K404,0,MATCH(AC$364,$H$364:$K$364,0))*INDEX($J$358:$R$361,MATCH(AC$364,$I$358:$I$361,0),MATCH(AC$363,$J$357:$R$357,0))</f>
        <v>58</v>
      </c>
      <c r="AD404" s="695" cm="1">
        <f t="array" ref="AD404">INDEX($H404:$K404,0,MATCH(AD$364,$H$364:$K$364,0))*INDEX($J$358:$R$361,MATCH(AD$364,$I$358:$I$361,0),MATCH(AD$363,$J$357:$R$357,0))</f>
        <v>0</v>
      </c>
      <c r="AE404" s="695" cm="1">
        <f t="array" ref="AE404">INDEX($H404:$K404,0,MATCH(AE$364,$H$364:$K$364,0))*INDEX($J$358:$R$361,MATCH(AE$364,$I$358:$I$361,0),MATCH(AE$363,$J$357:$R$357,0))</f>
        <v>0</v>
      </c>
      <c r="AF404" s="695" cm="1">
        <f t="array" ref="AF404">INDEX($H404:$K404,0,MATCH(AF$364,$H$364:$K$364,0))*INDEX($J$358:$R$361,MATCH(AF$364,$I$358:$I$361,0),MATCH(AF$363,$J$357:$R$357,0))</f>
        <v>0</v>
      </c>
      <c r="AG404" s="695" cm="1">
        <f t="array" ref="AG404">INDEX($H404:$K404,0,MATCH(AG$364,$H$364:$K$364,0))*INDEX($J$358:$R$361,MATCH(AG$364,$I$358:$I$361,0),MATCH(AG$363,$J$357:$R$357,0))</f>
        <v>58</v>
      </c>
      <c r="AH404" s="695" cm="1">
        <f t="array" ref="AH404">INDEX($H404:$K404,0,MATCH(AH$364,$H$364:$K$364,0))*INDEX($J$358:$R$361,MATCH(AH$364,$I$358:$I$361,0),MATCH(AH$363,$J$357:$R$357,0))</f>
        <v>0</v>
      </c>
      <c r="AI404" s="695" cm="1">
        <f t="array" ref="AI404">INDEX($H404:$K404,0,MATCH(AI$364,$H$364:$K$364,0))*INDEX($J$358:$R$361,MATCH(AI$364,$I$358:$I$361,0),MATCH(AI$363,$J$357:$R$357,0))</f>
        <v>0</v>
      </c>
      <c r="AJ404" s="695" cm="1">
        <f t="array" ref="AJ404">INDEX($H404:$K404,0,MATCH(AJ$364,$H$364:$K$364,0))*INDEX($J$358:$R$361,MATCH(AJ$364,$I$358:$I$361,0),MATCH(AJ$363,$J$357:$R$357,0))</f>
        <v>0</v>
      </c>
      <c r="AK404" s="695" cm="1">
        <f t="array" ref="AK404">INDEX($H404:$K404,0,MATCH(AK$364,$H$364:$K$364,0))*INDEX($J$358:$R$361,MATCH(AK$364,$I$358:$I$361,0),MATCH(AK$363,$J$357:$R$357,0))</f>
        <v>58</v>
      </c>
      <c r="AL404" s="695" cm="1">
        <f t="array" ref="AL404">INDEX($H404:$K404,0,MATCH(AL$364,$H$364:$K$364,0))*INDEX($J$358:$R$361,MATCH(AL$364,$I$358:$I$361,0),MATCH(AL$363,$J$357:$R$357,0))</f>
        <v>0</v>
      </c>
      <c r="AM404" s="695" cm="1">
        <f t="array" ref="AM404">INDEX($H404:$K404,0,MATCH(AM$364,$H$364:$K$364,0))*INDEX($J$358:$R$361,MATCH(AM$364,$I$358:$I$361,0),MATCH(AM$363,$J$357:$R$357,0))</f>
        <v>0</v>
      </c>
      <c r="AN404" s="695" cm="1">
        <f t="array" ref="AN404">INDEX($H404:$K404,0,MATCH(AN$364,$H$364:$K$364,0))*INDEX($J$358:$R$361,MATCH(AN$364,$I$358:$I$361,0),MATCH(AN$363,$J$357:$R$357,0))</f>
        <v>0</v>
      </c>
      <c r="AO404" s="695" cm="1">
        <f t="array" ref="AO404">INDEX($H404:$K404,0,MATCH(AO$364,$H$364:$K$364,0))*INDEX($J$358:$R$361,MATCH(AO$364,$I$358:$I$361,0),MATCH(AO$363,$J$357:$R$357,0))</f>
        <v>58</v>
      </c>
      <c r="AP404" s="695" cm="1">
        <f t="array" ref="AP404">INDEX($H404:$K404,0,MATCH(AP$364,$H$364:$K$364,0))*INDEX($J$358:$R$361,MATCH(AP$364,$I$358:$I$361,0),MATCH(AP$363,$J$357:$R$357,0))</f>
        <v>0</v>
      </c>
      <c r="AQ404" s="695" cm="1">
        <f t="array" ref="AQ404">INDEX($H404:$K404,0,MATCH(AQ$364,$H$364:$K$364,0))*INDEX($J$358:$R$361,MATCH(AQ$364,$I$358:$I$361,0),MATCH(AQ$363,$J$357:$R$357,0))</f>
        <v>0</v>
      </c>
      <c r="AR404" s="695" cm="1">
        <f t="array" ref="AR404">INDEX($H404:$K404,0,MATCH(AR$364,$H$364:$K$364,0))*INDEX($J$358:$R$361,MATCH(AR$364,$I$358:$I$361,0),MATCH(AR$363,$J$357:$R$357,0))</f>
        <v>0</v>
      </c>
      <c r="AS404" s="695" cm="1">
        <f t="array" ref="AS404">INDEX($H404:$K404,0,MATCH(AS$364,$H$364:$K$364,0))*INDEX($J$358:$R$361,MATCH(AS$364,$I$358:$I$361,0),MATCH(AS$363,$J$357:$R$357,0))</f>
        <v>58</v>
      </c>
      <c r="AT404" s="695" cm="1">
        <f t="array" ref="AT404">INDEX($H404:$K404,0,MATCH(AT$364,$H$364:$K$364,0))*INDEX($J$358:$R$361,MATCH(AT$364,$I$358:$I$361,0),MATCH(AT$363,$J$357:$R$357,0))</f>
        <v>0</v>
      </c>
      <c r="AU404" s="695" cm="1">
        <f t="array" ref="AU404">INDEX($H404:$K404,0,MATCH(AU$364,$H$364:$K$364,0))*INDEX($J$358:$R$361,MATCH(AU$364,$I$358:$I$361,0),MATCH(AU$363,$J$357:$R$357,0))</f>
        <v>0</v>
      </c>
      <c r="AV404" s="186"/>
      <c r="AW404" s="186"/>
      <c r="AX404" s="16"/>
      <c r="AY404" s="8"/>
      <c r="AZ404" s="8"/>
      <c r="BA404" s="8"/>
    </row>
    <row r="405" spans="1:53" ht="14.5" outlineLevel="1" x14ac:dyDescent="0.35">
      <c r="A405" s="6"/>
      <c r="B405" s="7"/>
      <c r="C405" s="17"/>
      <c r="D405" s="17"/>
      <c r="E405" s="17"/>
      <c r="F405" s="26"/>
      <c r="G405" s="26" t="str">
        <f t="shared" si="203"/>
        <v>YYBLWb</v>
      </c>
      <c r="H405" s="222">
        <f t="shared" ref="H405:K405" si="212">INDEX($Z$184:$AC$196,MATCH($M165,$Y$184:$Y$196,0),MATCH(H$364,$Z$183:$AC$183,0))</f>
        <v>0</v>
      </c>
      <c r="I405" s="222">
        <f t="shared" si="212"/>
        <v>78</v>
      </c>
      <c r="J405" s="222">
        <f t="shared" si="212"/>
        <v>19</v>
      </c>
      <c r="K405" s="222">
        <f t="shared" si="212"/>
        <v>0</v>
      </c>
      <c r="L405" s="695" cm="1">
        <f t="array" ref="L405">INDEX($H405:$K405,0,MATCH(L$364,$H$364:$K$364,0))*INDEX($J$358:$R$361,MATCH(L$364,$I$358:$I$361,0),MATCH(L$363,$J$357:$R$357,0))</f>
        <v>0</v>
      </c>
      <c r="M405" s="695" cm="1">
        <f t="array" ref="M405">INDEX($H405:$K405,0,MATCH(M$364,$H$364:$K$364,0))*INDEX($J$358:$R$361,MATCH(M$364,$I$358:$I$361,0),MATCH(M$363,$J$357:$R$357,0))</f>
        <v>78</v>
      </c>
      <c r="N405" s="695" cm="1">
        <f t="array" ref="N405">INDEX($H405:$K405,0,MATCH(N$364,$H$364:$K$364,0))*INDEX($J$358:$R$361,MATCH(N$364,$I$358:$I$361,0),MATCH(N$363,$J$357:$R$357,0))</f>
        <v>38</v>
      </c>
      <c r="O405" s="695" cm="1">
        <f t="array" ref="O405">INDEX($H405:$K405,0,MATCH(O$364,$H$364:$K$364,0))*INDEX($J$358:$R$361,MATCH(O$364,$I$358:$I$361,0),MATCH(O$363,$J$357:$R$357,0))</f>
        <v>0</v>
      </c>
      <c r="P405" s="695" cm="1">
        <f t="array" ref="P405">INDEX($H405:$K405,0,MATCH(P$364,$H$364:$K$364,0))*INDEX($J$358:$R$361,MATCH(P$364,$I$358:$I$361,0),MATCH(P$363,$J$357:$R$357,0))</f>
        <v>0</v>
      </c>
      <c r="Q405" s="695" cm="1">
        <f t="array" ref="Q405">INDEX($H405:$K405,0,MATCH(Q$364,$H$364:$K$364,0))*INDEX($J$358:$R$361,MATCH(Q$364,$I$358:$I$361,0),MATCH(Q$363,$J$357:$R$357,0))</f>
        <v>78</v>
      </c>
      <c r="R405" s="695" cm="1">
        <f t="array" ref="R405">INDEX($H405:$K405,0,MATCH(R$364,$H$364:$K$364,0))*INDEX($J$358:$R$361,MATCH(R$364,$I$358:$I$361,0),MATCH(R$363,$J$357:$R$357,0))</f>
        <v>38</v>
      </c>
      <c r="S405" s="695" cm="1">
        <f t="array" ref="S405">INDEX($H405:$K405,0,MATCH(S$364,$H$364:$K$364,0))*INDEX($J$358:$R$361,MATCH(S$364,$I$358:$I$361,0),MATCH(S$363,$J$357:$R$357,0))</f>
        <v>0</v>
      </c>
      <c r="T405" s="695" cm="1">
        <f t="array" ref="T405">INDEX($H405:$K405,0,MATCH(T$364,$H$364:$K$364,0))*INDEX($J$358:$R$361,MATCH(T$364,$I$358:$I$361,0),MATCH(T$363,$J$357:$R$357,0))</f>
        <v>0</v>
      </c>
      <c r="U405" s="695" cm="1">
        <f t="array" ref="U405">INDEX($H405:$K405,0,MATCH(U$364,$H$364:$K$364,0))*INDEX($J$358:$R$361,MATCH(U$364,$I$358:$I$361,0),MATCH(U$363,$J$357:$R$357,0))</f>
        <v>78</v>
      </c>
      <c r="V405" s="695" cm="1">
        <f t="array" ref="V405">INDEX($H405:$K405,0,MATCH(V$364,$H$364:$K$364,0))*INDEX($J$358:$R$361,MATCH(V$364,$I$358:$I$361,0),MATCH(V$363,$J$357:$R$357,0))</f>
        <v>19</v>
      </c>
      <c r="W405" s="695" cm="1">
        <f t="array" ref="W405">INDEX($H405:$K405,0,MATCH(W$364,$H$364:$K$364,0))*INDEX($J$358:$R$361,MATCH(W$364,$I$358:$I$361,0),MATCH(W$363,$J$357:$R$357,0))</f>
        <v>0</v>
      </c>
      <c r="X405" s="695" cm="1">
        <f t="array" ref="X405">INDEX($H405:$K405,0,MATCH(X$364,$H$364:$K$364,0))*INDEX($J$358:$R$361,MATCH(X$364,$I$358:$I$361,0),MATCH(X$363,$J$357:$R$357,0))</f>
        <v>0</v>
      </c>
      <c r="Y405" s="695" cm="1">
        <f t="array" ref="Y405">INDEX($H405:$K405,0,MATCH(Y$364,$H$364:$K$364,0))*INDEX($J$358:$R$361,MATCH(Y$364,$I$358:$I$361,0),MATCH(Y$363,$J$357:$R$357,0))</f>
        <v>78</v>
      </c>
      <c r="Z405" s="695" cm="1">
        <f t="array" ref="Z405">INDEX($H405:$K405,0,MATCH(Z$364,$H$364:$K$364,0))*INDEX($J$358:$R$361,MATCH(Z$364,$I$358:$I$361,0),MATCH(Z$363,$J$357:$R$357,0))</f>
        <v>19</v>
      </c>
      <c r="AA405" s="695" cm="1">
        <f t="array" ref="AA405">INDEX($H405:$K405,0,MATCH(AA$364,$H$364:$K$364,0))*INDEX($J$358:$R$361,MATCH(AA$364,$I$358:$I$361,0),MATCH(AA$363,$J$357:$R$357,0))</f>
        <v>0</v>
      </c>
      <c r="AB405" s="695" cm="1">
        <f t="array" ref="AB405">INDEX($H405:$K405,0,MATCH(AB$364,$H$364:$K$364,0))*INDEX($J$358:$R$361,MATCH(AB$364,$I$358:$I$361,0),MATCH(AB$363,$J$357:$R$357,0))</f>
        <v>0</v>
      </c>
      <c r="AC405" s="695" cm="1">
        <f t="array" ref="AC405">INDEX($H405:$K405,0,MATCH(AC$364,$H$364:$K$364,0))*INDEX($J$358:$R$361,MATCH(AC$364,$I$358:$I$361,0),MATCH(AC$363,$J$357:$R$357,0))</f>
        <v>78</v>
      </c>
      <c r="AD405" s="695" cm="1">
        <f t="array" ref="AD405">INDEX($H405:$K405,0,MATCH(AD$364,$H$364:$K$364,0))*INDEX($J$358:$R$361,MATCH(AD$364,$I$358:$I$361,0),MATCH(AD$363,$J$357:$R$357,0))</f>
        <v>19</v>
      </c>
      <c r="AE405" s="695" cm="1">
        <f t="array" ref="AE405">INDEX($H405:$K405,0,MATCH(AE$364,$H$364:$K$364,0))*INDEX($J$358:$R$361,MATCH(AE$364,$I$358:$I$361,0),MATCH(AE$363,$J$357:$R$357,0))</f>
        <v>0</v>
      </c>
      <c r="AF405" s="695" cm="1">
        <f t="array" ref="AF405">INDEX($H405:$K405,0,MATCH(AF$364,$H$364:$K$364,0))*INDEX($J$358:$R$361,MATCH(AF$364,$I$358:$I$361,0),MATCH(AF$363,$J$357:$R$357,0))</f>
        <v>0</v>
      </c>
      <c r="AG405" s="695" cm="1">
        <f t="array" ref="AG405">INDEX($H405:$K405,0,MATCH(AG$364,$H$364:$K$364,0))*INDEX($J$358:$R$361,MATCH(AG$364,$I$358:$I$361,0),MATCH(AG$363,$J$357:$R$357,0))</f>
        <v>78</v>
      </c>
      <c r="AH405" s="695" cm="1">
        <f t="array" ref="AH405">INDEX($H405:$K405,0,MATCH(AH$364,$H$364:$K$364,0))*INDEX($J$358:$R$361,MATCH(AH$364,$I$358:$I$361,0),MATCH(AH$363,$J$357:$R$357,0))</f>
        <v>19</v>
      </c>
      <c r="AI405" s="695" cm="1">
        <f t="array" ref="AI405">INDEX($H405:$K405,0,MATCH(AI$364,$H$364:$K$364,0))*INDEX($J$358:$R$361,MATCH(AI$364,$I$358:$I$361,0),MATCH(AI$363,$J$357:$R$357,0))</f>
        <v>0</v>
      </c>
      <c r="AJ405" s="695" cm="1">
        <f t="array" ref="AJ405">INDEX($H405:$K405,0,MATCH(AJ$364,$H$364:$K$364,0))*INDEX($J$358:$R$361,MATCH(AJ$364,$I$358:$I$361,0),MATCH(AJ$363,$J$357:$R$357,0))</f>
        <v>0</v>
      </c>
      <c r="AK405" s="695" cm="1">
        <f t="array" ref="AK405">INDEX($H405:$K405,0,MATCH(AK$364,$H$364:$K$364,0))*INDEX($J$358:$R$361,MATCH(AK$364,$I$358:$I$361,0),MATCH(AK$363,$J$357:$R$357,0))</f>
        <v>78</v>
      </c>
      <c r="AL405" s="695" cm="1">
        <f t="array" ref="AL405">INDEX($H405:$K405,0,MATCH(AL$364,$H$364:$K$364,0))*INDEX($J$358:$R$361,MATCH(AL$364,$I$358:$I$361,0),MATCH(AL$363,$J$357:$R$357,0))</f>
        <v>0</v>
      </c>
      <c r="AM405" s="695" cm="1">
        <f t="array" ref="AM405">INDEX($H405:$K405,0,MATCH(AM$364,$H$364:$K$364,0))*INDEX($J$358:$R$361,MATCH(AM$364,$I$358:$I$361,0),MATCH(AM$363,$J$357:$R$357,0))</f>
        <v>0</v>
      </c>
      <c r="AN405" s="695" cm="1">
        <f t="array" ref="AN405">INDEX($H405:$K405,0,MATCH(AN$364,$H$364:$K$364,0))*INDEX($J$358:$R$361,MATCH(AN$364,$I$358:$I$361,0),MATCH(AN$363,$J$357:$R$357,0))</f>
        <v>0</v>
      </c>
      <c r="AO405" s="695" cm="1">
        <f t="array" ref="AO405">INDEX($H405:$K405,0,MATCH(AO$364,$H$364:$K$364,0))*INDEX($J$358:$R$361,MATCH(AO$364,$I$358:$I$361,0),MATCH(AO$363,$J$357:$R$357,0))</f>
        <v>78</v>
      </c>
      <c r="AP405" s="695" cm="1">
        <f t="array" ref="AP405">INDEX($H405:$K405,0,MATCH(AP$364,$H$364:$K$364,0))*INDEX($J$358:$R$361,MATCH(AP$364,$I$358:$I$361,0),MATCH(AP$363,$J$357:$R$357,0))</f>
        <v>0</v>
      </c>
      <c r="AQ405" s="695" cm="1">
        <f t="array" ref="AQ405">INDEX($H405:$K405,0,MATCH(AQ$364,$H$364:$K$364,0))*INDEX($J$358:$R$361,MATCH(AQ$364,$I$358:$I$361,0),MATCH(AQ$363,$J$357:$R$357,0))</f>
        <v>0</v>
      </c>
      <c r="AR405" s="695" cm="1">
        <f t="array" ref="AR405">INDEX($H405:$K405,0,MATCH(AR$364,$H$364:$K$364,0))*INDEX($J$358:$R$361,MATCH(AR$364,$I$358:$I$361,0),MATCH(AR$363,$J$357:$R$357,0))</f>
        <v>0</v>
      </c>
      <c r="AS405" s="695" cm="1">
        <f t="array" ref="AS405">INDEX($H405:$K405,0,MATCH(AS$364,$H$364:$K$364,0))*INDEX($J$358:$R$361,MATCH(AS$364,$I$358:$I$361,0),MATCH(AS$363,$J$357:$R$357,0))</f>
        <v>78</v>
      </c>
      <c r="AT405" s="695" cm="1">
        <f t="array" ref="AT405">INDEX($H405:$K405,0,MATCH(AT$364,$H$364:$K$364,0))*INDEX($J$358:$R$361,MATCH(AT$364,$I$358:$I$361,0),MATCH(AT$363,$J$357:$R$357,0))</f>
        <v>0</v>
      </c>
      <c r="AU405" s="695" cm="1">
        <f t="array" ref="AU405">INDEX($H405:$K405,0,MATCH(AU$364,$H$364:$K$364,0))*INDEX($J$358:$R$361,MATCH(AU$364,$I$358:$I$361,0),MATCH(AU$363,$J$357:$R$357,0))</f>
        <v>0</v>
      </c>
      <c r="AV405" s="186"/>
      <c r="AW405" s="186"/>
      <c r="AX405" s="16"/>
      <c r="AY405" s="8"/>
      <c r="AZ405" s="8"/>
      <c r="BA405" s="8"/>
    </row>
    <row r="406" spans="1:53" ht="14.5" outlineLevel="1" x14ac:dyDescent="0.35">
      <c r="A406" s="6"/>
      <c r="B406" s="7"/>
      <c r="C406" s="17"/>
      <c r="D406" s="17"/>
      <c r="E406" s="17"/>
      <c r="F406" s="26"/>
      <c r="G406" s="26" t="str">
        <f t="shared" si="203"/>
        <v>YYBLWbd</v>
      </c>
      <c r="H406" s="222">
        <f t="shared" ref="H406:K406" si="213">INDEX($Z$184:$AC$196,MATCH($M166,$Y$184:$Y$196,0),MATCH(H$364,$Z$183:$AC$183,0))</f>
        <v>0</v>
      </c>
      <c r="I406" s="222">
        <f t="shared" si="213"/>
        <v>78</v>
      </c>
      <c r="J406" s="222">
        <f t="shared" si="213"/>
        <v>19</v>
      </c>
      <c r="K406" s="222">
        <f t="shared" si="213"/>
        <v>0</v>
      </c>
      <c r="L406" s="695" cm="1">
        <f t="array" ref="L406">INDEX($H406:$K406,0,MATCH(L$364,$H$364:$K$364,0))*INDEX($J$358:$R$361,MATCH(L$364,$I$358:$I$361,0),MATCH(L$363,$J$357:$R$357,0))</f>
        <v>0</v>
      </c>
      <c r="M406" s="695" cm="1">
        <f t="array" ref="M406">INDEX($H406:$K406,0,MATCH(M$364,$H$364:$K$364,0))*INDEX($J$358:$R$361,MATCH(M$364,$I$358:$I$361,0),MATCH(M$363,$J$357:$R$357,0))</f>
        <v>78</v>
      </c>
      <c r="N406" s="695" cm="1">
        <f t="array" ref="N406">INDEX($H406:$K406,0,MATCH(N$364,$H$364:$K$364,0))*INDEX($J$358:$R$361,MATCH(N$364,$I$358:$I$361,0),MATCH(N$363,$J$357:$R$357,0))</f>
        <v>38</v>
      </c>
      <c r="O406" s="695" cm="1">
        <f t="array" ref="O406">INDEX($H406:$K406,0,MATCH(O$364,$H$364:$K$364,0))*INDEX($J$358:$R$361,MATCH(O$364,$I$358:$I$361,0),MATCH(O$363,$J$357:$R$357,0))</f>
        <v>0</v>
      </c>
      <c r="P406" s="695" cm="1">
        <f t="array" ref="P406">INDEX($H406:$K406,0,MATCH(P$364,$H$364:$K$364,0))*INDEX($J$358:$R$361,MATCH(P$364,$I$358:$I$361,0),MATCH(P$363,$J$357:$R$357,0))</f>
        <v>0</v>
      </c>
      <c r="Q406" s="695" cm="1">
        <f t="array" ref="Q406">INDEX($H406:$K406,0,MATCH(Q$364,$H$364:$K$364,0))*INDEX($J$358:$R$361,MATCH(Q$364,$I$358:$I$361,0),MATCH(Q$363,$J$357:$R$357,0))</f>
        <v>78</v>
      </c>
      <c r="R406" s="695" cm="1">
        <f t="array" ref="R406">INDEX($H406:$K406,0,MATCH(R$364,$H$364:$K$364,0))*INDEX($J$358:$R$361,MATCH(R$364,$I$358:$I$361,0),MATCH(R$363,$J$357:$R$357,0))</f>
        <v>38</v>
      </c>
      <c r="S406" s="695" cm="1">
        <f t="array" ref="S406">INDEX($H406:$K406,0,MATCH(S$364,$H$364:$K$364,0))*INDEX($J$358:$R$361,MATCH(S$364,$I$358:$I$361,0),MATCH(S$363,$J$357:$R$357,0))</f>
        <v>0</v>
      </c>
      <c r="T406" s="695" cm="1">
        <f t="array" ref="T406">INDEX($H406:$K406,0,MATCH(T$364,$H$364:$K$364,0))*INDEX($J$358:$R$361,MATCH(T$364,$I$358:$I$361,0),MATCH(T$363,$J$357:$R$357,0))</f>
        <v>0</v>
      </c>
      <c r="U406" s="695" cm="1">
        <f t="array" ref="U406">INDEX($H406:$K406,0,MATCH(U$364,$H$364:$K$364,0))*INDEX($J$358:$R$361,MATCH(U$364,$I$358:$I$361,0),MATCH(U$363,$J$357:$R$357,0))</f>
        <v>78</v>
      </c>
      <c r="V406" s="695" cm="1">
        <f t="array" ref="V406">INDEX($H406:$K406,0,MATCH(V$364,$H$364:$K$364,0))*INDEX($J$358:$R$361,MATCH(V$364,$I$358:$I$361,0),MATCH(V$363,$J$357:$R$357,0))</f>
        <v>19</v>
      </c>
      <c r="W406" s="695" cm="1">
        <f t="array" ref="W406">INDEX($H406:$K406,0,MATCH(W$364,$H$364:$K$364,0))*INDEX($J$358:$R$361,MATCH(W$364,$I$358:$I$361,0),MATCH(W$363,$J$357:$R$357,0))</f>
        <v>0</v>
      </c>
      <c r="X406" s="695" cm="1">
        <f t="array" ref="X406">INDEX($H406:$K406,0,MATCH(X$364,$H$364:$K$364,0))*INDEX($J$358:$R$361,MATCH(X$364,$I$358:$I$361,0),MATCH(X$363,$J$357:$R$357,0))</f>
        <v>0</v>
      </c>
      <c r="Y406" s="695" cm="1">
        <f t="array" ref="Y406">INDEX($H406:$K406,0,MATCH(Y$364,$H$364:$K$364,0))*INDEX($J$358:$R$361,MATCH(Y$364,$I$358:$I$361,0),MATCH(Y$363,$J$357:$R$357,0))</f>
        <v>78</v>
      </c>
      <c r="Z406" s="695" cm="1">
        <f t="array" ref="Z406">INDEX($H406:$K406,0,MATCH(Z$364,$H$364:$K$364,0))*INDEX($J$358:$R$361,MATCH(Z$364,$I$358:$I$361,0),MATCH(Z$363,$J$357:$R$357,0))</f>
        <v>19</v>
      </c>
      <c r="AA406" s="695" cm="1">
        <f t="array" ref="AA406">INDEX($H406:$K406,0,MATCH(AA$364,$H$364:$K$364,0))*INDEX($J$358:$R$361,MATCH(AA$364,$I$358:$I$361,0),MATCH(AA$363,$J$357:$R$357,0))</f>
        <v>0</v>
      </c>
      <c r="AB406" s="695" cm="1">
        <f t="array" ref="AB406">INDEX($H406:$K406,0,MATCH(AB$364,$H$364:$K$364,0))*INDEX($J$358:$R$361,MATCH(AB$364,$I$358:$I$361,0),MATCH(AB$363,$J$357:$R$357,0))</f>
        <v>0</v>
      </c>
      <c r="AC406" s="695" cm="1">
        <f t="array" ref="AC406">INDEX($H406:$K406,0,MATCH(AC$364,$H$364:$K$364,0))*INDEX($J$358:$R$361,MATCH(AC$364,$I$358:$I$361,0),MATCH(AC$363,$J$357:$R$357,0))</f>
        <v>78</v>
      </c>
      <c r="AD406" s="695" cm="1">
        <f t="array" ref="AD406">INDEX($H406:$K406,0,MATCH(AD$364,$H$364:$K$364,0))*INDEX($J$358:$R$361,MATCH(AD$364,$I$358:$I$361,0),MATCH(AD$363,$J$357:$R$357,0))</f>
        <v>19</v>
      </c>
      <c r="AE406" s="695" cm="1">
        <f t="array" ref="AE406">INDEX($H406:$K406,0,MATCH(AE$364,$H$364:$K$364,0))*INDEX($J$358:$R$361,MATCH(AE$364,$I$358:$I$361,0),MATCH(AE$363,$J$357:$R$357,0))</f>
        <v>0</v>
      </c>
      <c r="AF406" s="695" cm="1">
        <f t="array" ref="AF406">INDEX($H406:$K406,0,MATCH(AF$364,$H$364:$K$364,0))*INDEX($J$358:$R$361,MATCH(AF$364,$I$358:$I$361,0),MATCH(AF$363,$J$357:$R$357,0))</f>
        <v>0</v>
      </c>
      <c r="AG406" s="695" cm="1">
        <f t="array" ref="AG406">INDEX($H406:$K406,0,MATCH(AG$364,$H$364:$K$364,0))*INDEX($J$358:$R$361,MATCH(AG$364,$I$358:$I$361,0),MATCH(AG$363,$J$357:$R$357,0))</f>
        <v>78</v>
      </c>
      <c r="AH406" s="695" cm="1">
        <f t="array" ref="AH406">INDEX($H406:$K406,0,MATCH(AH$364,$H$364:$K$364,0))*INDEX($J$358:$R$361,MATCH(AH$364,$I$358:$I$361,0),MATCH(AH$363,$J$357:$R$357,0))</f>
        <v>19</v>
      </c>
      <c r="AI406" s="695" cm="1">
        <f t="array" ref="AI406">INDEX($H406:$K406,0,MATCH(AI$364,$H$364:$K$364,0))*INDEX($J$358:$R$361,MATCH(AI$364,$I$358:$I$361,0),MATCH(AI$363,$J$357:$R$357,0))</f>
        <v>0</v>
      </c>
      <c r="AJ406" s="695" cm="1">
        <f t="array" ref="AJ406">INDEX($H406:$K406,0,MATCH(AJ$364,$H$364:$K$364,0))*INDEX($J$358:$R$361,MATCH(AJ$364,$I$358:$I$361,0),MATCH(AJ$363,$J$357:$R$357,0))</f>
        <v>0</v>
      </c>
      <c r="AK406" s="695" cm="1">
        <f t="array" ref="AK406">INDEX($H406:$K406,0,MATCH(AK$364,$H$364:$K$364,0))*INDEX($J$358:$R$361,MATCH(AK$364,$I$358:$I$361,0),MATCH(AK$363,$J$357:$R$357,0))</f>
        <v>78</v>
      </c>
      <c r="AL406" s="695" cm="1">
        <f t="array" ref="AL406">INDEX($H406:$K406,0,MATCH(AL$364,$H$364:$K$364,0))*INDEX($J$358:$R$361,MATCH(AL$364,$I$358:$I$361,0),MATCH(AL$363,$J$357:$R$357,0))</f>
        <v>0</v>
      </c>
      <c r="AM406" s="695" cm="1">
        <f t="array" ref="AM406">INDEX($H406:$K406,0,MATCH(AM$364,$H$364:$K$364,0))*INDEX($J$358:$R$361,MATCH(AM$364,$I$358:$I$361,0),MATCH(AM$363,$J$357:$R$357,0))</f>
        <v>0</v>
      </c>
      <c r="AN406" s="695" cm="1">
        <f t="array" ref="AN406">INDEX($H406:$K406,0,MATCH(AN$364,$H$364:$K$364,0))*INDEX($J$358:$R$361,MATCH(AN$364,$I$358:$I$361,0),MATCH(AN$363,$J$357:$R$357,0))</f>
        <v>0</v>
      </c>
      <c r="AO406" s="695" cm="1">
        <f t="array" ref="AO406">INDEX($H406:$K406,0,MATCH(AO$364,$H$364:$K$364,0))*INDEX($J$358:$R$361,MATCH(AO$364,$I$358:$I$361,0),MATCH(AO$363,$J$357:$R$357,0))</f>
        <v>78</v>
      </c>
      <c r="AP406" s="695" cm="1">
        <f t="array" ref="AP406">INDEX($H406:$K406,0,MATCH(AP$364,$H$364:$K$364,0))*INDEX($J$358:$R$361,MATCH(AP$364,$I$358:$I$361,0),MATCH(AP$363,$J$357:$R$357,0))</f>
        <v>0</v>
      </c>
      <c r="AQ406" s="695" cm="1">
        <f t="array" ref="AQ406">INDEX($H406:$K406,0,MATCH(AQ$364,$H$364:$K$364,0))*INDEX($J$358:$R$361,MATCH(AQ$364,$I$358:$I$361,0),MATCH(AQ$363,$J$357:$R$357,0))</f>
        <v>0</v>
      </c>
      <c r="AR406" s="695" cm="1">
        <f t="array" ref="AR406">INDEX($H406:$K406,0,MATCH(AR$364,$H$364:$K$364,0))*INDEX($J$358:$R$361,MATCH(AR$364,$I$358:$I$361,0),MATCH(AR$363,$J$357:$R$357,0))</f>
        <v>0</v>
      </c>
      <c r="AS406" s="695" cm="1">
        <f t="array" ref="AS406">INDEX($H406:$K406,0,MATCH(AS$364,$H$364:$K$364,0))*INDEX($J$358:$R$361,MATCH(AS$364,$I$358:$I$361,0),MATCH(AS$363,$J$357:$R$357,0))</f>
        <v>78</v>
      </c>
      <c r="AT406" s="695" cm="1">
        <f t="array" ref="AT406">INDEX($H406:$K406,0,MATCH(AT$364,$H$364:$K$364,0))*INDEX($J$358:$R$361,MATCH(AT$364,$I$358:$I$361,0),MATCH(AT$363,$J$357:$R$357,0))</f>
        <v>0</v>
      </c>
      <c r="AU406" s="695" cm="1">
        <f t="array" ref="AU406">INDEX($H406:$K406,0,MATCH(AU$364,$H$364:$K$364,0))*INDEX($J$358:$R$361,MATCH(AU$364,$I$358:$I$361,0),MATCH(AU$363,$J$357:$R$357,0))</f>
        <v>0</v>
      </c>
      <c r="AV406" s="186"/>
      <c r="AW406" s="186"/>
      <c r="AX406" s="16"/>
      <c r="AY406" s="8"/>
      <c r="AZ406" s="8"/>
      <c r="BA406" s="8"/>
    </row>
    <row r="407" spans="1:53" ht="14.5" outlineLevel="1" x14ac:dyDescent="0.35">
      <c r="A407" s="6"/>
      <c r="B407" s="7"/>
      <c r="C407" s="17"/>
      <c r="D407" s="17"/>
      <c r="E407" s="17"/>
      <c r="F407" s="26"/>
      <c r="G407" s="26" t="str">
        <f t="shared" si="203"/>
        <v>YYWBLw</v>
      </c>
      <c r="H407" s="222">
        <f t="shared" ref="H407:K407" si="214">INDEX($Z$184:$AC$196,MATCH($M167,$Y$184:$Y$196,0),MATCH(H$364,$Z$183:$AC$183,0))</f>
        <v>0</v>
      </c>
      <c r="I407" s="222">
        <f t="shared" si="214"/>
        <v>78</v>
      </c>
      <c r="J407" s="878">
        <f>INDEX($Z$184:$AC$196,MATCH($M167,$Y$184:$Y$196,0),MATCH(J$364,$Z$183:$AC$183,0))-10</f>
        <v>9</v>
      </c>
      <c r="K407" s="222">
        <f t="shared" si="214"/>
        <v>0</v>
      </c>
      <c r="L407" s="695" cm="1">
        <f t="array" ref="L407">INDEX($H407:$K407,0,MATCH(L$364,$H$364:$K$364,0))*INDEX($J$358:$R$361,MATCH(L$364,$I$358:$I$361,0),MATCH(L$363,$J$357:$R$357,0))</f>
        <v>0</v>
      </c>
      <c r="M407" s="695" cm="1">
        <f t="array" ref="M407">INDEX($H407:$K407,0,MATCH(M$364,$H$364:$K$364,0))*INDEX($J$358:$R$361,MATCH(M$364,$I$358:$I$361,0),MATCH(M$363,$J$357:$R$357,0))</f>
        <v>78</v>
      </c>
      <c r="N407" s="695" cm="1">
        <f t="array" ref="N407">INDEX($H407:$K407,0,MATCH(N$364,$H$364:$K$364,0))*INDEX($J$358:$R$361,MATCH(N$364,$I$358:$I$361,0),MATCH(N$363,$J$357:$R$357,0))</f>
        <v>18</v>
      </c>
      <c r="O407" s="695" cm="1">
        <f t="array" ref="O407">INDEX($H407:$K407,0,MATCH(O$364,$H$364:$K$364,0))*INDEX($J$358:$R$361,MATCH(O$364,$I$358:$I$361,0),MATCH(O$363,$J$357:$R$357,0))</f>
        <v>0</v>
      </c>
      <c r="P407" s="695" cm="1">
        <f t="array" ref="P407">INDEX($H407:$K407,0,MATCH(P$364,$H$364:$K$364,0))*INDEX($J$358:$R$361,MATCH(P$364,$I$358:$I$361,0),MATCH(P$363,$J$357:$R$357,0))</f>
        <v>0</v>
      </c>
      <c r="Q407" s="695" cm="1">
        <f t="array" ref="Q407">INDEX($H407:$K407,0,MATCH(Q$364,$H$364:$K$364,0))*INDEX($J$358:$R$361,MATCH(Q$364,$I$358:$I$361,0),MATCH(Q$363,$J$357:$R$357,0))</f>
        <v>78</v>
      </c>
      <c r="R407" s="695" cm="1">
        <f t="array" ref="R407">INDEX($H407:$K407,0,MATCH(R$364,$H$364:$K$364,0))*INDEX($J$358:$R$361,MATCH(R$364,$I$358:$I$361,0),MATCH(R$363,$J$357:$R$357,0))</f>
        <v>18</v>
      </c>
      <c r="S407" s="695" cm="1">
        <f t="array" ref="S407">INDEX($H407:$K407,0,MATCH(S$364,$H$364:$K$364,0))*INDEX($J$358:$R$361,MATCH(S$364,$I$358:$I$361,0),MATCH(S$363,$J$357:$R$357,0))</f>
        <v>0</v>
      </c>
      <c r="T407" s="695" cm="1">
        <f t="array" ref="T407">INDEX($H407:$K407,0,MATCH(T$364,$H$364:$K$364,0))*INDEX($J$358:$R$361,MATCH(T$364,$I$358:$I$361,0),MATCH(T$363,$J$357:$R$357,0))</f>
        <v>0</v>
      </c>
      <c r="U407" s="695" cm="1">
        <f t="array" ref="U407">INDEX($H407:$K407,0,MATCH(U$364,$H$364:$K$364,0))*INDEX($J$358:$R$361,MATCH(U$364,$I$358:$I$361,0),MATCH(U$363,$J$357:$R$357,0))</f>
        <v>78</v>
      </c>
      <c r="V407" s="695" cm="1">
        <f t="array" ref="V407">INDEX($H407:$K407,0,MATCH(V$364,$H$364:$K$364,0))*INDEX($J$358:$R$361,MATCH(V$364,$I$358:$I$361,0),MATCH(V$363,$J$357:$R$357,0))</f>
        <v>9</v>
      </c>
      <c r="W407" s="695" cm="1">
        <f t="array" ref="W407">INDEX($H407:$K407,0,MATCH(W$364,$H$364:$K$364,0))*INDEX($J$358:$R$361,MATCH(W$364,$I$358:$I$361,0),MATCH(W$363,$J$357:$R$357,0))</f>
        <v>0</v>
      </c>
      <c r="X407" s="695" cm="1">
        <f t="array" ref="X407">INDEX($H407:$K407,0,MATCH(X$364,$H$364:$K$364,0))*INDEX($J$358:$R$361,MATCH(X$364,$I$358:$I$361,0),MATCH(X$363,$J$357:$R$357,0))</f>
        <v>0</v>
      </c>
      <c r="Y407" s="695" cm="1">
        <f t="array" ref="Y407">INDEX($H407:$K407,0,MATCH(Y$364,$H$364:$K$364,0))*INDEX($J$358:$R$361,MATCH(Y$364,$I$358:$I$361,0),MATCH(Y$363,$J$357:$R$357,0))</f>
        <v>78</v>
      </c>
      <c r="Z407" s="695" cm="1">
        <f t="array" ref="Z407">INDEX($H407:$K407,0,MATCH(Z$364,$H$364:$K$364,0))*INDEX($J$358:$R$361,MATCH(Z$364,$I$358:$I$361,0),MATCH(Z$363,$J$357:$R$357,0))</f>
        <v>9</v>
      </c>
      <c r="AA407" s="695" cm="1">
        <f t="array" ref="AA407">INDEX($H407:$K407,0,MATCH(AA$364,$H$364:$K$364,0))*INDEX($J$358:$R$361,MATCH(AA$364,$I$358:$I$361,0),MATCH(AA$363,$J$357:$R$357,0))</f>
        <v>0</v>
      </c>
      <c r="AB407" s="695" cm="1">
        <f t="array" ref="AB407">INDEX($H407:$K407,0,MATCH(AB$364,$H$364:$K$364,0))*INDEX($J$358:$R$361,MATCH(AB$364,$I$358:$I$361,0),MATCH(AB$363,$J$357:$R$357,0))</f>
        <v>0</v>
      </c>
      <c r="AC407" s="695" cm="1">
        <f t="array" ref="AC407">INDEX($H407:$K407,0,MATCH(AC$364,$H$364:$K$364,0))*INDEX($J$358:$R$361,MATCH(AC$364,$I$358:$I$361,0),MATCH(AC$363,$J$357:$R$357,0))</f>
        <v>78</v>
      </c>
      <c r="AD407" s="695" cm="1">
        <f t="array" ref="AD407">INDEX($H407:$K407,0,MATCH(AD$364,$H$364:$K$364,0))*INDEX($J$358:$R$361,MATCH(AD$364,$I$358:$I$361,0),MATCH(AD$363,$J$357:$R$357,0))</f>
        <v>9</v>
      </c>
      <c r="AE407" s="695" cm="1">
        <f t="array" ref="AE407">INDEX($H407:$K407,0,MATCH(AE$364,$H$364:$K$364,0))*INDEX($J$358:$R$361,MATCH(AE$364,$I$358:$I$361,0),MATCH(AE$363,$J$357:$R$357,0))</f>
        <v>0</v>
      </c>
      <c r="AF407" s="695" cm="1">
        <f t="array" ref="AF407">INDEX($H407:$K407,0,MATCH(AF$364,$H$364:$K$364,0))*INDEX($J$358:$R$361,MATCH(AF$364,$I$358:$I$361,0),MATCH(AF$363,$J$357:$R$357,0))</f>
        <v>0</v>
      </c>
      <c r="AG407" s="695" cm="1">
        <f t="array" ref="AG407">INDEX($H407:$K407,0,MATCH(AG$364,$H$364:$K$364,0))*INDEX($J$358:$R$361,MATCH(AG$364,$I$358:$I$361,0),MATCH(AG$363,$J$357:$R$357,0))</f>
        <v>78</v>
      </c>
      <c r="AH407" s="695" cm="1">
        <f t="array" ref="AH407">INDEX($H407:$K407,0,MATCH(AH$364,$H$364:$K$364,0))*INDEX($J$358:$R$361,MATCH(AH$364,$I$358:$I$361,0),MATCH(AH$363,$J$357:$R$357,0))</f>
        <v>9</v>
      </c>
      <c r="AI407" s="695" cm="1">
        <f t="array" ref="AI407">INDEX($H407:$K407,0,MATCH(AI$364,$H$364:$K$364,0))*INDEX($J$358:$R$361,MATCH(AI$364,$I$358:$I$361,0),MATCH(AI$363,$J$357:$R$357,0))</f>
        <v>0</v>
      </c>
      <c r="AJ407" s="695" cm="1">
        <f t="array" ref="AJ407">INDEX($H407:$K407,0,MATCH(AJ$364,$H$364:$K$364,0))*INDEX($J$358:$R$361,MATCH(AJ$364,$I$358:$I$361,0),MATCH(AJ$363,$J$357:$R$357,0))</f>
        <v>0</v>
      </c>
      <c r="AK407" s="695" cm="1">
        <f t="array" ref="AK407">INDEX($H407:$K407,0,MATCH(AK$364,$H$364:$K$364,0))*INDEX($J$358:$R$361,MATCH(AK$364,$I$358:$I$361,0),MATCH(AK$363,$J$357:$R$357,0))</f>
        <v>78</v>
      </c>
      <c r="AL407" s="695" cm="1">
        <f t="array" ref="AL407">INDEX($H407:$K407,0,MATCH(AL$364,$H$364:$K$364,0))*INDEX($J$358:$R$361,MATCH(AL$364,$I$358:$I$361,0),MATCH(AL$363,$J$357:$R$357,0))</f>
        <v>0</v>
      </c>
      <c r="AM407" s="695" cm="1">
        <f t="array" ref="AM407">INDEX($H407:$K407,0,MATCH(AM$364,$H$364:$K$364,0))*INDEX($J$358:$R$361,MATCH(AM$364,$I$358:$I$361,0),MATCH(AM$363,$J$357:$R$357,0))</f>
        <v>0</v>
      </c>
      <c r="AN407" s="695" cm="1">
        <f t="array" ref="AN407">INDEX($H407:$K407,0,MATCH(AN$364,$H$364:$K$364,0))*INDEX($J$358:$R$361,MATCH(AN$364,$I$358:$I$361,0),MATCH(AN$363,$J$357:$R$357,0))</f>
        <v>0</v>
      </c>
      <c r="AO407" s="695" cm="1">
        <f t="array" ref="AO407">INDEX($H407:$K407,0,MATCH(AO$364,$H$364:$K$364,0))*INDEX($J$358:$R$361,MATCH(AO$364,$I$358:$I$361,0),MATCH(AO$363,$J$357:$R$357,0))</f>
        <v>78</v>
      </c>
      <c r="AP407" s="695" cm="1">
        <f t="array" ref="AP407">INDEX($H407:$K407,0,MATCH(AP$364,$H$364:$K$364,0))*INDEX($J$358:$R$361,MATCH(AP$364,$I$358:$I$361,0),MATCH(AP$363,$J$357:$R$357,0))</f>
        <v>0</v>
      </c>
      <c r="AQ407" s="695" cm="1">
        <f t="array" ref="AQ407">INDEX($H407:$K407,0,MATCH(AQ$364,$H$364:$K$364,0))*INDEX($J$358:$R$361,MATCH(AQ$364,$I$358:$I$361,0),MATCH(AQ$363,$J$357:$R$357,0))</f>
        <v>0</v>
      </c>
      <c r="AR407" s="695" cm="1">
        <f t="array" ref="AR407">INDEX($H407:$K407,0,MATCH(AR$364,$H$364:$K$364,0))*INDEX($J$358:$R$361,MATCH(AR$364,$I$358:$I$361,0),MATCH(AR$363,$J$357:$R$357,0))</f>
        <v>0</v>
      </c>
      <c r="AS407" s="695" cm="1">
        <f t="array" ref="AS407">INDEX($H407:$K407,0,MATCH(AS$364,$H$364:$K$364,0))*INDEX($J$358:$R$361,MATCH(AS$364,$I$358:$I$361,0),MATCH(AS$363,$J$357:$R$357,0))</f>
        <v>78</v>
      </c>
      <c r="AT407" s="695" cm="1">
        <f t="array" ref="AT407">INDEX($H407:$K407,0,MATCH(AT$364,$H$364:$K$364,0))*INDEX($J$358:$R$361,MATCH(AT$364,$I$358:$I$361,0),MATCH(AT$363,$J$357:$R$357,0))</f>
        <v>0</v>
      </c>
      <c r="AU407" s="695" cm="1">
        <f t="array" ref="AU407">INDEX($H407:$K407,0,MATCH(AU$364,$H$364:$K$364,0))*INDEX($J$358:$R$361,MATCH(AU$364,$I$358:$I$361,0),MATCH(AU$363,$J$357:$R$357,0))</f>
        <v>0</v>
      </c>
      <c r="AV407" s="186"/>
      <c r="AW407" s="186"/>
      <c r="AX407" s="16"/>
      <c r="AY407" s="8"/>
      <c r="AZ407" s="8"/>
      <c r="BA407" s="8"/>
    </row>
    <row r="408" spans="1:53" ht="14.5" outlineLevel="1" x14ac:dyDescent="0.35">
      <c r="A408" s="6"/>
      <c r="B408" s="7"/>
      <c r="C408" s="17"/>
      <c r="D408" s="17"/>
      <c r="E408" s="17"/>
      <c r="F408" s="26"/>
      <c r="G408" s="26" t="str">
        <f t="shared" si="203"/>
        <v>YYWBLwd</v>
      </c>
      <c r="H408" s="222">
        <f t="shared" ref="H408:K408" si="215">INDEX($Z$184:$AC$196,MATCH($M168,$Y$184:$Y$196,0),MATCH(H$364,$Z$183:$AC$183,0))</f>
        <v>0</v>
      </c>
      <c r="I408" s="222">
        <f t="shared" si="215"/>
        <v>78</v>
      </c>
      <c r="J408" s="878">
        <f>INDEX($Z$184:$AC$196,MATCH($M168,$Y$184:$Y$196,0),MATCH(J$364,$Z$183:$AC$183,0))-10</f>
        <v>9</v>
      </c>
      <c r="K408" s="222">
        <f t="shared" si="215"/>
        <v>0</v>
      </c>
      <c r="L408" s="695" cm="1">
        <f t="array" ref="L408">INDEX($H408:$K408,0,MATCH(L$364,$H$364:$K$364,0))*INDEX($J$358:$R$361,MATCH(L$364,$I$358:$I$361,0),MATCH(L$363,$J$357:$R$357,0))</f>
        <v>0</v>
      </c>
      <c r="M408" s="695" cm="1">
        <f t="array" ref="M408">INDEX($H408:$K408,0,MATCH(M$364,$H$364:$K$364,0))*INDEX($J$358:$R$361,MATCH(M$364,$I$358:$I$361,0),MATCH(M$363,$J$357:$R$357,0))</f>
        <v>78</v>
      </c>
      <c r="N408" s="695" cm="1">
        <f t="array" ref="N408">INDEX($H408:$K408,0,MATCH(N$364,$H$364:$K$364,0))*INDEX($J$358:$R$361,MATCH(N$364,$I$358:$I$361,0),MATCH(N$363,$J$357:$R$357,0))</f>
        <v>18</v>
      </c>
      <c r="O408" s="695" cm="1">
        <f t="array" ref="O408">INDEX($H408:$K408,0,MATCH(O$364,$H$364:$K$364,0))*INDEX($J$358:$R$361,MATCH(O$364,$I$358:$I$361,0),MATCH(O$363,$J$357:$R$357,0))</f>
        <v>0</v>
      </c>
      <c r="P408" s="695" cm="1">
        <f t="array" ref="P408">INDEX($H408:$K408,0,MATCH(P$364,$H$364:$K$364,0))*INDEX($J$358:$R$361,MATCH(P$364,$I$358:$I$361,0),MATCH(P$363,$J$357:$R$357,0))</f>
        <v>0</v>
      </c>
      <c r="Q408" s="695" cm="1">
        <f t="array" ref="Q408">INDEX($H408:$K408,0,MATCH(Q$364,$H$364:$K$364,0))*INDEX($J$358:$R$361,MATCH(Q$364,$I$358:$I$361,0),MATCH(Q$363,$J$357:$R$357,0))</f>
        <v>78</v>
      </c>
      <c r="R408" s="695" cm="1">
        <f t="array" ref="R408">INDEX($H408:$K408,0,MATCH(R$364,$H$364:$K$364,0))*INDEX($J$358:$R$361,MATCH(R$364,$I$358:$I$361,0),MATCH(R$363,$J$357:$R$357,0))</f>
        <v>18</v>
      </c>
      <c r="S408" s="695" cm="1">
        <f t="array" ref="S408">INDEX($H408:$K408,0,MATCH(S$364,$H$364:$K$364,0))*INDEX($J$358:$R$361,MATCH(S$364,$I$358:$I$361,0),MATCH(S$363,$J$357:$R$357,0))</f>
        <v>0</v>
      </c>
      <c r="T408" s="695" cm="1">
        <f t="array" ref="T408">INDEX($H408:$K408,0,MATCH(T$364,$H$364:$K$364,0))*INDEX($J$358:$R$361,MATCH(T$364,$I$358:$I$361,0),MATCH(T$363,$J$357:$R$357,0))</f>
        <v>0</v>
      </c>
      <c r="U408" s="695" cm="1">
        <f t="array" ref="U408">INDEX($H408:$K408,0,MATCH(U$364,$H$364:$K$364,0))*INDEX($J$358:$R$361,MATCH(U$364,$I$358:$I$361,0),MATCH(U$363,$J$357:$R$357,0))</f>
        <v>78</v>
      </c>
      <c r="V408" s="695" cm="1">
        <f t="array" ref="V408">INDEX($H408:$K408,0,MATCH(V$364,$H$364:$K$364,0))*INDEX($J$358:$R$361,MATCH(V$364,$I$358:$I$361,0),MATCH(V$363,$J$357:$R$357,0))</f>
        <v>9</v>
      </c>
      <c r="W408" s="695" cm="1">
        <f t="array" ref="W408">INDEX($H408:$K408,0,MATCH(W$364,$H$364:$K$364,0))*INDEX($J$358:$R$361,MATCH(W$364,$I$358:$I$361,0),MATCH(W$363,$J$357:$R$357,0))</f>
        <v>0</v>
      </c>
      <c r="X408" s="695" cm="1">
        <f t="array" ref="X408">INDEX($H408:$K408,0,MATCH(X$364,$H$364:$K$364,0))*INDEX($J$358:$R$361,MATCH(X$364,$I$358:$I$361,0),MATCH(X$363,$J$357:$R$357,0))</f>
        <v>0</v>
      </c>
      <c r="Y408" s="695" cm="1">
        <f t="array" ref="Y408">INDEX($H408:$K408,0,MATCH(Y$364,$H$364:$K$364,0))*INDEX($J$358:$R$361,MATCH(Y$364,$I$358:$I$361,0),MATCH(Y$363,$J$357:$R$357,0))</f>
        <v>78</v>
      </c>
      <c r="Z408" s="695" cm="1">
        <f t="array" ref="Z408">INDEX($H408:$K408,0,MATCH(Z$364,$H$364:$K$364,0))*INDEX($J$358:$R$361,MATCH(Z$364,$I$358:$I$361,0),MATCH(Z$363,$J$357:$R$357,0))</f>
        <v>9</v>
      </c>
      <c r="AA408" s="695" cm="1">
        <f t="array" ref="AA408">INDEX($H408:$K408,0,MATCH(AA$364,$H$364:$K$364,0))*INDEX($J$358:$R$361,MATCH(AA$364,$I$358:$I$361,0),MATCH(AA$363,$J$357:$R$357,0))</f>
        <v>0</v>
      </c>
      <c r="AB408" s="695" cm="1">
        <f t="array" ref="AB408">INDEX($H408:$K408,0,MATCH(AB$364,$H$364:$K$364,0))*INDEX($J$358:$R$361,MATCH(AB$364,$I$358:$I$361,0),MATCH(AB$363,$J$357:$R$357,0))</f>
        <v>0</v>
      </c>
      <c r="AC408" s="695" cm="1">
        <f t="array" ref="AC408">INDEX($H408:$K408,0,MATCH(AC$364,$H$364:$K$364,0))*INDEX($J$358:$R$361,MATCH(AC$364,$I$358:$I$361,0),MATCH(AC$363,$J$357:$R$357,0))</f>
        <v>78</v>
      </c>
      <c r="AD408" s="695" cm="1">
        <f t="array" ref="AD408">INDEX($H408:$K408,0,MATCH(AD$364,$H$364:$K$364,0))*INDEX($J$358:$R$361,MATCH(AD$364,$I$358:$I$361,0),MATCH(AD$363,$J$357:$R$357,0))</f>
        <v>9</v>
      </c>
      <c r="AE408" s="695" cm="1">
        <f t="array" ref="AE408">INDEX($H408:$K408,0,MATCH(AE$364,$H$364:$K$364,0))*INDEX($J$358:$R$361,MATCH(AE$364,$I$358:$I$361,0),MATCH(AE$363,$J$357:$R$357,0))</f>
        <v>0</v>
      </c>
      <c r="AF408" s="695" cm="1">
        <f t="array" ref="AF408">INDEX($H408:$K408,0,MATCH(AF$364,$H$364:$K$364,0))*INDEX($J$358:$R$361,MATCH(AF$364,$I$358:$I$361,0),MATCH(AF$363,$J$357:$R$357,0))</f>
        <v>0</v>
      </c>
      <c r="AG408" s="695" cm="1">
        <f t="array" ref="AG408">INDEX($H408:$K408,0,MATCH(AG$364,$H$364:$K$364,0))*INDEX($J$358:$R$361,MATCH(AG$364,$I$358:$I$361,0),MATCH(AG$363,$J$357:$R$357,0))</f>
        <v>78</v>
      </c>
      <c r="AH408" s="695" cm="1">
        <f t="array" ref="AH408">INDEX($H408:$K408,0,MATCH(AH$364,$H$364:$K$364,0))*INDEX($J$358:$R$361,MATCH(AH$364,$I$358:$I$361,0),MATCH(AH$363,$J$357:$R$357,0))</f>
        <v>9</v>
      </c>
      <c r="AI408" s="695" cm="1">
        <f t="array" ref="AI408">INDEX($H408:$K408,0,MATCH(AI$364,$H$364:$K$364,0))*INDEX($J$358:$R$361,MATCH(AI$364,$I$358:$I$361,0),MATCH(AI$363,$J$357:$R$357,0))</f>
        <v>0</v>
      </c>
      <c r="AJ408" s="695" cm="1">
        <f t="array" ref="AJ408">INDEX($H408:$K408,0,MATCH(AJ$364,$H$364:$K$364,0))*INDEX($J$358:$R$361,MATCH(AJ$364,$I$358:$I$361,0),MATCH(AJ$363,$J$357:$R$357,0))</f>
        <v>0</v>
      </c>
      <c r="AK408" s="695" cm="1">
        <f t="array" ref="AK408">INDEX($H408:$K408,0,MATCH(AK$364,$H$364:$K$364,0))*INDEX($J$358:$R$361,MATCH(AK$364,$I$358:$I$361,0),MATCH(AK$363,$J$357:$R$357,0))</f>
        <v>78</v>
      </c>
      <c r="AL408" s="695" cm="1">
        <f t="array" ref="AL408">INDEX($H408:$K408,0,MATCH(AL$364,$H$364:$K$364,0))*INDEX($J$358:$R$361,MATCH(AL$364,$I$358:$I$361,0),MATCH(AL$363,$J$357:$R$357,0))</f>
        <v>0</v>
      </c>
      <c r="AM408" s="695" cm="1">
        <f t="array" ref="AM408">INDEX($H408:$K408,0,MATCH(AM$364,$H$364:$K$364,0))*INDEX($J$358:$R$361,MATCH(AM$364,$I$358:$I$361,0),MATCH(AM$363,$J$357:$R$357,0))</f>
        <v>0</v>
      </c>
      <c r="AN408" s="695" cm="1">
        <f t="array" ref="AN408">INDEX($H408:$K408,0,MATCH(AN$364,$H$364:$K$364,0))*INDEX($J$358:$R$361,MATCH(AN$364,$I$358:$I$361,0),MATCH(AN$363,$J$357:$R$357,0))</f>
        <v>0</v>
      </c>
      <c r="AO408" s="695" cm="1">
        <f t="array" ref="AO408">INDEX($H408:$K408,0,MATCH(AO$364,$H$364:$K$364,0))*INDEX($J$358:$R$361,MATCH(AO$364,$I$358:$I$361,0),MATCH(AO$363,$J$357:$R$357,0))</f>
        <v>78</v>
      </c>
      <c r="AP408" s="695" cm="1">
        <f t="array" ref="AP408">INDEX($H408:$K408,0,MATCH(AP$364,$H$364:$K$364,0))*INDEX($J$358:$R$361,MATCH(AP$364,$I$358:$I$361,0),MATCH(AP$363,$J$357:$R$357,0))</f>
        <v>0</v>
      </c>
      <c r="AQ408" s="695" cm="1">
        <f t="array" ref="AQ408">INDEX($H408:$K408,0,MATCH(AQ$364,$H$364:$K$364,0))*INDEX($J$358:$R$361,MATCH(AQ$364,$I$358:$I$361,0),MATCH(AQ$363,$J$357:$R$357,0))</f>
        <v>0</v>
      </c>
      <c r="AR408" s="695" cm="1">
        <f t="array" ref="AR408">INDEX($H408:$K408,0,MATCH(AR$364,$H$364:$K$364,0))*INDEX($J$358:$R$361,MATCH(AR$364,$I$358:$I$361,0),MATCH(AR$363,$J$357:$R$357,0))</f>
        <v>0</v>
      </c>
      <c r="AS408" s="695" cm="1">
        <f t="array" ref="AS408">INDEX($H408:$K408,0,MATCH(AS$364,$H$364:$K$364,0))*INDEX($J$358:$R$361,MATCH(AS$364,$I$358:$I$361,0),MATCH(AS$363,$J$357:$R$357,0))</f>
        <v>78</v>
      </c>
      <c r="AT408" s="695" cm="1">
        <f t="array" ref="AT408">INDEX($H408:$K408,0,MATCH(AT$364,$H$364:$K$364,0))*INDEX($J$358:$R$361,MATCH(AT$364,$I$358:$I$361,0),MATCH(AT$363,$J$357:$R$357,0))</f>
        <v>0</v>
      </c>
      <c r="AU408" s="695" cm="1">
        <f t="array" ref="AU408">INDEX($H408:$K408,0,MATCH(AU$364,$H$364:$K$364,0))*INDEX($J$358:$R$361,MATCH(AU$364,$I$358:$I$361,0),MATCH(AU$363,$J$357:$R$357,0))</f>
        <v>0</v>
      </c>
      <c r="AV408" s="186"/>
      <c r="AW408" s="186"/>
      <c r="AX408" s="16"/>
      <c r="AY408" s="8"/>
      <c r="AZ408" s="8"/>
      <c r="BA408" s="8"/>
    </row>
    <row r="409" spans="1:53" ht="14.5" outlineLevel="1" x14ac:dyDescent="0.35">
      <c r="A409" s="6"/>
      <c r="B409" s="7"/>
      <c r="C409" s="17"/>
      <c r="D409" s="17"/>
      <c r="E409" s="17"/>
      <c r="F409" s="26"/>
      <c r="G409" s="26" t="str">
        <f t="shared" si="203"/>
        <v>YAAA2Nw</v>
      </c>
      <c r="H409" s="222">
        <f t="shared" ref="H409:K409" si="216">INDEX($Z$184:$AC$196,MATCH($M169,$Y$184:$Y$196,0),MATCH(H$364,$Z$183:$AC$183,0))</f>
        <v>0</v>
      </c>
      <c r="I409" s="222">
        <f t="shared" si="216"/>
        <v>78</v>
      </c>
      <c r="J409" s="222">
        <f t="shared" si="216"/>
        <v>19</v>
      </c>
      <c r="K409" s="222">
        <f t="shared" si="216"/>
        <v>0</v>
      </c>
      <c r="L409" s="695" cm="1">
        <f t="array" ref="L409">INDEX($H409:$K409,0,MATCH(L$364,$H$364:$K$364,0))*INDEX($J$358:$R$361,MATCH(L$364,$I$358:$I$361,0),MATCH(L$363,$J$357:$R$357,0))</f>
        <v>0</v>
      </c>
      <c r="M409" s="695" cm="1">
        <f t="array" ref="M409">INDEX($H409:$K409,0,MATCH(M$364,$H$364:$K$364,0))*INDEX($J$358:$R$361,MATCH(M$364,$I$358:$I$361,0),MATCH(M$363,$J$357:$R$357,0))</f>
        <v>78</v>
      </c>
      <c r="N409" s="695" cm="1">
        <f t="array" ref="N409">INDEX($H409:$K409,0,MATCH(N$364,$H$364:$K$364,0))*INDEX($J$358:$R$361,MATCH(N$364,$I$358:$I$361,0),MATCH(N$363,$J$357:$R$357,0))</f>
        <v>38</v>
      </c>
      <c r="O409" s="695" cm="1">
        <f t="array" ref="O409">INDEX($H409:$K409,0,MATCH(O$364,$H$364:$K$364,0))*INDEX($J$358:$R$361,MATCH(O$364,$I$358:$I$361,0),MATCH(O$363,$J$357:$R$357,0))</f>
        <v>0</v>
      </c>
      <c r="P409" s="695" cm="1">
        <f t="array" ref="P409">INDEX($H409:$K409,0,MATCH(P$364,$H$364:$K$364,0))*INDEX($J$358:$R$361,MATCH(P$364,$I$358:$I$361,0),MATCH(P$363,$J$357:$R$357,0))</f>
        <v>0</v>
      </c>
      <c r="Q409" s="695" cm="1">
        <f t="array" ref="Q409">INDEX($H409:$K409,0,MATCH(Q$364,$H$364:$K$364,0))*INDEX($J$358:$R$361,MATCH(Q$364,$I$358:$I$361,0),MATCH(Q$363,$J$357:$R$357,0))</f>
        <v>78</v>
      </c>
      <c r="R409" s="695" cm="1">
        <f t="array" ref="R409">INDEX($H409:$K409,0,MATCH(R$364,$H$364:$K$364,0))*INDEX($J$358:$R$361,MATCH(R$364,$I$358:$I$361,0),MATCH(R$363,$J$357:$R$357,0))</f>
        <v>38</v>
      </c>
      <c r="S409" s="695" cm="1">
        <f t="array" ref="S409">INDEX($H409:$K409,0,MATCH(S$364,$H$364:$K$364,0))*INDEX($J$358:$R$361,MATCH(S$364,$I$358:$I$361,0),MATCH(S$363,$J$357:$R$357,0))</f>
        <v>0</v>
      </c>
      <c r="T409" s="695" cm="1">
        <f t="array" ref="T409">INDEX($H409:$K409,0,MATCH(T$364,$H$364:$K$364,0))*INDEX($J$358:$R$361,MATCH(T$364,$I$358:$I$361,0),MATCH(T$363,$J$357:$R$357,0))</f>
        <v>0</v>
      </c>
      <c r="U409" s="695" cm="1">
        <f t="array" ref="U409">INDEX($H409:$K409,0,MATCH(U$364,$H$364:$K$364,0))*INDEX($J$358:$R$361,MATCH(U$364,$I$358:$I$361,0),MATCH(U$363,$J$357:$R$357,0))</f>
        <v>78</v>
      </c>
      <c r="V409" s="695" cm="1">
        <f t="array" ref="V409">INDEX($H409:$K409,0,MATCH(V$364,$H$364:$K$364,0))*INDEX($J$358:$R$361,MATCH(V$364,$I$358:$I$361,0),MATCH(V$363,$J$357:$R$357,0))</f>
        <v>19</v>
      </c>
      <c r="W409" s="695" cm="1">
        <f t="array" ref="W409">INDEX($H409:$K409,0,MATCH(W$364,$H$364:$K$364,0))*INDEX($J$358:$R$361,MATCH(W$364,$I$358:$I$361,0),MATCH(W$363,$J$357:$R$357,0))</f>
        <v>0</v>
      </c>
      <c r="X409" s="695" cm="1">
        <f t="array" ref="X409">INDEX($H409:$K409,0,MATCH(X$364,$H$364:$K$364,0))*INDEX($J$358:$R$361,MATCH(X$364,$I$358:$I$361,0),MATCH(X$363,$J$357:$R$357,0))</f>
        <v>0</v>
      </c>
      <c r="Y409" s="695" cm="1">
        <f t="array" ref="Y409">INDEX($H409:$K409,0,MATCH(Y$364,$H$364:$K$364,0))*INDEX($J$358:$R$361,MATCH(Y$364,$I$358:$I$361,0),MATCH(Y$363,$J$357:$R$357,0))</f>
        <v>78</v>
      </c>
      <c r="Z409" s="695" cm="1">
        <f t="array" ref="Z409">INDEX($H409:$K409,0,MATCH(Z$364,$H$364:$K$364,0))*INDEX($J$358:$R$361,MATCH(Z$364,$I$358:$I$361,0),MATCH(Z$363,$J$357:$R$357,0))</f>
        <v>19</v>
      </c>
      <c r="AA409" s="695" cm="1">
        <f t="array" ref="AA409">INDEX($H409:$K409,0,MATCH(AA$364,$H$364:$K$364,0))*INDEX($J$358:$R$361,MATCH(AA$364,$I$358:$I$361,0),MATCH(AA$363,$J$357:$R$357,0))</f>
        <v>0</v>
      </c>
      <c r="AB409" s="695" cm="1">
        <f t="array" ref="AB409">INDEX($H409:$K409,0,MATCH(AB$364,$H$364:$K$364,0))*INDEX($J$358:$R$361,MATCH(AB$364,$I$358:$I$361,0),MATCH(AB$363,$J$357:$R$357,0))</f>
        <v>0</v>
      </c>
      <c r="AC409" s="695" cm="1">
        <f t="array" ref="AC409">INDEX($H409:$K409,0,MATCH(AC$364,$H$364:$K$364,0))*INDEX($J$358:$R$361,MATCH(AC$364,$I$358:$I$361,0),MATCH(AC$363,$J$357:$R$357,0))</f>
        <v>78</v>
      </c>
      <c r="AD409" s="695" cm="1">
        <f t="array" ref="AD409">INDEX($H409:$K409,0,MATCH(AD$364,$H$364:$K$364,0))*INDEX($J$358:$R$361,MATCH(AD$364,$I$358:$I$361,0),MATCH(AD$363,$J$357:$R$357,0))</f>
        <v>19</v>
      </c>
      <c r="AE409" s="695" cm="1">
        <f t="array" ref="AE409">INDEX($H409:$K409,0,MATCH(AE$364,$H$364:$K$364,0))*INDEX($J$358:$R$361,MATCH(AE$364,$I$358:$I$361,0),MATCH(AE$363,$J$357:$R$357,0))</f>
        <v>0</v>
      </c>
      <c r="AF409" s="695" cm="1">
        <f t="array" ref="AF409">INDEX($H409:$K409,0,MATCH(AF$364,$H$364:$K$364,0))*INDEX($J$358:$R$361,MATCH(AF$364,$I$358:$I$361,0),MATCH(AF$363,$J$357:$R$357,0))</f>
        <v>0</v>
      </c>
      <c r="AG409" s="695" cm="1">
        <f t="array" ref="AG409">INDEX($H409:$K409,0,MATCH(AG$364,$H$364:$K$364,0))*INDEX($J$358:$R$361,MATCH(AG$364,$I$358:$I$361,0),MATCH(AG$363,$J$357:$R$357,0))</f>
        <v>78</v>
      </c>
      <c r="AH409" s="695" cm="1">
        <f t="array" ref="AH409">INDEX($H409:$K409,0,MATCH(AH$364,$H$364:$K$364,0))*INDEX($J$358:$R$361,MATCH(AH$364,$I$358:$I$361,0),MATCH(AH$363,$J$357:$R$357,0))</f>
        <v>19</v>
      </c>
      <c r="AI409" s="695" cm="1">
        <f t="array" ref="AI409">INDEX($H409:$K409,0,MATCH(AI$364,$H$364:$K$364,0))*INDEX($J$358:$R$361,MATCH(AI$364,$I$358:$I$361,0),MATCH(AI$363,$J$357:$R$357,0))</f>
        <v>0</v>
      </c>
      <c r="AJ409" s="695" cm="1">
        <f t="array" ref="AJ409">INDEX($H409:$K409,0,MATCH(AJ$364,$H$364:$K$364,0))*INDEX($J$358:$R$361,MATCH(AJ$364,$I$358:$I$361,0),MATCH(AJ$363,$J$357:$R$357,0))</f>
        <v>0</v>
      </c>
      <c r="AK409" s="695" cm="1">
        <f t="array" ref="AK409">INDEX($H409:$K409,0,MATCH(AK$364,$H$364:$K$364,0))*INDEX($J$358:$R$361,MATCH(AK$364,$I$358:$I$361,0),MATCH(AK$363,$J$357:$R$357,0))</f>
        <v>78</v>
      </c>
      <c r="AL409" s="695" cm="1">
        <f t="array" ref="AL409">INDEX($H409:$K409,0,MATCH(AL$364,$H$364:$K$364,0))*INDEX($J$358:$R$361,MATCH(AL$364,$I$358:$I$361,0),MATCH(AL$363,$J$357:$R$357,0))</f>
        <v>0</v>
      </c>
      <c r="AM409" s="695" cm="1">
        <f t="array" ref="AM409">INDEX($H409:$K409,0,MATCH(AM$364,$H$364:$K$364,0))*INDEX($J$358:$R$361,MATCH(AM$364,$I$358:$I$361,0),MATCH(AM$363,$J$357:$R$357,0))</f>
        <v>0</v>
      </c>
      <c r="AN409" s="695" cm="1">
        <f t="array" ref="AN409">INDEX($H409:$K409,0,MATCH(AN$364,$H$364:$K$364,0))*INDEX($J$358:$R$361,MATCH(AN$364,$I$358:$I$361,0),MATCH(AN$363,$J$357:$R$357,0))</f>
        <v>0</v>
      </c>
      <c r="AO409" s="695" cm="1">
        <f t="array" ref="AO409">INDEX($H409:$K409,0,MATCH(AO$364,$H$364:$K$364,0))*INDEX($J$358:$R$361,MATCH(AO$364,$I$358:$I$361,0),MATCH(AO$363,$J$357:$R$357,0))</f>
        <v>78</v>
      </c>
      <c r="AP409" s="695" cm="1">
        <f t="array" ref="AP409">INDEX($H409:$K409,0,MATCH(AP$364,$H$364:$K$364,0))*INDEX($J$358:$R$361,MATCH(AP$364,$I$358:$I$361,0),MATCH(AP$363,$J$357:$R$357,0))</f>
        <v>0</v>
      </c>
      <c r="AQ409" s="695" cm="1">
        <f t="array" ref="AQ409">INDEX($H409:$K409,0,MATCH(AQ$364,$H$364:$K$364,0))*INDEX($J$358:$R$361,MATCH(AQ$364,$I$358:$I$361,0),MATCH(AQ$363,$J$357:$R$357,0))</f>
        <v>0</v>
      </c>
      <c r="AR409" s="695" cm="1">
        <f t="array" ref="AR409">INDEX($H409:$K409,0,MATCH(AR$364,$H$364:$K$364,0))*INDEX($J$358:$R$361,MATCH(AR$364,$I$358:$I$361,0),MATCH(AR$363,$J$357:$R$357,0))</f>
        <v>0</v>
      </c>
      <c r="AS409" s="695" cm="1">
        <f t="array" ref="AS409">INDEX($H409:$K409,0,MATCH(AS$364,$H$364:$K$364,0))*INDEX($J$358:$R$361,MATCH(AS$364,$I$358:$I$361,0),MATCH(AS$363,$J$357:$R$357,0))</f>
        <v>78</v>
      </c>
      <c r="AT409" s="695" cm="1">
        <f t="array" ref="AT409">INDEX($H409:$K409,0,MATCH(AT$364,$H$364:$K$364,0))*INDEX($J$358:$R$361,MATCH(AT$364,$I$358:$I$361,0),MATCH(AT$363,$J$357:$R$357,0))</f>
        <v>0</v>
      </c>
      <c r="AU409" s="695" cm="1">
        <f t="array" ref="AU409">INDEX($H409:$K409,0,MATCH(AU$364,$H$364:$K$364,0))*INDEX($J$358:$R$361,MATCH(AU$364,$I$358:$I$361,0),MATCH(AU$363,$J$357:$R$357,0))</f>
        <v>0</v>
      </c>
      <c r="AV409" s="186"/>
      <c r="AW409" s="186"/>
      <c r="AX409" s="16"/>
      <c r="AY409" s="8"/>
      <c r="AZ409" s="8"/>
      <c r="BA409" s="8"/>
    </row>
    <row r="410" spans="1:53" ht="14.5" outlineLevel="1" x14ac:dyDescent="0.35">
      <c r="A410" s="6"/>
      <c r="B410" s="7"/>
      <c r="C410" s="17"/>
      <c r="D410" s="17"/>
      <c r="E410" s="17"/>
      <c r="F410" s="26"/>
      <c r="G410" s="26" t="str">
        <f t="shared" si="203"/>
        <v>YAAA2Nwd</v>
      </c>
      <c r="H410" s="222">
        <f t="shared" ref="H410:K410" si="217">INDEX($Z$184:$AC$196,MATCH($M170,$Y$184:$Y$196,0),MATCH(H$364,$Z$183:$AC$183,0))</f>
        <v>0</v>
      </c>
      <c r="I410" s="222">
        <f t="shared" si="217"/>
        <v>78</v>
      </c>
      <c r="J410" s="222">
        <f t="shared" si="217"/>
        <v>19</v>
      </c>
      <c r="K410" s="222">
        <f t="shared" si="217"/>
        <v>0</v>
      </c>
      <c r="L410" s="695" cm="1">
        <f t="array" ref="L410">INDEX($H410:$K410,0,MATCH(L$364,$H$364:$K$364,0))*INDEX($J$358:$R$361,MATCH(L$364,$I$358:$I$361,0),MATCH(L$363,$J$357:$R$357,0))</f>
        <v>0</v>
      </c>
      <c r="M410" s="695" cm="1">
        <f t="array" ref="M410">INDEX($H410:$K410,0,MATCH(M$364,$H$364:$K$364,0))*INDEX($J$358:$R$361,MATCH(M$364,$I$358:$I$361,0),MATCH(M$363,$J$357:$R$357,0))</f>
        <v>78</v>
      </c>
      <c r="N410" s="695" cm="1">
        <f t="array" ref="N410">INDEX($H410:$K410,0,MATCH(N$364,$H$364:$K$364,0))*INDEX($J$358:$R$361,MATCH(N$364,$I$358:$I$361,0),MATCH(N$363,$J$357:$R$357,0))</f>
        <v>38</v>
      </c>
      <c r="O410" s="695" cm="1">
        <f t="array" ref="O410">INDEX($H410:$K410,0,MATCH(O$364,$H$364:$K$364,0))*INDEX($J$358:$R$361,MATCH(O$364,$I$358:$I$361,0),MATCH(O$363,$J$357:$R$357,0))</f>
        <v>0</v>
      </c>
      <c r="P410" s="695" cm="1">
        <f t="array" ref="P410">INDEX($H410:$K410,0,MATCH(P$364,$H$364:$K$364,0))*INDEX($J$358:$R$361,MATCH(P$364,$I$358:$I$361,0),MATCH(P$363,$J$357:$R$357,0))</f>
        <v>0</v>
      </c>
      <c r="Q410" s="695" cm="1">
        <f t="array" ref="Q410">INDEX($H410:$K410,0,MATCH(Q$364,$H$364:$K$364,0))*INDEX($J$358:$R$361,MATCH(Q$364,$I$358:$I$361,0),MATCH(Q$363,$J$357:$R$357,0))</f>
        <v>78</v>
      </c>
      <c r="R410" s="695" cm="1">
        <f t="array" ref="R410">INDEX($H410:$K410,0,MATCH(R$364,$H$364:$K$364,0))*INDEX($J$358:$R$361,MATCH(R$364,$I$358:$I$361,0),MATCH(R$363,$J$357:$R$357,0))</f>
        <v>38</v>
      </c>
      <c r="S410" s="695" cm="1">
        <f t="array" ref="S410">INDEX($H410:$K410,0,MATCH(S$364,$H$364:$K$364,0))*INDEX($J$358:$R$361,MATCH(S$364,$I$358:$I$361,0),MATCH(S$363,$J$357:$R$357,0))</f>
        <v>0</v>
      </c>
      <c r="T410" s="695" cm="1">
        <f t="array" ref="T410">INDEX($H410:$K410,0,MATCH(T$364,$H$364:$K$364,0))*INDEX($J$358:$R$361,MATCH(T$364,$I$358:$I$361,0),MATCH(T$363,$J$357:$R$357,0))</f>
        <v>0</v>
      </c>
      <c r="U410" s="695" cm="1">
        <f t="array" ref="U410">INDEX($H410:$K410,0,MATCH(U$364,$H$364:$K$364,0))*INDEX($J$358:$R$361,MATCH(U$364,$I$358:$I$361,0),MATCH(U$363,$J$357:$R$357,0))</f>
        <v>78</v>
      </c>
      <c r="V410" s="695" cm="1">
        <f t="array" ref="V410">INDEX($H410:$K410,0,MATCH(V$364,$H$364:$K$364,0))*INDEX($J$358:$R$361,MATCH(V$364,$I$358:$I$361,0),MATCH(V$363,$J$357:$R$357,0))</f>
        <v>19</v>
      </c>
      <c r="W410" s="695" cm="1">
        <f t="array" ref="W410">INDEX($H410:$K410,0,MATCH(W$364,$H$364:$K$364,0))*INDEX($J$358:$R$361,MATCH(W$364,$I$358:$I$361,0),MATCH(W$363,$J$357:$R$357,0))</f>
        <v>0</v>
      </c>
      <c r="X410" s="695" cm="1">
        <f t="array" ref="X410">INDEX($H410:$K410,0,MATCH(X$364,$H$364:$K$364,0))*INDEX($J$358:$R$361,MATCH(X$364,$I$358:$I$361,0),MATCH(X$363,$J$357:$R$357,0))</f>
        <v>0</v>
      </c>
      <c r="Y410" s="695" cm="1">
        <f t="array" ref="Y410">INDEX($H410:$K410,0,MATCH(Y$364,$H$364:$K$364,0))*INDEX($J$358:$R$361,MATCH(Y$364,$I$358:$I$361,0),MATCH(Y$363,$J$357:$R$357,0))</f>
        <v>78</v>
      </c>
      <c r="Z410" s="695" cm="1">
        <f t="array" ref="Z410">INDEX($H410:$K410,0,MATCH(Z$364,$H$364:$K$364,0))*INDEX($J$358:$R$361,MATCH(Z$364,$I$358:$I$361,0),MATCH(Z$363,$J$357:$R$357,0))</f>
        <v>19</v>
      </c>
      <c r="AA410" s="695" cm="1">
        <f t="array" ref="AA410">INDEX($H410:$K410,0,MATCH(AA$364,$H$364:$K$364,0))*INDEX($J$358:$R$361,MATCH(AA$364,$I$358:$I$361,0),MATCH(AA$363,$J$357:$R$357,0))</f>
        <v>0</v>
      </c>
      <c r="AB410" s="695" cm="1">
        <f t="array" ref="AB410">INDEX($H410:$K410,0,MATCH(AB$364,$H$364:$K$364,0))*INDEX($J$358:$R$361,MATCH(AB$364,$I$358:$I$361,0),MATCH(AB$363,$J$357:$R$357,0))</f>
        <v>0</v>
      </c>
      <c r="AC410" s="695" cm="1">
        <f t="array" ref="AC410">INDEX($H410:$K410,0,MATCH(AC$364,$H$364:$K$364,0))*INDEX($J$358:$R$361,MATCH(AC$364,$I$358:$I$361,0),MATCH(AC$363,$J$357:$R$357,0))</f>
        <v>78</v>
      </c>
      <c r="AD410" s="695" cm="1">
        <f t="array" ref="AD410">INDEX($H410:$K410,0,MATCH(AD$364,$H$364:$K$364,0))*INDEX($J$358:$R$361,MATCH(AD$364,$I$358:$I$361,0),MATCH(AD$363,$J$357:$R$357,0))</f>
        <v>19</v>
      </c>
      <c r="AE410" s="695" cm="1">
        <f t="array" ref="AE410">INDEX($H410:$K410,0,MATCH(AE$364,$H$364:$K$364,0))*INDEX($J$358:$R$361,MATCH(AE$364,$I$358:$I$361,0),MATCH(AE$363,$J$357:$R$357,0))</f>
        <v>0</v>
      </c>
      <c r="AF410" s="695" cm="1">
        <f t="array" ref="AF410">INDEX($H410:$K410,0,MATCH(AF$364,$H$364:$K$364,0))*INDEX($J$358:$R$361,MATCH(AF$364,$I$358:$I$361,0),MATCH(AF$363,$J$357:$R$357,0))</f>
        <v>0</v>
      </c>
      <c r="AG410" s="695" cm="1">
        <f t="array" ref="AG410">INDEX($H410:$K410,0,MATCH(AG$364,$H$364:$K$364,0))*INDEX($J$358:$R$361,MATCH(AG$364,$I$358:$I$361,0),MATCH(AG$363,$J$357:$R$357,0))</f>
        <v>78</v>
      </c>
      <c r="AH410" s="695" cm="1">
        <f t="array" ref="AH410">INDEX($H410:$K410,0,MATCH(AH$364,$H$364:$K$364,0))*INDEX($J$358:$R$361,MATCH(AH$364,$I$358:$I$361,0),MATCH(AH$363,$J$357:$R$357,0))</f>
        <v>19</v>
      </c>
      <c r="AI410" s="695" cm="1">
        <f t="array" ref="AI410">INDEX($H410:$K410,0,MATCH(AI$364,$H$364:$K$364,0))*INDEX($J$358:$R$361,MATCH(AI$364,$I$358:$I$361,0),MATCH(AI$363,$J$357:$R$357,0))</f>
        <v>0</v>
      </c>
      <c r="AJ410" s="695" cm="1">
        <f t="array" ref="AJ410">INDEX($H410:$K410,0,MATCH(AJ$364,$H$364:$K$364,0))*INDEX($J$358:$R$361,MATCH(AJ$364,$I$358:$I$361,0),MATCH(AJ$363,$J$357:$R$357,0))</f>
        <v>0</v>
      </c>
      <c r="AK410" s="695" cm="1">
        <f t="array" ref="AK410">INDEX($H410:$K410,0,MATCH(AK$364,$H$364:$K$364,0))*INDEX($J$358:$R$361,MATCH(AK$364,$I$358:$I$361,0),MATCH(AK$363,$J$357:$R$357,0))</f>
        <v>78</v>
      </c>
      <c r="AL410" s="695" cm="1">
        <f t="array" ref="AL410">INDEX($H410:$K410,0,MATCH(AL$364,$H$364:$K$364,0))*INDEX($J$358:$R$361,MATCH(AL$364,$I$358:$I$361,0),MATCH(AL$363,$J$357:$R$357,0))</f>
        <v>0</v>
      </c>
      <c r="AM410" s="695" cm="1">
        <f t="array" ref="AM410">INDEX($H410:$K410,0,MATCH(AM$364,$H$364:$K$364,0))*INDEX($J$358:$R$361,MATCH(AM$364,$I$358:$I$361,0),MATCH(AM$363,$J$357:$R$357,0))</f>
        <v>0</v>
      </c>
      <c r="AN410" s="695" cm="1">
        <f t="array" ref="AN410">INDEX($H410:$K410,0,MATCH(AN$364,$H$364:$K$364,0))*INDEX($J$358:$R$361,MATCH(AN$364,$I$358:$I$361,0),MATCH(AN$363,$J$357:$R$357,0))</f>
        <v>0</v>
      </c>
      <c r="AO410" s="695" cm="1">
        <f t="array" ref="AO410">INDEX($H410:$K410,0,MATCH(AO$364,$H$364:$K$364,0))*INDEX($J$358:$R$361,MATCH(AO$364,$I$358:$I$361,0),MATCH(AO$363,$J$357:$R$357,0))</f>
        <v>78</v>
      </c>
      <c r="AP410" s="695" cm="1">
        <f t="array" ref="AP410">INDEX($H410:$K410,0,MATCH(AP$364,$H$364:$K$364,0))*INDEX($J$358:$R$361,MATCH(AP$364,$I$358:$I$361,0),MATCH(AP$363,$J$357:$R$357,0))</f>
        <v>0</v>
      </c>
      <c r="AQ410" s="695" cm="1">
        <f t="array" ref="AQ410">INDEX($H410:$K410,0,MATCH(AQ$364,$H$364:$K$364,0))*INDEX($J$358:$R$361,MATCH(AQ$364,$I$358:$I$361,0),MATCH(AQ$363,$J$357:$R$357,0))</f>
        <v>0</v>
      </c>
      <c r="AR410" s="695" cm="1">
        <f t="array" ref="AR410">INDEX($H410:$K410,0,MATCH(AR$364,$H$364:$K$364,0))*INDEX($J$358:$R$361,MATCH(AR$364,$I$358:$I$361,0),MATCH(AR$363,$J$357:$R$357,0))</f>
        <v>0</v>
      </c>
      <c r="AS410" s="695" cm="1">
        <f t="array" ref="AS410">INDEX($H410:$K410,0,MATCH(AS$364,$H$364:$K$364,0))*INDEX($J$358:$R$361,MATCH(AS$364,$I$358:$I$361,0),MATCH(AS$363,$J$357:$R$357,0))</f>
        <v>78</v>
      </c>
      <c r="AT410" s="695" cm="1">
        <f t="array" ref="AT410">INDEX($H410:$K410,0,MATCH(AT$364,$H$364:$K$364,0))*INDEX($J$358:$R$361,MATCH(AT$364,$I$358:$I$361,0),MATCH(AT$363,$J$357:$R$357,0))</f>
        <v>0</v>
      </c>
      <c r="AU410" s="695" cm="1">
        <f t="array" ref="AU410">INDEX($H410:$K410,0,MATCH(AU$364,$H$364:$K$364,0))*INDEX($J$358:$R$361,MATCH(AU$364,$I$358:$I$361,0),MATCH(AU$363,$J$357:$R$357,0))</f>
        <v>0</v>
      </c>
      <c r="AV410" s="186"/>
      <c r="AW410" s="186"/>
      <c r="AX410" s="16"/>
      <c r="AY410" s="8"/>
      <c r="AZ410" s="8"/>
      <c r="BA410" s="8"/>
    </row>
    <row r="411" spans="1:53" ht="14.5" outlineLevel="1" x14ac:dyDescent="0.35">
      <c r="A411" s="6"/>
      <c r="B411" s="7"/>
      <c r="C411" s="17"/>
      <c r="D411" s="17"/>
      <c r="E411" s="17"/>
      <c r="F411" s="26"/>
      <c r="G411" s="26" t="str">
        <f t="shared" si="203"/>
        <v>YYAA2A1z</v>
      </c>
      <c r="H411" s="222">
        <f t="shared" ref="H411:K411" si="218">INDEX($Z$184:$AC$196,MATCH($M171,$Y$184:$Y$196,0),MATCH(H$364,$Z$183:$AC$183,0))</f>
        <v>18</v>
      </c>
      <c r="I411" s="222">
        <f t="shared" si="218"/>
        <v>78</v>
      </c>
      <c r="J411" s="878">
        <f>INDEX($Z$184:$AC$196,MATCH($M171,$Y$184:$Y$196,0),MATCH(J$364,$Z$183:$AC$183,0))-13</f>
        <v>12</v>
      </c>
      <c r="K411" s="222">
        <f t="shared" si="218"/>
        <v>0</v>
      </c>
      <c r="L411" s="695" cm="1">
        <f t="array" ref="L411">INDEX($H411:$K411,0,MATCH(L$364,$H$364:$K$364,0))*INDEX($J$358:$R$361,MATCH(L$364,$I$358:$I$361,0),MATCH(L$363,$J$357:$R$357,0))</f>
        <v>18</v>
      </c>
      <c r="M411" s="695" cm="1">
        <f t="array" ref="M411">INDEX($H411:$K411,0,MATCH(M$364,$H$364:$K$364,0))*INDEX($J$358:$R$361,MATCH(M$364,$I$358:$I$361,0),MATCH(M$363,$J$357:$R$357,0))</f>
        <v>78</v>
      </c>
      <c r="N411" s="695" cm="1">
        <f t="array" ref="N411">INDEX($H411:$K411,0,MATCH(N$364,$H$364:$K$364,0))*INDEX($J$358:$R$361,MATCH(N$364,$I$358:$I$361,0),MATCH(N$363,$J$357:$R$357,0))</f>
        <v>24</v>
      </c>
      <c r="O411" s="695" cm="1">
        <f t="array" ref="O411">INDEX($H411:$K411,0,MATCH(O$364,$H$364:$K$364,0))*INDEX($J$358:$R$361,MATCH(O$364,$I$358:$I$361,0),MATCH(O$363,$J$357:$R$357,0))</f>
        <v>0</v>
      </c>
      <c r="P411" s="695" cm="1">
        <f t="array" ref="P411">INDEX($H411:$K411,0,MATCH(P$364,$H$364:$K$364,0))*INDEX($J$358:$R$361,MATCH(P$364,$I$358:$I$361,0),MATCH(P$363,$J$357:$R$357,0))</f>
        <v>18</v>
      </c>
      <c r="Q411" s="695" cm="1">
        <f t="array" ref="Q411">INDEX($H411:$K411,0,MATCH(Q$364,$H$364:$K$364,0))*INDEX($J$358:$R$361,MATCH(Q$364,$I$358:$I$361,0),MATCH(Q$363,$J$357:$R$357,0))</f>
        <v>78</v>
      </c>
      <c r="R411" s="695" cm="1">
        <f t="array" ref="R411">INDEX($H411:$K411,0,MATCH(R$364,$H$364:$K$364,0))*INDEX($J$358:$R$361,MATCH(R$364,$I$358:$I$361,0),MATCH(R$363,$J$357:$R$357,0))</f>
        <v>24</v>
      </c>
      <c r="S411" s="695" cm="1">
        <f t="array" ref="S411">INDEX($H411:$K411,0,MATCH(S$364,$H$364:$K$364,0))*INDEX($J$358:$R$361,MATCH(S$364,$I$358:$I$361,0),MATCH(S$363,$J$357:$R$357,0))</f>
        <v>0</v>
      </c>
      <c r="T411" s="695" cm="1">
        <f t="array" ref="T411">INDEX($H411:$K411,0,MATCH(T$364,$H$364:$K$364,0))*INDEX($J$358:$R$361,MATCH(T$364,$I$358:$I$361,0),MATCH(T$363,$J$357:$R$357,0))</f>
        <v>18</v>
      </c>
      <c r="U411" s="695" cm="1">
        <f t="array" ref="U411">INDEX($H411:$K411,0,MATCH(U$364,$H$364:$K$364,0))*INDEX($J$358:$R$361,MATCH(U$364,$I$358:$I$361,0),MATCH(U$363,$J$357:$R$357,0))</f>
        <v>78</v>
      </c>
      <c r="V411" s="695" cm="1">
        <f t="array" ref="V411">INDEX($H411:$K411,0,MATCH(V$364,$H$364:$K$364,0))*INDEX($J$358:$R$361,MATCH(V$364,$I$358:$I$361,0),MATCH(V$363,$J$357:$R$357,0))</f>
        <v>12</v>
      </c>
      <c r="W411" s="695" cm="1">
        <f t="array" ref="W411">INDEX($H411:$K411,0,MATCH(W$364,$H$364:$K$364,0))*INDEX($J$358:$R$361,MATCH(W$364,$I$358:$I$361,0),MATCH(W$363,$J$357:$R$357,0))</f>
        <v>0</v>
      </c>
      <c r="X411" s="695" cm="1">
        <f t="array" ref="X411">INDEX($H411:$K411,0,MATCH(X$364,$H$364:$K$364,0))*INDEX($J$358:$R$361,MATCH(X$364,$I$358:$I$361,0),MATCH(X$363,$J$357:$R$357,0))</f>
        <v>18</v>
      </c>
      <c r="Y411" s="695" cm="1">
        <f t="array" ref="Y411">INDEX($H411:$K411,0,MATCH(Y$364,$H$364:$K$364,0))*INDEX($J$358:$R$361,MATCH(Y$364,$I$358:$I$361,0),MATCH(Y$363,$J$357:$R$357,0))</f>
        <v>78</v>
      </c>
      <c r="Z411" s="695" cm="1">
        <f t="array" ref="Z411">INDEX($H411:$K411,0,MATCH(Z$364,$H$364:$K$364,0))*INDEX($J$358:$R$361,MATCH(Z$364,$I$358:$I$361,0),MATCH(Z$363,$J$357:$R$357,0))</f>
        <v>12</v>
      </c>
      <c r="AA411" s="695" cm="1">
        <f t="array" ref="AA411">INDEX($H411:$K411,0,MATCH(AA$364,$H$364:$K$364,0))*INDEX($J$358:$R$361,MATCH(AA$364,$I$358:$I$361,0),MATCH(AA$363,$J$357:$R$357,0))</f>
        <v>0</v>
      </c>
      <c r="AB411" s="695" cm="1">
        <f t="array" ref="AB411">INDEX($H411:$K411,0,MATCH(AB$364,$H$364:$K$364,0))*INDEX($J$358:$R$361,MATCH(AB$364,$I$358:$I$361,0),MATCH(AB$363,$J$357:$R$357,0))</f>
        <v>18</v>
      </c>
      <c r="AC411" s="695" cm="1">
        <f t="array" ref="AC411">INDEX($H411:$K411,0,MATCH(AC$364,$H$364:$K$364,0))*INDEX($J$358:$R$361,MATCH(AC$364,$I$358:$I$361,0),MATCH(AC$363,$J$357:$R$357,0))</f>
        <v>78</v>
      </c>
      <c r="AD411" s="695" cm="1">
        <f t="array" ref="AD411">INDEX($H411:$K411,0,MATCH(AD$364,$H$364:$K$364,0))*INDEX($J$358:$R$361,MATCH(AD$364,$I$358:$I$361,0),MATCH(AD$363,$J$357:$R$357,0))</f>
        <v>12</v>
      </c>
      <c r="AE411" s="695" cm="1">
        <f t="array" ref="AE411">INDEX($H411:$K411,0,MATCH(AE$364,$H$364:$K$364,0))*INDEX($J$358:$R$361,MATCH(AE$364,$I$358:$I$361,0),MATCH(AE$363,$J$357:$R$357,0))</f>
        <v>0</v>
      </c>
      <c r="AF411" s="695" cm="1">
        <f t="array" ref="AF411">INDEX($H411:$K411,0,MATCH(AF$364,$H$364:$K$364,0))*INDEX($J$358:$R$361,MATCH(AF$364,$I$358:$I$361,0),MATCH(AF$363,$J$357:$R$357,0))</f>
        <v>18</v>
      </c>
      <c r="AG411" s="695" cm="1">
        <f t="array" ref="AG411">INDEX($H411:$K411,0,MATCH(AG$364,$H$364:$K$364,0))*INDEX($J$358:$R$361,MATCH(AG$364,$I$358:$I$361,0),MATCH(AG$363,$J$357:$R$357,0))</f>
        <v>78</v>
      </c>
      <c r="AH411" s="695" cm="1">
        <f t="array" ref="AH411">INDEX($H411:$K411,0,MATCH(AH$364,$H$364:$K$364,0))*INDEX($J$358:$R$361,MATCH(AH$364,$I$358:$I$361,0),MATCH(AH$363,$J$357:$R$357,0))</f>
        <v>12</v>
      </c>
      <c r="AI411" s="695" cm="1">
        <f t="array" ref="AI411">INDEX($H411:$K411,0,MATCH(AI$364,$H$364:$K$364,0))*INDEX($J$358:$R$361,MATCH(AI$364,$I$358:$I$361,0),MATCH(AI$363,$J$357:$R$357,0))</f>
        <v>0</v>
      </c>
      <c r="AJ411" s="695" cm="1">
        <f t="array" ref="AJ411">INDEX($H411:$K411,0,MATCH(AJ$364,$H$364:$K$364,0))*INDEX($J$358:$R$361,MATCH(AJ$364,$I$358:$I$361,0),MATCH(AJ$363,$J$357:$R$357,0))</f>
        <v>18</v>
      </c>
      <c r="AK411" s="695" cm="1">
        <f t="array" ref="AK411">INDEX($H411:$K411,0,MATCH(AK$364,$H$364:$K$364,0))*INDEX($J$358:$R$361,MATCH(AK$364,$I$358:$I$361,0),MATCH(AK$363,$J$357:$R$357,0))</f>
        <v>78</v>
      </c>
      <c r="AL411" s="695" cm="1">
        <f t="array" ref="AL411">INDEX($H411:$K411,0,MATCH(AL$364,$H$364:$K$364,0))*INDEX($J$358:$R$361,MATCH(AL$364,$I$358:$I$361,0),MATCH(AL$363,$J$357:$R$357,0))</f>
        <v>0</v>
      </c>
      <c r="AM411" s="695" cm="1">
        <f t="array" ref="AM411">INDEX($H411:$K411,0,MATCH(AM$364,$H$364:$K$364,0))*INDEX($J$358:$R$361,MATCH(AM$364,$I$358:$I$361,0),MATCH(AM$363,$J$357:$R$357,0))</f>
        <v>0</v>
      </c>
      <c r="AN411" s="695" cm="1">
        <f t="array" ref="AN411">INDEX($H411:$K411,0,MATCH(AN$364,$H$364:$K$364,0))*INDEX($J$358:$R$361,MATCH(AN$364,$I$358:$I$361,0),MATCH(AN$363,$J$357:$R$357,0))</f>
        <v>18</v>
      </c>
      <c r="AO411" s="695" cm="1">
        <f t="array" ref="AO411">INDEX($H411:$K411,0,MATCH(AO$364,$H$364:$K$364,0))*INDEX($J$358:$R$361,MATCH(AO$364,$I$358:$I$361,0),MATCH(AO$363,$J$357:$R$357,0))</f>
        <v>78</v>
      </c>
      <c r="AP411" s="695" cm="1">
        <f t="array" ref="AP411">INDEX($H411:$K411,0,MATCH(AP$364,$H$364:$K$364,0))*INDEX($J$358:$R$361,MATCH(AP$364,$I$358:$I$361,0),MATCH(AP$363,$J$357:$R$357,0))</f>
        <v>0</v>
      </c>
      <c r="AQ411" s="695" cm="1">
        <f t="array" ref="AQ411">INDEX($H411:$K411,0,MATCH(AQ$364,$H$364:$K$364,0))*INDEX($J$358:$R$361,MATCH(AQ$364,$I$358:$I$361,0),MATCH(AQ$363,$J$357:$R$357,0))</f>
        <v>0</v>
      </c>
      <c r="AR411" s="695" cm="1">
        <f t="array" ref="AR411">INDEX($H411:$K411,0,MATCH(AR$364,$H$364:$K$364,0))*INDEX($J$358:$R$361,MATCH(AR$364,$I$358:$I$361,0),MATCH(AR$363,$J$357:$R$357,0))</f>
        <v>18</v>
      </c>
      <c r="AS411" s="695" cm="1">
        <f t="array" ref="AS411">INDEX($H411:$K411,0,MATCH(AS$364,$H$364:$K$364,0))*INDEX($J$358:$R$361,MATCH(AS$364,$I$358:$I$361,0),MATCH(AS$363,$J$357:$R$357,0))</f>
        <v>78</v>
      </c>
      <c r="AT411" s="695" cm="1">
        <f t="array" ref="AT411">INDEX($H411:$K411,0,MATCH(AT$364,$H$364:$K$364,0))*INDEX($J$358:$R$361,MATCH(AT$364,$I$358:$I$361,0),MATCH(AT$363,$J$357:$R$357,0))</f>
        <v>0</v>
      </c>
      <c r="AU411" s="695" cm="1">
        <f t="array" ref="AU411">INDEX($H411:$K411,0,MATCH(AU$364,$H$364:$K$364,0))*INDEX($J$358:$R$361,MATCH(AU$364,$I$358:$I$361,0),MATCH(AU$363,$J$357:$R$357,0))</f>
        <v>0</v>
      </c>
      <c r="AV411" s="186"/>
      <c r="AW411" s="186"/>
      <c r="AX411" s="16"/>
      <c r="AY411" s="8"/>
      <c r="AZ411" s="8"/>
      <c r="BA411" s="8"/>
    </row>
    <row r="412" spans="1:53" ht="14.5" outlineLevel="1" x14ac:dyDescent="0.35">
      <c r="A412" s="6"/>
      <c r="B412" s="7"/>
      <c r="C412" s="17"/>
      <c r="D412" s="17"/>
      <c r="E412" s="17"/>
      <c r="F412" s="26"/>
      <c r="G412" s="26" t="str">
        <f t="shared" si="203"/>
        <v>YYAA2A1zd</v>
      </c>
      <c r="H412" s="222">
        <f t="shared" ref="H412:K412" si="219">INDEX($Z$184:$AC$196,MATCH($M172,$Y$184:$Y$196,0),MATCH(H$364,$Z$183:$AC$183,0))</f>
        <v>18</v>
      </c>
      <c r="I412" s="222">
        <f t="shared" si="219"/>
        <v>78</v>
      </c>
      <c r="J412" s="878">
        <f>INDEX($Z$184:$AC$196,MATCH($M172,$Y$184:$Y$196,0),MATCH(J$364,$Z$183:$AC$183,0))-13</f>
        <v>12</v>
      </c>
      <c r="K412" s="222">
        <f t="shared" si="219"/>
        <v>0</v>
      </c>
      <c r="L412" s="695" cm="1">
        <f t="array" ref="L412">INDEX($H412:$K412,0,MATCH(L$364,$H$364:$K$364,0))*INDEX($J$358:$R$361,MATCH(L$364,$I$358:$I$361,0),MATCH(L$363,$J$357:$R$357,0))</f>
        <v>18</v>
      </c>
      <c r="M412" s="695" cm="1">
        <f t="array" ref="M412">INDEX($H412:$K412,0,MATCH(M$364,$H$364:$K$364,0))*INDEX($J$358:$R$361,MATCH(M$364,$I$358:$I$361,0),MATCH(M$363,$J$357:$R$357,0))</f>
        <v>78</v>
      </c>
      <c r="N412" s="695" cm="1">
        <f t="array" ref="N412">INDEX($H412:$K412,0,MATCH(N$364,$H$364:$K$364,0))*INDEX($J$358:$R$361,MATCH(N$364,$I$358:$I$361,0),MATCH(N$363,$J$357:$R$357,0))</f>
        <v>24</v>
      </c>
      <c r="O412" s="695" cm="1">
        <f t="array" ref="O412">INDEX($H412:$K412,0,MATCH(O$364,$H$364:$K$364,0))*INDEX($J$358:$R$361,MATCH(O$364,$I$358:$I$361,0),MATCH(O$363,$J$357:$R$357,0))</f>
        <v>0</v>
      </c>
      <c r="P412" s="695" cm="1">
        <f t="array" ref="P412">INDEX($H412:$K412,0,MATCH(P$364,$H$364:$K$364,0))*INDEX($J$358:$R$361,MATCH(P$364,$I$358:$I$361,0),MATCH(P$363,$J$357:$R$357,0))</f>
        <v>18</v>
      </c>
      <c r="Q412" s="695" cm="1">
        <f t="array" ref="Q412">INDEX($H412:$K412,0,MATCH(Q$364,$H$364:$K$364,0))*INDEX($J$358:$R$361,MATCH(Q$364,$I$358:$I$361,0),MATCH(Q$363,$J$357:$R$357,0))</f>
        <v>78</v>
      </c>
      <c r="R412" s="695" cm="1">
        <f t="array" ref="R412">INDEX($H412:$K412,0,MATCH(R$364,$H$364:$K$364,0))*INDEX($J$358:$R$361,MATCH(R$364,$I$358:$I$361,0),MATCH(R$363,$J$357:$R$357,0))</f>
        <v>24</v>
      </c>
      <c r="S412" s="695" cm="1">
        <f t="array" ref="S412">INDEX($H412:$K412,0,MATCH(S$364,$H$364:$K$364,0))*INDEX($J$358:$R$361,MATCH(S$364,$I$358:$I$361,0),MATCH(S$363,$J$357:$R$357,0))</f>
        <v>0</v>
      </c>
      <c r="T412" s="695" cm="1">
        <f t="array" ref="T412">INDEX($H412:$K412,0,MATCH(T$364,$H$364:$K$364,0))*INDEX($J$358:$R$361,MATCH(T$364,$I$358:$I$361,0),MATCH(T$363,$J$357:$R$357,0))</f>
        <v>18</v>
      </c>
      <c r="U412" s="695" cm="1">
        <f t="array" ref="U412">INDEX($H412:$K412,0,MATCH(U$364,$H$364:$K$364,0))*INDEX($J$358:$R$361,MATCH(U$364,$I$358:$I$361,0),MATCH(U$363,$J$357:$R$357,0))</f>
        <v>78</v>
      </c>
      <c r="V412" s="695" cm="1">
        <f t="array" ref="V412">INDEX($H412:$K412,0,MATCH(V$364,$H$364:$K$364,0))*INDEX($J$358:$R$361,MATCH(V$364,$I$358:$I$361,0),MATCH(V$363,$J$357:$R$357,0))</f>
        <v>12</v>
      </c>
      <c r="W412" s="695" cm="1">
        <f t="array" ref="W412">INDEX($H412:$K412,0,MATCH(W$364,$H$364:$K$364,0))*INDEX($J$358:$R$361,MATCH(W$364,$I$358:$I$361,0),MATCH(W$363,$J$357:$R$357,0))</f>
        <v>0</v>
      </c>
      <c r="X412" s="695" cm="1">
        <f t="array" ref="X412">INDEX($H412:$K412,0,MATCH(X$364,$H$364:$K$364,0))*INDEX($J$358:$R$361,MATCH(X$364,$I$358:$I$361,0),MATCH(X$363,$J$357:$R$357,0))</f>
        <v>18</v>
      </c>
      <c r="Y412" s="695" cm="1">
        <f t="array" ref="Y412">INDEX($H412:$K412,0,MATCH(Y$364,$H$364:$K$364,0))*INDEX($J$358:$R$361,MATCH(Y$364,$I$358:$I$361,0),MATCH(Y$363,$J$357:$R$357,0))</f>
        <v>78</v>
      </c>
      <c r="Z412" s="695" cm="1">
        <f t="array" ref="Z412">INDEX($H412:$K412,0,MATCH(Z$364,$H$364:$K$364,0))*INDEX($J$358:$R$361,MATCH(Z$364,$I$358:$I$361,0),MATCH(Z$363,$J$357:$R$357,0))</f>
        <v>12</v>
      </c>
      <c r="AA412" s="695" cm="1">
        <f t="array" ref="AA412">INDEX($H412:$K412,0,MATCH(AA$364,$H$364:$K$364,0))*INDEX($J$358:$R$361,MATCH(AA$364,$I$358:$I$361,0),MATCH(AA$363,$J$357:$R$357,0))</f>
        <v>0</v>
      </c>
      <c r="AB412" s="695" cm="1">
        <f t="array" ref="AB412">INDEX($H412:$K412,0,MATCH(AB$364,$H$364:$K$364,0))*INDEX($J$358:$R$361,MATCH(AB$364,$I$358:$I$361,0),MATCH(AB$363,$J$357:$R$357,0))</f>
        <v>18</v>
      </c>
      <c r="AC412" s="695" cm="1">
        <f t="array" ref="AC412">INDEX($H412:$K412,0,MATCH(AC$364,$H$364:$K$364,0))*INDEX($J$358:$R$361,MATCH(AC$364,$I$358:$I$361,0),MATCH(AC$363,$J$357:$R$357,0))</f>
        <v>78</v>
      </c>
      <c r="AD412" s="695" cm="1">
        <f t="array" ref="AD412">INDEX($H412:$K412,0,MATCH(AD$364,$H$364:$K$364,0))*INDEX($J$358:$R$361,MATCH(AD$364,$I$358:$I$361,0),MATCH(AD$363,$J$357:$R$357,0))</f>
        <v>12</v>
      </c>
      <c r="AE412" s="695" cm="1">
        <f t="array" ref="AE412">INDEX($H412:$K412,0,MATCH(AE$364,$H$364:$K$364,0))*INDEX($J$358:$R$361,MATCH(AE$364,$I$358:$I$361,0),MATCH(AE$363,$J$357:$R$357,0))</f>
        <v>0</v>
      </c>
      <c r="AF412" s="695" cm="1">
        <f t="array" ref="AF412">INDEX($H412:$K412,0,MATCH(AF$364,$H$364:$K$364,0))*INDEX($J$358:$R$361,MATCH(AF$364,$I$358:$I$361,0),MATCH(AF$363,$J$357:$R$357,0))</f>
        <v>18</v>
      </c>
      <c r="AG412" s="695" cm="1">
        <f t="array" ref="AG412">INDEX($H412:$K412,0,MATCH(AG$364,$H$364:$K$364,0))*INDEX($J$358:$R$361,MATCH(AG$364,$I$358:$I$361,0),MATCH(AG$363,$J$357:$R$357,0))</f>
        <v>78</v>
      </c>
      <c r="AH412" s="695" cm="1">
        <f t="array" ref="AH412">INDEX($H412:$K412,0,MATCH(AH$364,$H$364:$K$364,0))*INDEX($J$358:$R$361,MATCH(AH$364,$I$358:$I$361,0),MATCH(AH$363,$J$357:$R$357,0))</f>
        <v>12</v>
      </c>
      <c r="AI412" s="695" cm="1">
        <f t="array" ref="AI412">INDEX($H412:$K412,0,MATCH(AI$364,$H$364:$K$364,0))*INDEX($J$358:$R$361,MATCH(AI$364,$I$358:$I$361,0),MATCH(AI$363,$J$357:$R$357,0))</f>
        <v>0</v>
      </c>
      <c r="AJ412" s="695" cm="1">
        <f t="array" ref="AJ412">INDEX($H412:$K412,0,MATCH(AJ$364,$H$364:$K$364,0))*INDEX($J$358:$R$361,MATCH(AJ$364,$I$358:$I$361,0),MATCH(AJ$363,$J$357:$R$357,0))</f>
        <v>18</v>
      </c>
      <c r="AK412" s="695" cm="1">
        <f t="array" ref="AK412">INDEX($H412:$K412,0,MATCH(AK$364,$H$364:$K$364,0))*INDEX($J$358:$R$361,MATCH(AK$364,$I$358:$I$361,0),MATCH(AK$363,$J$357:$R$357,0))</f>
        <v>78</v>
      </c>
      <c r="AL412" s="695" cm="1">
        <f t="array" ref="AL412">INDEX($H412:$K412,0,MATCH(AL$364,$H$364:$K$364,0))*INDEX($J$358:$R$361,MATCH(AL$364,$I$358:$I$361,0),MATCH(AL$363,$J$357:$R$357,0))</f>
        <v>0</v>
      </c>
      <c r="AM412" s="695" cm="1">
        <f t="array" ref="AM412">INDEX($H412:$K412,0,MATCH(AM$364,$H$364:$K$364,0))*INDEX($J$358:$R$361,MATCH(AM$364,$I$358:$I$361,0),MATCH(AM$363,$J$357:$R$357,0))</f>
        <v>0</v>
      </c>
      <c r="AN412" s="695" cm="1">
        <f t="array" ref="AN412">INDEX($H412:$K412,0,MATCH(AN$364,$H$364:$K$364,0))*INDEX($J$358:$R$361,MATCH(AN$364,$I$358:$I$361,0),MATCH(AN$363,$J$357:$R$357,0))</f>
        <v>18</v>
      </c>
      <c r="AO412" s="695" cm="1">
        <f t="array" ref="AO412">INDEX($H412:$K412,0,MATCH(AO$364,$H$364:$K$364,0))*INDEX($J$358:$R$361,MATCH(AO$364,$I$358:$I$361,0),MATCH(AO$363,$J$357:$R$357,0))</f>
        <v>78</v>
      </c>
      <c r="AP412" s="695" cm="1">
        <f t="array" ref="AP412">INDEX($H412:$K412,0,MATCH(AP$364,$H$364:$K$364,0))*INDEX($J$358:$R$361,MATCH(AP$364,$I$358:$I$361,0),MATCH(AP$363,$J$357:$R$357,0))</f>
        <v>0</v>
      </c>
      <c r="AQ412" s="695" cm="1">
        <f t="array" ref="AQ412">INDEX($H412:$K412,0,MATCH(AQ$364,$H$364:$K$364,0))*INDEX($J$358:$R$361,MATCH(AQ$364,$I$358:$I$361,0),MATCH(AQ$363,$J$357:$R$357,0))</f>
        <v>0</v>
      </c>
      <c r="AR412" s="695" cm="1">
        <f t="array" ref="AR412">INDEX($H412:$K412,0,MATCH(AR$364,$H$364:$K$364,0))*INDEX($J$358:$R$361,MATCH(AR$364,$I$358:$I$361,0),MATCH(AR$363,$J$357:$R$357,0))</f>
        <v>18</v>
      </c>
      <c r="AS412" s="695" cm="1">
        <f t="array" ref="AS412">INDEX($H412:$K412,0,MATCH(AS$364,$H$364:$K$364,0))*INDEX($J$358:$R$361,MATCH(AS$364,$I$358:$I$361,0),MATCH(AS$363,$J$357:$R$357,0))</f>
        <v>78</v>
      </c>
      <c r="AT412" s="695" cm="1">
        <f t="array" ref="AT412">INDEX($H412:$K412,0,MATCH(AT$364,$H$364:$K$364,0))*INDEX($J$358:$R$361,MATCH(AT$364,$I$358:$I$361,0),MATCH(AT$363,$J$357:$R$357,0))</f>
        <v>0</v>
      </c>
      <c r="AU412" s="695" cm="1">
        <f t="array" ref="AU412">INDEX($H412:$K412,0,MATCH(AU$364,$H$364:$K$364,0))*INDEX($J$358:$R$361,MATCH(AU$364,$I$358:$I$361,0),MATCH(AU$363,$J$357:$R$357,0))</f>
        <v>0</v>
      </c>
      <c r="AV412" s="186"/>
      <c r="AW412" s="186"/>
      <c r="AX412" s="16"/>
      <c r="AY412" s="8"/>
      <c r="AZ412" s="8"/>
      <c r="BA412" s="8"/>
    </row>
    <row r="413" spans="1:53" ht="14.5" outlineLevel="1" x14ac:dyDescent="0.35">
      <c r="A413" s="6"/>
      <c r="B413" s="7"/>
      <c r="C413" s="17"/>
      <c r="D413" s="17"/>
      <c r="E413" s="17"/>
      <c r="F413" s="26"/>
      <c r="G413" s="26" t="str">
        <f t="shared" si="203"/>
        <v>AYWA2A1a</v>
      </c>
      <c r="H413" s="222">
        <f t="shared" ref="H413:K413" si="220">INDEX($Z$184:$AC$196,MATCH($M173,$Y$184:$Y$196,0),MATCH(H$364,$Z$183:$AC$183,0))</f>
        <v>0</v>
      </c>
      <c r="I413" s="222">
        <f t="shared" si="220"/>
        <v>20</v>
      </c>
      <c r="J413" s="222">
        <f t="shared" si="220"/>
        <v>0</v>
      </c>
      <c r="K413" s="222">
        <f t="shared" si="220"/>
        <v>0</v>
      </c>
      <c r="L413" s="695" cm="1">
        <f t="array" ref="L413">INDEX($H413:$K413,0,MATCH(L$364,$H$364:$K$364,0))*INDEX($J$358:$R$361,MATCH(L$364,$I$358:$I$361,0),MATCH(L$363,$J$357:$R$357,0))</f>
        <v>0</v>
      </c>
      <c r="M413" s="695" cm="1">
        <f t="array" ref="M413">INDEX($H413:$K413,0,MATCH(M$364,$H$364:$K$364,0))*INDEX($J$358:$R$361,MATCH(M$364,$I$358:$I$361,0),MATCH(M$363,$J$357:$R$357,0))</f>
        <v>20</v>
      </c>
      <c r="N413" s="695" cm="1">
        <f t="array" ref="N413">INDEX($H413:$K413,0,MATCH(N$364,$H$364:$K$364,0))*INDEX($J$358:$R$361,MATCH(N$364,$I$358:$I$361,0),MATCH(N$363,$J$357:$R$357,0))</f>
        <v>0</v>
      </c>
      <c r="O413" s="695" cm="1">
        <f t="array" ref="O413">INDEX($H413:$K413,0,MATCH(O$364,$H$364:$K$364,0))*INDEX($J$358:$R$361,MATCH(O$364,$I$358:$I$361,0),MATCH(O$363,$J$357:$R$357,0))</f>
        <v>0</v>
      </c>
      <c r="P413" s="695" cm="1">
        <f t="array" ref="P413">INDEX($H413:$K413,0,MATCH(P$364,$H$364:$K$364,0))*INDEX($J$358:$R$361,MATCH(P$364,$I$358:$I$361,0),MATCH(P$363,$J$357:$R$357,0))</f>
        <v>0</v>
      </c>
      <c r="Q413" s="695" cm="1">
        <f t="array" ref="Q413">INDEX($H413:$K413,0,MATCH(Q$364,$H$364:$K$364,0))*INDEX($J$358:$R$361,MATCH(Q$364,$I$358:$I$361,0),MATCH(Q$363,$J$357:$R$357,0))</f>
        <v>20</v>
      </c>
      <c r="R413" s="695" cm="1">
        <f t="array" ref="R413">INDEX($H413:$K413,0,MATCH(R$364,$H$364:$K$364,0))*INDEX($J$358:$R$361,MATCH(R$364,$I$358:$I$361,0),MATCH(R$363,$J$357:$R$357,0))</f>
        <v>0</v>
      </c>
      <c r="S413" s="695" cm="1">
        <f t="array" ref="S413">INDEX($H413:$K413,0,MATCH(S$364,$H$364:$K$364,0))*INDEX($J$358:$R$361,MATCH(S$364,$I$358:$I$361,0),MATCH(S$363,$J$357:$R$357,0))</f>
        <v>0</v>
      </c>
      <c r="T413" s="695" cm="1">
        <f t="array" ref="T413">INDEX($H413:$K413,0,MATCH(T$364,$H$364:$K$364,0))*INDEX($J$358:$R$361,MATCH(T$364,$I$358:$I$361,0),MATCH(T$363,$J$357:$R$357,0))</f>
        <v>0</v>
      </c>
      <c r="U413" s="695" cm="1">
        <f t="array" ref="U413">INDEX($H413:$K413,0,MATCH(U$364,$H$364:$K$364,0))*INDEX($J$358:$R$361,MATCH(U$364,$I$358:$I$361,0),MATCH(U$363,$J$357:$R$357,0))</f>
        <v>20</v>
      </c>
      <c r="V413" s="695" cm="1">
        <f t="array" ref="V413">INDEX($H413:$K413,0,MATCH(V$364,$H$364:$K$364,0))*INDEX($J$358:$R$361,MATCH(V$364,$I$358:$I$361,0),MATCH(V$363,$J$357:$R$357,0))</f>
        <v>0</v>
      </c>
      <c r="W413" s="695" cm="1">
        <f t="array" ref="W413">INDEX($H413:$K413,0,MATCH(W$364,$H$364:$K$364,0))*INDEX($J$358:$R$361,MATCH(W$364,$I$358:$I$361,0),MATCH(W$363,$J$357:$R$357,0))</f>
        <v>0</v>
      </c>
      <c r="X413" s="695" cm="1">
        <f t="array" ref="X413">INDEX($H413:$K413,0,MATCH(X$364,$H$364:$K$364,0))*INDEX($J$358:$R$361,MATCH(X$364,$I$358:$I$361,0),MATCH(X$363,$J$357:$R$357,0))</f>
        <v>0</v>
      </c>
      <c r="Y413" s="695" cm="1">
        <f t="array" ref="Y413">INDEX($H413:$K413,0,MATCH(Y$364,$H$364:$K$364,0))*INDEX($J$358:$R$361,MATCH(Y$364,$I$358:$I$361,0),MATCH(Y$363,$J$357:$R$357,0))</f>
        <v>20</v>
      </c>
      <c r="Z413" s="695" cm="1">
        <f t="array" ref="Z413">INDEX($H413:$K413,0,MATCH(Z$364,$H$364:$K$364,0))*INDEX($J$358:$R$361,MATCH(Z$364,$I$358:$I$361,0),MATCH(Z$363,$J$357:$R$357,0))</f>
        <v>0</v>
      </c>
      <c r="AA413" s="695" cm="1">
        <f t="array" ref="AA413">INDEX($H413:$K413,0,MATCH(AA$364,$H$364:$K$364,0))*INDEX($J$358:$R$361,MATCH(AA$364,$I$358:$I$361,0),MATCH(AA$363,$J$357:$R$357,0))</f>
        <v>0</v>
      </c>
      <c r="AB413" s="695" cm="1">
        <f t="array" ref="AB413">INDEX($H413:$K413,0,MATCH(AB$364,$H$364:$K$364,0))*INDEX($J$358:$R$361,MATCH(AB$364,$I$358:$I$361,0),MATCH(AB$363,$J$357:$R$357,0))</f>
        <v>0</v>
      </c>
      <c r="AC413" s="695" cm="1">
        <f t="array" ref="AC413">INDEX($H413:$K413,0,MATCH(AC$364,$H$364:$K$364,0))*INDEX($J$358:$R$361,MATCH(AC$364,$I$358:$I$361,0),MATCH(AC$363,$J$357:$R$357,0))</f>
        <v>20</v>
      </c>
      <c r="AD413" s="695" cm="1">
        <f t="array" ref="AD413">INDEX($H413:$K413,0,MATCH(AD$364,$H$364:$K$364,0))*INDEX($J$358:$R$361,MATCH(AD$364,$I$358:$I$361,0),MATCH(AD$363,$J$357:$R$357,0))</f>
        <v>0</v>
      </c>
      <c r="AE413" s="695" cm="1">
        <f t="array" ref="AE413">INDEX($H413:$K413,0,MATCH(AE$364,$H$364:$K$364,0))*INDEX($J$358:$R$361,MATCH(AE$364,$I$358:$I$361,0),MATCH(AE$363,$J$357:$R$357,0))</f>
        <v>0</v>
      </c>
      <c r="AF413" s="695" cm="1">
        <f t="array" ref="AF413">INDEX($H413:$K413,0,MATCH(AF$364,$H$364:$K$364,0))*INDEX($J$358:$R$361,MATCH(AF$364,$I$358:$I$361,0),MATCH(AF$363,$J$357:$R$357,0))</f>
        <v>0</v>
      </c>
      <c r="AG413" s="695" cm="1">
        <f t="array" ref="AG413">INDEX($H413:$K413,0,MATCH(AG$364,$H$364:$K$364,0))*INDEX($J$358:$R$361,MATCH(AG$364,$I$358:$I$361,0),MATCH(AG$363,$J$357:$R$357,0))</f>
        <v>20</v>
      </c>
      <c r="AH413" s="695" cm="1">
        <f t="array" ref="AH413">INDEX($H413:$K413,0,MATCH(AH$364,$H$364:$K$364,0))*INDEX($J$358:$R$361,MATCH(AH$364,$I$358:$I$361,0),MATCH(AH$363,$J$357:$R$357,0))</f>
        <v>0</v>
      </c>
      <c r="AI413" s="695" cm="1">
        <f t="array" ref="AI413">INDEX($H413:$K413,0,MATCH(AI$364,$H$364:$K$364,0))*INDEX($J$358:$R$361,MATCH(AI$364,$I$358:$I$361,0),MATCH(AI$363,$J$357:$R$357,0))</f>
        <v>0</v>
      </c>
      <c r="AJ413" s="695" cm="1">
        <f t="array" ref="AJ413">INDEX($H413:$K413,0,MATCH(AJ$364,$H$364:$K$364,0))*INDEX($J$358:$R$361,MATCH(AJ$364,$I$358:$I$361,0),MATCH(AJ$363,$J$357:$R$357,0))</f>
        <v>0</v>
      </c>
      <c r="AK413" s="695" cm="1">
        <f t="array" ref="AK413">INDEX($H413:$K413,0,MATCH(AK$364,$H$364:$K$364,0))*INDEX($J$358:$R$361,MATCH(AK$364,$I$358:$I$361,0),MATCH(AK$363,$J$357:$R$357,0))</f>
        <v>20</v>
      </c>
      <c r="AL413" s="695" cm="1">
        <f t="array" ref="AL413">INDEX($H413:$K413,0,MATCH(AL$364,$H$364:$K$364,0))*INDEX($J$358:$R$361,MATCH(AL$364,$I$358:$I$361,0),MATCH(AL$363,$J$357:$R$357,0))</f>
        <v>0</v>
      </c>
      <c r="AM413" s="695" cm="1">
        <f t="array" ref="AM413">INDEX($H413:$K413,0,MATCH(AM$364,$H$364:$K$364,0))*INDEX($J$358:$R$361,MATCH(AM$364,$I$358:$I$361,0),MATCH(AM$363,$J$357:$R$357,0))</f>
        <v>0</v>
      </c>
      <c r="AN413" s="695" cm="1">
        <f t="array" ref="AN413">INDEX($H413:$K413,0,MATCH(AN$364,$H$364:$K$364,0))*INDEX($J$358:$R$361,MATCH(AN$364,$I$358:$I$361,0),MATCH(AN$363,$J$357:$R$357,0))</f>
        <v>0</v>
      </c>
      <c r="AO413" s="695" cm="1">
        <f t="array" ref="AO413">INDEX($H413:$K413,0,MATCH(AO$364,$H$364:$K$364,0))*INDEX($J$358:$R$361,MATCH(AO$364,$I$358:$I$361,0),MATCH(AO$363,$J$357:$R$357,0))</f>
        <v>20</v>
      </c>
      <c r="AP413" s="695" cm="1">
        <f t="array" ref="AP413">INDEX($H413:$K413,0,MATCH(AP$364,$H$364:$K$364,0))*INDEX($J$358:$R$361,MATCH(AP$364,$I$358:$I$361,0),MATCH(AP$363,$J$357:$R$357,0))</f>
        <v>0</v>
      </c>
      <c r="AQ413" s="695" cm="1">
        <f t="array" ref="AQ413">INDEX($H413:$K413,0,MATCH(AQ$364,$H$364:$K$364,0))*INDEX($J$358:$R$361,MATCH(AQ$364,$I$358:$I$361,0),MATCH(AQ$363,$J$357:$R$357,0))</f>
        <v>0</v>
      </c>
      <c r="AR413" s="695" cm="1">
        <f t="array" ref="AR413">INDEX($H413:$K413,0,MATCH(AR$364,$H$364:$K$364,0))*INDEX($J$358:$R$361,MATCH(AR$364,$I$358:$I$361,0),MATCH(AR$363,$J$357:$R$357,0))</f>
        <v>0</v>
      </c>
      <c r="AS413" s="695" cm="1">
        <f t="array" ref="AS413">INDEX($H413:$K413,0,MATCH(AS$364,$H$364:$K$364,0))*INDEX($J$358:$R$361,MATCH(AS$364,$I$358:$I$361,0),MATCH(AS$363,$J$357:$R$357,0))</f>
        <v>20</v>
      </c>
      <c r="AT413" s="695" cm="1">
        <f t="array" ref="AT413">INDEX($H413:$K413,0,MATCH(AT$364,$H$364:$K$364,0))*INDEX($J$358:$R$361,MATCH(AT$364,$I$358:$I$361,0),MATCH(AT$363,$J$357:$R$357,0))</f>
        <v>0</v>
      </c>
      <c r="AU413" s="695" cm="1">
        <f t="array" ref="AU413">INDEX($H413:$K413,0,MATCH(AU$364,$H$364:$K$364,0))*INDEX($J$358:$R$361,MATCH(AU$364,$I$358:$I$361,0),MATCH(AU$363,$J$357:$R$357,0))</f>
        <v>0</v>
      </c>
      <c r="AV413" s="186"/>
      <c r="AW413" s="186"/>
      <c r="AX413" s="16"/>
      <c r="AY413" s="8"/>
      <c r="AZ413" s="8"/>
      <c r="BA413" s="8"/>
    </row>
    <row r="414" spans="1:53" ht="14.5" outlineLevel="1" x14ac:dyDescent="0.35">
      <c r="A414" s="6"/>
      <c r="B414" s="7"/>
      <c r="C414" s="17"/>
      <c r="D414" s="17"/>
      <c r="E414" s="17"/>
      <c r="F414" s="26"/>
      <c r="G414" s="26" t="str">
        <f t="shared" si="203"/>
        <v>AANWA1a</v>
      </c>
      <c r="H414" s="222">
        <f t="shared" ref="H414:K414" si="221">INDEX($Z$184:$AC$196,MATCH($M174,$Y$184:$Y$196,0),MATCH(H$364,$Z$183:$AC$183,0))</f>
        <v>0</v>
      </c>
      <c r="I414" s="222">
        <f t="shared" si="221"/>
        <v>20</v>
      </c>
      <c r="J414" s="222">
        <f t="shared" si="221"/>
        <v>0</v>
      </c>
      <c r="K414" s="222">
        <f t="shared" si="221"/>
        <v>0</v>
      </c>
      <c r="L414" s="695" cm="1">
        <f t="array" ref="L414">INDEX($H414:$K414,0,MATCH(L$364,$H$364:$K$364,0))*INDEX($J$358:$R$361,MATCH(L$364,$I$358:$I$361,0),MATCH(L$363,$J$357:$R$357,0))</f>
        <v>0</v>
      </c>
      <c r="M414" s="695" cm="1">
        <f t="array" ref="M414">INDEX($H414:$K414,0,MATCH(M$364,$H$364:$K$364,0))*INDEX($J$358:$R$361,MATCH(M$364,$I$358:$I$361,0),MATCH(M$363,$J$357:$R$357,0))</f>
        <v>20</v>
      </c>
      <c r="N414" s="695" cm="1">
        <f t="array" ref="N414">INDEX($H414:$K414,0,MATCH(N$364,$H$364:$K$364,0))*INDEX($J$358:$R$361,MATCH(N$364,$I$358:$I$361,0),MATCH(N$363,$J$357:$R$357,0))</f>
        <v>0</v>
      </c>
      <c r="O414" s="695" cm="1">
        <f t="array" ref="O414">INDEX($H414:$K414,0,MATCH(O$364,$H$364:$K$364,0))*INDEX($J$358:$R$361,MATCH(O$364,$I$358:$I$361,0),MATCH(O$363,$J$357:$R$357,0))</f>
        <v>0</v>
      </c>
      <c r="P414" s="695" cm="1">
        <f t="array" ref="P414">INDEX($H414:$K414,0,MATCH(P$364,$H$364:$K$364,0))*INDEX($J$358:$R$361,MATCH(P$364,$I$358:$I$361,0),MATCH(P$363,$J$357:$R$357,0))</f>
        <v>0</v>
      </c>
      <c r="Q414" s="695" cm="1">
        <f t="array" ref="Q414">INDEX($H414:$K414,0,MATCH(Q$364,$H$364:$K$364,0))*INDEX($J$358:$R$361,MATCH(Q$364,$I$358:$I$361,0),MATCH(Q$363,$J$357:$R$357,0))</f>
        <v>20</v>
      </c>
      <c r="R414" s="695" cm="1">
        <f t="array" ref="R414">INDEX($H414:$K414,0,MATCH(R$364,$H$364:$K$364,0))*INDEX($J$358:$R$361,MATCH(R$364,$I$358:$I$361,0),MATCH(R$363,$J$357:$R$357,0))</f>
        <v>0</v>
      </c>
      <c r="S414" s="695" cm="1">
        <f t="array" ref="S414">INDEX($H414:$K414,0,MATCH(S$364,$H$364:$K$364,0))*INDEX($J$358:$R$361,MATCH(S$364,$I$358:$I$361,0),MATCH(S$363,$J$357:$R$357,0))</f>
        <v>0</v>
      </c>
      <c r="T414" s="695" cm="1">
        <f t="array" ref="T414">INDEX($H414:$K414,0,MATCH(T$364,$H$364:$K$364,0))*INDEX($J$358:$R$361,MATCH(T$364,$I$358:$I$361,0),MATCH(T$363,$J$357:$R$357,0))</f>
        <v>0</v>
      </c>
      <c r="U414" s="695" cm="1">
        <f t="array" ref="U414">INDEX($H414:$K414,0,MATCH(U$364,$H$364:$K$364,0))*INDEX($J$358:$R$361,MATCH(U$364,$I$358:$I$361,0),MATCH(U$363,$J$357:$R$357,0))</f>
        <v>20</v>
      </c>
      <c r="V414" s="695" cm="1">
        <f t="array" ref="V414">INDEX($H414:$K414,0,MATCH(V$364,$H$364:$K$364,0))*INDEX($J$358:$R$361,MATCH(V$364,$I$358:$I$361,0),MATCH(V$363,$J$357:$R$357,0))</f>
        <v>0</v>
      </c>
      <c r="W414" s="695" cm="1">
        <f t="array" ref="W414">INDEX($H414:$K414,0,MATCH(W$364,$H$364:$K$364,0))*INDEX($J$358:$R$361,MATCH(W$364,$I$358:$I$361,0),MATCH(W$363,$J$357:$R$357,0))</f>
        <v>0</v>
      </c>
      <c r="X414" s="695" cm="1">
        <f t="array" ref="X414">INDEX($H414:$K414,0,MATCH(X$364,$H$364:$K$364,0))*INDEX($J$358:$R$361,MATCH(X$364,$I$358:$I$361,0),MATCH(X$363,$J$357:$R$357,0))</f>
        <v>0</v>
      </c>
      <c r="Y414" s="695" cm="1">
        <f t="array" ref="Y414">INDEX($H414:$K414,0,MATCH(Y$364,$H$364:$K$364,0))*INDEX($J$358:$R$361,MATCH(Y$364,$I$358:$I$361,0),MATCH(Y$363,$J$357:$R$357,0))</f>
        <v>20</v>
      </c>
      <c r="Z414" s="695" cm="1">
        <f t="array" ref="Z414">INDEX($H414:$K414,0,MATCH(Z$364,$H$364:$K$364,0))*INDEX($J$358:$R$361,MATCH(Z$364,$I$358:$I$361,0),MATCH(Z$363,$J$357:$R$357,0))</f>
        <v>0</v>
      </c>
      <c r="AA414" s="695" cm="1">
        <f t="array" ref="AA414">INDEX($H414:$K414,0,MATCH(AA$364,$H$364:$K$364,0))*INDEX($J$358:$R$361,MATCH(AA$364,$I$358:$I$361,0),MATCH(AA$363,$J$357:$R$357,0))</f>
        <v>0</v>
      </c>
      <c r="AB414" s="695" cm="1">
        <f t="array" ref="AB414">INDEX($H414:$K414,0,MATCH(AB$364,$H$364:$K$364,0))*INDEX($J$358:$R$361,MATCH(AB$364,$I$358:$I$361,0),MATCH(AB$363,$J$357:$R$357,0))</f>
        <v>0</v>
      </c>
      <c r="AC414" s="695" cm="1">
        <f t="array" ref="AC414">INDEX($H414:$K414,0,MATCH(AC$364,$H$364:$K$364,0))*INDEX($J$358:$R$361,MATCH(AC$364,$I$358:$I$361,0),MATCH(AC$363,$J$357:$R$357,0))</f>
        <v>20</v>
      </c>
      <c r="AD414" s="695" cm="1">
        <f t="array" ref="AD414">INDEX($H414:$K414,0,MATCH(AD$364,$H$364:$K$364,0))*INDEX($J$358:$R$361,MATCH(AD$364,$I$358:$I$361,0),MATCH(AD$363,$J$357:$R$357,0))</f>
        <v>0</v>
      </c>
      <c r="AE414" s="695" cm="1">
        <f t="array" ref="AE414">INDEX($H414:$K414,0,MATCH(AE$364,$H$364:$K$364,0))*INDEX($J$358:$R$361,MATCH(AE$364,$I$358:$I$361,0),MATCH(AE$363,$J$357:$R$357,0))</f>
        <v>0</v>
      </c>
      <c r="AF414" s="695" cm="1">
        <f t="array" ref="AF414">INDEX($H414:$K414,0,MATCH(AF$364,$H$364:$K$364,0))*INDEX($J$358:$R$361,MATCH(AF$364,$I$358:$I$361,0),MATCH(AF$363,$J$357:$R$357,0))</f>
        <v>0</v>
      </c>
      <c r="AG414" s="695" cm="1">
        <f t="array" ref="AG414">INDEX($H414:$K414,0,MATCH(AG$364,$H$364:$K$364,0))*INDEX($J$358:$R$361,MATCH(AG$364,$I$358:$I$361,0),MATCH(AG$363,$J$357:$R$357,0))</f>
        <v>20</v>
      </c>
      <c r="AH414" s="695" cm="1">
        <f t="array" ref="AH414">INDEX($H414:$K414,0,MATCH(AH$364,$H$364:$K$364,0))*INDEX($J$358:$R$361,MATCH(AH$364,$I$358:$I$361,0),MATCH(AH$363,$J$357:$R$357,0))</f>
        <v>0</v>
      </c>
      <c r="AI414" s="695" cm="1">
        <f t="array" ref="AI414">INDEX($H414:$K414,0,MATCH(AI$364,$H$364:$K$364,0))*INDEX($J$358:$R$361,MATCH(AI$364,$I$358:$I$361,0),MATCH(AI$363,$J$357:$R$357,0))</f>
        <v>0</v>
      </c>
      <c r="AJ414" s="695" cm="1">
        <f t="array" ref="AJ414">INDEX($H414:$K414,0,MATCH(AJ$364,$H$364:$K$364,0))*INDEX($J$358:$R$361,MATCH(AJ$364,$I$358:$I$361,0),MATCH(AJ$363,$J$357:$R$357,0))</f>
        <v>0</v>
      </c>
      <c r="AK414" s="695" cm="1">
        <f t="array" ref="AK414">INDEX($H414:$K414,0,MATCH(AK$364,$H$364:$K$364,0))*INDEX($J$358:$R$361,MATCH(AK$364,$I$358:$I$361,0),MATCH(AK$363,$J$357:$R$357,0))</f>
        <v>20</v>
      </c>
      <c r="AL414" s="695" cm="1">
        <f t="array" ref="AL414">INDEX($H414:$K414,0,MATCH(AL$364,$H$364:$K$364,0))*INDEX($J$358:$R$361,MATCH(AL$364,$I$358:$I$361,0),MATCH(AL$363,$J$357:$R$357,0))</f>
        <v>0</v>
      </c>
      <c r="AM414" s="695" cm="1">
        <f t="array" ref="AM414">INDEX($H414:$K414,0,MATCH(AM$364,$H$364:$K$364,0))*INDEX($J$358:$R$361,MATCH(AM$364,$I$358:$I$361,0),MATCH(AM$363,$J$357:$R$357,0))</f>
        <v>0</v>
      </c>
      <c r="AN414" s="695" cm="1">
        <f t="array" ref="AN414">INDEX($H414:$K414,0,MATCH(AN$364,$H$364:$K$364,0))*INDEX($J$358:$R$361,MATCH(AN$364,$I$358:$I$361,0),MATCH(AN$363,$J$357:$R$357,0))</f>
        <v>0</v>
      </c>
      <c r="AO414" s="695" cm="1">
        <f t="array" ref="AO414">INDEX($H414:$K414,0,MATCH(AO$364,$H$364:$K$364,0))*INDEX($J$358:$R$361,MATCH(AO$364,$I$358:$I$361,0),MATCH(AO$363,$J$357:$R$357,0))</f>
        <v>20</v>
      </c>
      <c r="AP414" s="695" cm="1">
        <f t="array" ref="AP414">INDEX($H414:$K414,0,MATCH(AP$364,$H$364:$K$364,0))*INDEX($J$358:$R$361,MATCH(AP$364,$I$358:$I$361,0),MATCH(AP$363,$J$357:$R$357,0))</f>
        <v>0</v>
      </c>
      <c r="AQ414" s="695" cm="1">
        <f t="array" ref="AQ414">INDEX($H414:$K414,0,MATCH(AQ$364,$H$364:$K$364,0))*INDEX($J$358:$R$361,MATCH(AQ$364,$I$358:$I$361,0),MATCH(AQ$363,$J$357:$R$357,0))</f>
        <v>0</v>
      </c>
      <c r="AR414" s="695" cm="1">
        <f t="array" ref="AR414">INDEX($H414:$K414,0,MATCH(AR$364,$H$364:$K$364,0))*INDEX($J$358:$R$361,MATCH(AR$364,$I$358:$I$361,0),MATCH(AR$363,$J$357:$R$357,0))</f>
        <v>0</v>
      </c>
      <c r="AS414" s="695" cm="1">
        <f t="array" ref="AS414">INDEX($H414:$K414,0,MATCH(AS$364,$H$364:$K$364,0))*INDEX($J$358:$R$361,MATCH(AS$364,$I$358:$I$361,0),MATCH(AS$363,$J$357:$R$357,0))</f>
        <v>20</v>
      </c>
      <c r="AT414" s="695" cm="1">
        <f t="array" ref="AT414">INDEX($H414:$K414,0,MATCH(AT$364,$H$364:$K$364,0))*INDEX($J$358:$R$361,MATCH(AT$364,$I$358:$I$361,0),MATCH(AT$363,$J$357:$R$357,0))</f>
        <v>0</v>
      </c>
      <c r="AU414" s="695" cm="1">
        <f t="array" ref="AU414">INDEX($H414:$K414,0,MATCH(AU$364,$H$364:$K$364,0))*INDEX($J$358:$R$361,MATCH(AU$364,$I$358:$I$361,0),MATCH(AU$363,$J$357:$R$357,0))</f>
        <v>0</v>
      </c>
      <c r="AV414" s="186"/>
      <c r="AW414" s="186"/>
      <c r="AX414" s="16"/>
      <c r="AY414" s="8"/>
      <c r="AZ414" s="8"/>
      <c r="BA414" s="8"/>
    </row>
    <row r="415" spans="1:53" ht="14.5" outlineLevel="1" x14ac:dyDescent="0.35">
      <c r="A415" s="6"/>
      <c r="B415" s="7"/>
      <c r="C415" s="17"/>
      <c r="D415" s="17"/>
      <c r="E415" s="17"/>
      <c r="F415" s="26"/>
      <c r="G415" s="26" t="str">
        <f t="shared" si="203"/>
        <v>AAANWa</v>
      </c>
      <c r="H415" s="222">
        <f t="shared" ref="H415:K415" si="222">INDEX($Z$184:$AC$196,MATCH($M175,$Y$184:$Y$196,0),MATCH(H$364,$Z$183:$AC$183,0))</f>
        <v>0</v>
      </c>
      <c r="I415" s="222">
        <f t="shared" si="222"/>
        <v>20</v>
      </c>
      <c r="J415" s="222">
        <f t="shared" si="222"/>
        <v>0</v>
      </c>
      <c r="K415" s="222">
        <f t="shared" si="222"/>
        <v>0</v>
      </c>
      <c r="L415" s="695" cm="1">
        <f t="array" ref="L415">INDEX($H415:$K415,0,MATCH(L$364,$H$364:$K$364,0))*INDEX($J$358:$R$361,MATCH(L$364,$I$358:$I$361,0),MATCH(L$363,$J$357:$R$357,0))</f>
        <v>0</v>
      </c>
      <c r="M415" s="695" cm="1">
        <f t="array" ref="M415">INDEX($H415:$K415,0,MATCH(M$364,$H$364:$K$364,0))*INDEX($J$358:$R$361,MATCH(M$364,$I$358:$I$361,0),MATCH(M$363,$J$357:$R$357,0))</f>
        <v>20</v>
      </c>
      <c r="N415" s="695" cm="1">
        <f t="array" ref="N415">INDEX($H415:$K415,0,MATCH(N$364,$H$364:$K$364,0))*INDEX($J$358:$R$361,MATCH(N$364,$I$358:$I$361,0),MATCH(N$363,$J$357:$R$357,0))</f>
        <v>0</v>
      </c>
      <c r="O415" s="695" cm="1">
        <f t="array" ref="O415">INDEX($H415:$K415,0,MATCH(O$364,$H$364:$K$364,0))*INDEX($J$358:$R$361,MATCH(O$364,$I$358:$I$361,0),MATCH(O$363,$J$357:$R$357,0))</f>
        <v>0</v>
      </c>
      <c r="P415" s="695" cm="1">
        <f t="array" ref="P415">INDEX($H415:$K415,0,MATCH(P$364,$H$364:$K$364,0))*INDEX($J$358:$R$361,MATCH(P$364,$I$358:$I$361,0),MATCH(P$363,$J$357:$R$357,0))</f>
        <v>0</v>
      </c>
      <c r="Q415" s="695" cm="1">
        <f t="array" ref="Q415">INDEX($H415:$K415,0,MATCH(Q$364,$H$364:$K$364,0))*INDEX($J$358:$R$361,MATCH(Q$364,$I$358:$I$361,0),MATCH(Q$363,$J$357:$R$357,0))</f>
        <v>20</v>
      </c>
      <c r="R415" s="695" cm="1">
        <f t="array" ref="R415">INDEX($H415:$K415,0,MATCH(R$364,$H$364:$K$364,0))*INDEX($J$358:$R$361,MATCH(R$364,$I$358:$I$361,0),MATCH(R$363,$J$357:$R$357,0))</f>
        <v>0</v>
      </c>
      <c r="S415" s="695" cm="1">
        <f t="array" ref="S415">INDEX($H415:$K415,0,MATCH(S$364,$H$364:$K$364,0))*INDEX($J$358:$R$361,MATCH(S$364,$I$358:$I$361,0),MATCH(S$363,$J$357:$R$357,0))</f>
        <v>0</v>
      </c>
      <c r="T415" s="695" cm="1">
        <f t="array" ref="T415">INDEX($H415:$K415,0,MATCH(T$364,$H$364:$K$364,0))*INDEX($J$358:$R$361,MATCH(T$364,$I$358:$I$361,0),MATCH(T$363,$J$357:$R$357,0))</f>
        <v>0</v>
      </c>
      <c r="U415" s="695" cm="1">
        <f t="array" ref="U415">INDEX($H415:$K415,0,MATCH(U$364,$H$364:$K$364,0))*INDEX($J$358:$R$361,MATCH(U$364,$I$358:$I$361,0),MATCH(U$363,$J$357:$R$357,0))</f>
        <v>20</v>
      </c>
      <c r="V415" s="695" cm="1">
        <f t="array" ref="V415">INDEX($H415:$K415,0,MATCH(V$364,$H$364:$K$364,0))*INDEX($J$358:$R$361,MATCH(V$364,$I$358:$I$361,0),MATCH(V$363,$J$357:$R$357,0))</f>
        <v>0</v>
      </c>
      <c r="W415" s="695" cm="1">
        <f t="array" ref="W415">INDEX($H415:$K415,0,MATCH(W$364,$H$364:$K$364,0))*INDEX($J$358:$R$361,MATCH(W$364,$I$358:$I$361,0),MATCH(W$363,$J$357:$R$357,0))</f>
        <v>0</v>
      </c>
      <c r="X415" s="695" cm="1">
        <f t="array" ref="X415">INDEX($H415:$K415,0,MATCH(X$364,$H$364:$K$364,0))*INDEX($J$358:$R$361,MATCH(X$364,$I$358:$I$361,0),MATCH(X$363,$J$357:$R$357,0))</f>
        <v>0</v>
      </c>
      <c r="Y415" s="695" cm="1">
        <f t="array" ref="Y415">INDEX($H415:$K415,0,MATCH(Y$364,$H$364:$K$364,0))*INDEX($J$358:$R$361,MATCH(Y$364,$I$358:$I$361,0),MATCH(Y$363,$J$357:$R$357,0))</f>
        <v>20</v>
      </c>
      <c r="Z415" s="695" cm="1">
        <f t="array" ref="Z415">INDEX($H415:$K415,0,MATCH(Z$364,$H$364:$K$364,0))*INDEX($J$358:$R$361,MATCH(Z$364,$I$358:$I$361,0),MATCH(Z$363,$J$357:$R$357,0))</f>
        <v>0</v>
      </c>
      <c r="AA415" s="695" cm="1">
        <f t="array" ref="AA415">INDEX($H415:$K415,0,MATCH(AA$364,$H$364:$K$364,0))*INDEX($J$358:$R$361,MATCH(AA$364,$I$358:$I$361,0),MATCH(AA$363,$J$357:$R$357,0))</f>
        <v>0</v>
      </c>
      <c r="AB415" s="695" cm="1">
        <f t="array" ref="AB415">INDEX($H415:$K415,0,MATCH(AB$364,$H$364:$K$364,0))*INDEX($J$358:$R$361,MATCH(AB$364,$I$358:$I$361,0),MATCH(AB$363,$J$357:$R$357,0))</f>
        <v>0</v>
      </c>
      <c r="AC415" s="695" cm="1">
        <f t="array" ref="AC415">INDEX($H415:$K415,0,MATCH(AC$364,$H$364:$K$364,0))*INDEX($J$358:$R$361,MATCH(AC$364,$I$358:$I$361,0),MATCH(AC$363,$J$357:$R$357,0))</f>
        <v>20</v>
      </c>
      <c r="AD415" s="695" cm="1">
        <f t="array" ref="AD415">INDEX($H415:$K415,0,MATCH(AD$364,$H$364:$K$364,0))*INDEX($J$358:$R$361,MATCH(AD$364,$I$358:$I$361,0),MATCH(AD$363,$J$357:$R$357,0))</f>
        <v>0</v>
      </c>
      <c r="AE415" s="695" cm="1">
        <f t="array" ref="AE415">INDEX($H415:$K415,0,MATCH(AE$364,$H$364:$K$364,0))*INDEX($J$358:$R$361,MATCH(AE$364,$I$358:$I$361,0),MATCH(AE$363,$J$357:$R$357,0))</f>
        <v>0</v>
      </c>
      <c r="AF415" s="695" cm="1">
        <f t="array" ref="AF415">INDEX($H415:$K415,0,MATCH(AF$364,$H$364:$K$364,0))*INDEX($J$358:$R$361,MATCH(AF$364,$I$358:$I$361,0),MATCH(AF$363,$J$357:$R$357,0))</f>
        <v>0</v>
      </c>
      <c r="AG415" s="695" cm="1">
        <f t="array" ref="AG415">INDEX($H415:$K415,0,MATCH(AG$364,$H$364:$K$364,0))*INDEX($J$358:$R$361,MATCH(AG$364,$I$358:$I$361,0),MATCH(AG$363,$J$357:$R$357,0))</f>
        <v>20</v>
      </c>
      <c r="AH415" s="695" cm="1">
        <f t="array" ref="AH415">INDEX($H415:$K415,0,MATCH(AH$364,$H$364:$K$364,0))*INDEX($J$358:$R$361,MATCH(AH$364,$I$358:$I$361,0),MATCH(AH$363,$J$357:$R$357,0))</f>
        <v>0</v>
      </c>
      <c r="AI415" s="695" cm="1">
        <f t="array" ref="AI415">INDEX($H415:$K415,0,MATCH(AI$364,$H$364:$K$364,0))*INDEX($J$358:$R$361,MATCH(AI$364,$I$358:$I$361,0),MATCH(AI$363,$J$357:$R$357,0))</f>
        <v>0</v>
      </c>
      <c r="AJ415" s="695" cm="1">
        <f t="array" ref="AJ415">INDEX($H415:$K415,0,MATCH(AJ$364,$H$364:$K$364,0))*INDEX($J$358:$R$361,MATCH(AJ$364,$I$358:$I$361,0),MATCH(AJ$363,$J$357:$R$357,0))</f>
        <v>0</v>
      </c>
      <c r="AK415" s="695" cm="1">
        <f t="array" ref="AK415">INDEX($H415:$K415,0,MATCH(AK$364,$H$364:$K$364,0))*INDEX($J$358:$R$361,MATCH(AK$364,$I$358:$I$361,0),MATCH(AK$363,$J$357:$R$357,0))</f>
        <v>20</v>
      </c>
      <c r="AL415" s="695" cm="1">
        <f t="array" ref="AL415">INDEX($H415:$K415,0,MATCH(AL$364,$H$364:$K$364,0))*INDEX($J$358:$R$361,MATCH(AL$364,$I$358:$I$361,0),MATCH(AL$363,$J$357:$R$357,0))</f>
        <v>0</v>
      </c>
      <c r="AM415" s="695" cm="1">
        <f t="array" ref="AM415">INDEX($H415:$K415,0,MATCH(AM$364,$H$364:$K$364,0))*INDEX($J$358:$R$361,MATCH(AM$364,$I$358:$I$361,0),MATCH(AM$363,$J$357:$R$357,0))</f>
        <v>0</v>
      </c>
      <c r="AN415" s="695" cm="1">
        <f t="array" ref="AN415">INDEX($H415:$K415,0,MATCH(AN$364,$H$364:$K$364,0))*INDEX($J$358:$R$361,MATCH(AN$364,$I$358:$I$361,0),MATCH(AN$363,$J$357:$R$357,0))</f>
        <v>0</v>
      </c>
      <c r="AO415" s="695" cm="1">
        <f t="array" ref="AO415">INDEX($H415:$K415,0,MATCH(AO$364,$H$364:$K$364,0))*INDEX($J$358:$R$361,MATCH(AO$364,$I$358:$I$361,0),MATCH(AO$363,$J$357:$R$357,0))</f>
        <v>20</v>
      </c>
      <c r="AP415" s="695" cm="1">
        <f t="array" ref="AP415">INDEX($H415:$K415,0,MATCH(AP$364,$H$364:$K$364,0))*INDEX($J$358:$R$361,MATCH(AP$364,$I$358:$I$361,0),MATCH(AP$363,$J$357:$R$357,0))</f>
        <v>0</v>
      </c>
      <c r="AQ415" s="695" cm="1">
        <f t="array" ref="AQ415">INDEX($H415:$K415,0,MATCH(AQ$364,$H$364:$K$364,0))*INDEX($J$358:$R$361,MATCH(AQ$364,$I$358:$I$361,0),MATCH(AQ$363,$J$357:$R$357,0))</f>
        <v>0</v>
      </c>
      <c r="AR415" s="695" cm="1">
        <f t="array" ref="AR415">INDEX($H415:$K415,0,MATCH(AR$364,$H$364:$K$364,0))*INDEX($J$358:$R$361,MATCH(AR$364,$I$358:$I$361,0),MATCH(AR$363,$J$357:$R$357,0))</f>
        <v>0</v>
      </c>
      <c r="AS415" s="695" cm="1">
        <f t="array" ref="AS415">INDEX($H415:$K415,0,MATCH(AS$364,$H$364:$K$364,0))*INDEX($J$358:$R$361,MATCH(AS$364,$I$358:$I$361,0),MATCH(AS$363,$J$357:$R$357,0))</f>
        <v>20</v>
      </c>
      <c r="AT415" s="695" cm="1">
        <f t="array" ref="AT415">INDEX($H415:$K415,0,MATCH(AT$364,$H$364:$K$364,0))*INDEX($J$358:$R$361,MATCH(AT$364,$I$358:$I$361,0),MATCH(AT$363,$J$357:$R$357,0))</f>
        <v>0</v>
      </c>
      <c r="AU415" s="695" cm="1">
        <f t="array" ref="AU415">INDEX($H415:$K415,0,MATCH(AU$364,$H$364:$K$364,0))*INDEX($J$358:$R$361,MATCH(AU$364,$I$358:$I$361,0),MATCH(AU$363,$J$357:$R$357,0))</f>
        <v>0</v>
      </c>
      <c r="AV415" s="186"/>
      <c r="AW415" s="186"/>
      <c r="AX415" s="16"/>
      <c r="AY415" s="8"/>
      <c r="AZ415" s="8"/>
      <c r="BA415" s="8"/>
    </row>
    <row r="416" spans="1:53" ht="14.5" outlineLevel="1" x14ac:dyDescent="0.35">
      <c r="A416" s="6"/>
      <c r="B416" s="7"/>
      <c r="C416" s="17"/>
      <c r="D416" s="17"/>
      <c r="E416" s="17"/>
      <c r="F416" s="26"/>
      <c r="G416" s="26"/>
      <c r="I416" s="26"/>
      <c r="J416" s="26"/>
      <c r="K416" s="26"/>
      <c r="L416" s="26"/>
      <c r="M416" s="26"/>
      <c r="N416" s="26"/>
      <c r="O416" s="26"/>
      <c r="P416" s="26"/>
      <c r="Q416" s="26"/>
      <c r="R416" s="26"/>
      <c r="S416" s="26"/>
      <c r="T416" s="26"/>
      <c r="U416" s="26"/>
      <c r="V416" s="26"/>
      <c r="W416" s="26"/>
      <c r="X416" s="26"/>
      <c r="Y416" s="186"/>
      <c r="Z416" s="186"/>
      <c r="AA416" s="186"/>
      <c r="AB416" s="186"/>
      <c r="AC416" s="186"/>
      <c r="AD416" s="186"/>
      <c r="AE416" s="186"/>
      <c r="AF416" s="186"/>
      <c r="AG416" s="186"/>
      <c r="AH416" s="186"/>
      <c r="AI416" s="186"/>
      <c r="AJ416" s="186"/>
      <c r="AK416" s="186"/>
      <c r="AL416" s="186"/>
      <c r="AM416" s="186"/>
      <c r="AN416" s="186"/>
      <c r="AO416" s="186"/>
      <c r="AP416" s="186"/>
      <c r="AQ416" s="186"/>
      <c r="AR416" s="186"/>
      <c r="AS416" s="186"/>
      <c r="AT416" s="186"/>
      <c r="AU416" s="186"/>
      <c r="AV416" s="186"/>
      <c r="AW416" s="186"/>
      <c r="AX416" s="16"/>
      <c r="AY416" s="8"/>
      <c r="AZ416" s="8"/>
      <c r="BA416" s="8"/>
    </row>
    <row r="417" spans="1:53" ht="14.5" outlineLevel="1" x14ac:dyDescent="0.35">
      <c r="A417" s="6"/>
      <c r="B417" s="7"/>
      <c r="C417" s="17"/>
      <c r="D417" s="17"/>
      <c r="E417" s="17"/>
      <c r="F417" s="26"/>
      <c r="G417" s="26"/>
      <c r="I417" s="26"/>
      <c r="J417" s="26"/>
      <c r="K417" s="26"/>
      <c r="L417" s="26"/>
      <c r="M417" s="26"/>
      <c r="N417" s="26"/>
      <c r="O417" s="26"/>
      <c r="P417" s="26"/>
      <c r="Q417" s="26"/>
      <c r="R417" s="26"/>
      <c r="S417" s="26"/>
      <c r="T417" s="26"/>
      <c r="U417" s="26"/>
      <c r="V417" s="26"/>
      <c r="W417" s="26"/>
      <c r="X417" s="26"/>
      <c r="Y417" s="186"/>
      <c r="Z417" s="186"/>
      <c r="AA417" s="186"/>
      <c r="AB417" s="186"/>
      <c r="AC417" s="186"/>
      <c r="AD417" s="186"/>
      <c r="AE417" s="186"/>
      <c r="AF417" s="186"/>
      <c r="AG417" s="186"/>
      <c r="AH417" s="186"/>
      <c r="AI417" s="186"/>
      <c r="AJ417" s="186"/>
      <c r="AK417" s="186"/>
      <c r="AL417" s="186"/>
      <c r="AM417" s="186"/>
      <c r="AN417" s="186"/>
      <c r="AO417" s="186"/>
      <c r="AP417" s="186"/>
      <c r="AQ417" s="186"/>
      <c r="AR417" s="186"/>
      <c r="AS417" s="186"/>
      <c r="AT417" s="186"/>
      <c r="AU417" s="186"/>
      <c r="AV417" s="186"/>
      <c r="AW417" s="186"/>
      <c r="AX417" s="16"/>
      <c r="AY417" s="8"/>
      <c r="AZ417" s="8"/>
      <c r="BA417" s="8"/>
    </row>
    <row r="418" spans="1:53" ht="14.5" outlineLevel="1" x14ac:dyDescent="0.35">
      <c r="A418" s="6"/>
      <c r="B418" s="7"/>
      <c r="C418" s="17"/>
      <c r="D418" s="17"/>
      <c r="E418" s="17"/>
      <c r="F418" s="26"/>
      <c r="G418" s="495" t="s">
        <v>791</v>
      </c>
      <c r="J418" s="693" t="s">
        <v>382</v>
      </c>
      <c r="K418" s="693" t="s">
        <v>780</v>
      </c>
      <c r="L418" s="693" t="s">
        <v>781</v>
      </c>
      <c r="M418" s="693" t="s">
        <v>782</v>
      </c>
      <c r="N418" s="693" t="s">
        <v>783</v>
      </c>
      <c r="O418" s="693" t="s">
        <v>784</v>
      </c>
      <c r="P418" s="693" t="s">
        <v>785</v>
      </c>
      <c r="Q418" s="693" t="s">
        <v>786</v>
      </c>
      <c r="R418" s="693" t="s">
        <v>787</v>
      </c>
      <c r="S418" s="26"/>
      <c r="T418" s="26"/>
      <c r="U418" s="26"/>
      <c r="V418" s="26"/>
      <c r="W418" s="26"/>
      <c r="X418" s="26"/>
      <c r="Y418" s="186"/>
      <c r="Z418" s="186"/>
      <c r="AA418" s="186"/>
      <c r="AB418" s="186"/>
      <c r="AC418" s="186"/>
      <c r="AD418" s="186"/>
      <c r="AE418" s="186"/>
      <c r="AF418" s="186"/>
      <c r="AG418" s="186"/>
      <c r="AH418" s="186"/>
      <c r="AI418" s="186"/>
      <c r="AJ418" s="186"/>
      <c r="AK418" s="186"/>
      <c r="AL418" s="186"/>
      <c r="AM418" s="186"/>
      <c r="AN418" s="186"/>
      <c r="AO418" s="186"/>
      <c r="AP418" s="186"/>
      <c r="AQ418" s="186"/>
      <c r="AR418" s="186"/>
      <c r="AS418" s="186"/>
      <c r="AT418" s="186"/>
      <c r="AU418" s="186"/>
      <c r="AV418" s="186"/>
      <c r="AW418" s="186"/>
      <c r="AX418" s="16"/>
      <c r="AY418" s="8"/>
      <c r="AZ418" s="8"/>
      <c r="BA418" s="8"/>
    </row>
    <row r="419" spans="1:53" ht="14.5" outlineLevel="1" x14ac:dyDescent="0.35">
      <c r="A419" s="6"/>
      <c r="B419" s="7"/>
      <c r="C419" s="17"/>
      <c r="D419" s="17"/>
      <c r="E419" s="17"/>
      <c r="F419" s="26"/>
      <c r="G419" s="495"/>
      <c r="I419" t="s">
        <v>1014</v>
      </c>
      <c r="J419" s="694">
        <v>1</v>
      </c>
      <c r="K419" s="694">
        <v>1</v>
      </c>
      <c r="L419" s="694">
        <v>1</v>
      </c>
      <c r="M419" s="694">
        <v>1</v>
      </c>
      <c r="N419" s="694">
        <v>1</v>
      </c>
      <c r="O419" s="694">
        <v>1</v>
      </c>
      <c r="P419" s="694">
        <v>1</v>
      </c>
      <c r="Q419" s="694">
        <v>1</v>
      </c>
      <c r="R419" s="694">
        <v>1</v>
      </c>
      <c r="S419" s="26"/>
      <c r="T419" s="26"/>
      <c r="U419" s="26"/>
      <c r="V419" s="26"/>
      <c r="W419" s="26"/>
      <c r="X419" s="26"/>
      <c r="Y419" s="186"/>
      <c r="Z419" s="186"/>
      <c r="AA419" s="186"/>
      <c r="AB419" s="186"/>
      <c r="AC419" s="186"/>
      <c r="AD419" s="186"/>
      <c r="AE419" s="186"/>
      <c r="AF419" s="186"/>
      <c r="AG419" s="186"/>
      <c r="AH419" s="186"/>
      <c r="AI419" s="186"/>
      <c r="AJ419" s="186"/>
      <c r="AK419" s="186"/>
      <c r="AL419" s="186"/>
      <c r="AM419" s="186"/>
      <c r="AN419" s="186"/>
      <c r="AO419" s="186"/>
      <c r="AP419" s="186"/>
      <c r="AQ419" s="186"/>
      <c r="AR419" s="186"/>
      <c r="AS419" s="186"/>
      <c r="AT419" s="186"/>
      <c r="AU419" s="186"/>
      <c r="AV419" s="186"/>
      <c r="AW419" s="186"/>
      <c r="AX419" s="16"/>
      <c r="AY419" s="8"/>
      <c r="AZ419" s="8"/>
      <c r="BA419" s="8"/>
    </row>
    <row r="420" spans="1:53" ht="14.5" outlineLevel="1" x14ac:dyDescent="0.35">
      <c r="A420" s="6"/>
      <c r="B420" s="7"/>
      <c r="C420" s="17"/>
      <c r="D420" s="17"/>
      <c r="E420" s="17"/>
      <c r="F420" s="26"/>
      <c r="G420" s="495"/>
      <c r="I420" s="26"/>
      <c r="J420" s="26"/>
      <c r="K420" s="26"/>
      <c r="L420" s="26"/>
      <c r="M420" s="26"/>
      <c r="N420" s="26"/>
      <c r="O420" s="26"/>
      <c r="P420" s="26"/>
      <c r="Q420" s="26"/>
      <c r="R420" s="26"/>
      <c r="S420" s="26"/>
      <c r="T420" s="26"/>
      <c r="U420" s="26"/>
      <c r="V420" s="26"/>
      <c r="W420" s="26"/>
      <c r="X420" s="26"/>
      <c r="Y420" s="186"/>
      <c r="Z420" s="186"/>
      <c r="AA420" s="186"/>
      <c r="AB420" s="186"/>
      <c r="AC420" s="186"/>
      <c r="AD420" s="186"/>
      <c r="AE420" s="186"/>
      <c r="AF420" s="186"/>
      <c r="AG420" s="186"/>
      <c r="AH420" s="186"/>
      <c r="AI420" s="186"/>
      <c r="AJ420" s="186"/>
      <c r="AK420" s="186"/>
      <c r="AL420" s="186"/>
      <c r="AM420" s="186"/>
      <c r="AN420" s="186"/>
      <c r="AO420" s="186"/>
      <c r="AP420" s="186"/>
      <c r="AQ420" s="186"/>
      <c r="AR420" s="186"/>
      <c r="AS420" s="186"/>
      <c r="AT420" s="186"/>
      <c r="AU420" s="186"/>
      <c r="AV420" s="186"/>
      <c r="AW420" s="186"/>
      <c r="AX420" s="16"/>
      <c r="AY420" s="8"/>
      <c r="AZ420" s="8"/>
      <c r="BA420" s="8"/>
    </row>
    <row r="421" spans="1:53" ht="14.5" outlineLevel="1" x14ac:dyDescent="0.35">
      <c r="A421" s="6"/>
      <c r="B421" s="7"/>
      <c r="C421" s="17"/>
      <c r="D421" s="17"/>
      <c r="E421" s="17"/>
      <c r="F421" s="26"/>
      <c r="G421" s="26" t="s">
        <v>793</v>
      </c>
      <c r="H421" t="s">
        <v>809</v>
      </c>
      <c r="I421" t="s">
        <v>809</v>
      </c>
      <c r="J421" t="s">
        <v>809</v>
      </c>
      <c r="K421" t="s">
        <v>809</v>
      </c>
      <c r="L421" t="s">
        <v>382</v>
      </c>
      <c r="M421" t="s">
        <v>382</v>
      </c>
      <c r="N421" t="s">
        <v>382</v>
      </c>
      <c r="O421" t="s">
        <v>382</v>
      </c>
      <c r="P421" t="s">
        <v>780</v>
      </c>
      <c r="Q421" t="s">
        <v>780</v>
      </c>
      <c r="R421" t="s">
        <v>780</v>
      </c>
      <c r="S421" t="s">
        <v>780</v>
      </c>
      <c r="T421" t="s">
        <v>781</v>
      </c>
      <c r="U421" t="s">
        <v>781</v>
      </c>
      <c r="V421" t="s">
        <v>781</v>
      </c>
      <c r="W421" t="s">
        <v>781</v>
      </c>
      <c r="X421" t="s">
        <v>782</v>
      </c>
      <c r="Y421" t="s">
        <v>782</v>
      </c>
      <c r="Z421" t="s">
        <v>782</v>
      </c>
      <c r="AA421" t="s">
        <v>782</v>
      </c>
      <c r="AB421" t="s">
        <v>783</v>
      </c>
      <c r="AC421" t="s">
        <v>783</v>
      </c>
      <c r="AD421" t="s">
        <v>783</v>
      </c>
      <c r="AE421" t="s">
        <v>783</v>
      </c>
      <c r="AF421" t="s">
        <v>784</v>
      </c>
      <c r="AG421" t="s">
        <v>784</v>
      </c>
      <c r="AH421" t="s">
        <v>784</v>
      </c>
      <c r="AI421" t="s">
        <v>784</v>
      </c>
      <c r="AJ421" t="s">
        <v>785</v>
      </c>
      <c r="AK421" t="s">
        <v>785</v>
      </c>
      <c r="AL421" t="s">
        <v>785</v>
      </c>
      <c r="AM421" t="s">
        <v>785</v>
      </c>
      <c r="AN421" t="s">
        <v>786</v>
      </c>
      <c r="AO421" t="s">
        <v>786</v>
      </c>
      <c r="AP421" t="s">
        <v>786</v>
      </c>
      <c r="AQ421" t="s">
        <v>786</v>
      </c>
      <c r="AR421" t="s">
        <v>787</v>
      </c>
      <c r="AS421" t="s">
        <v>787</v>
      </c>
      <c r="AT421" t="s">
        <v>787</v>
      </c>
      <c r="AU421" t="s">
        <v>787</v>
      </c>
      <c r="AV421" s="186"/>
      <c r="AW421" s="186"/>
      <c r="AX421" s="16"/>
      <c r="AY421" s="8"/>
      <c r="AZ421" s="8"/>
      <c r="BA421" s="8"/>
    </row>
    <row r="422" spans="1:53" ht="14.5" outlineLevel="1" x14ac:dyDescent="0.35">
      <c r="A422" s="6"/>
      <c r="B422" s="7"/>
      <c r="C422" s="17"/>
      <c r="D422" s="17"/>
      <c r="E422" s="17"/>
      <c r="F422" s="26"/>
      <c r="G422" s="26" t="s">
        <v>794</v>
      </c>
      <c r="H422" t="s">
        <v>756</v>
      </c>
      <c r="I422" t="s">
        <v>1136</v>
      </c>
      <c r="J422" t="s">
        <v>1137</v>
      </c>
      <c r="K422" t="s">
        <v>758</v>
      </c>
      <c r="L422" t="str">
        <f t="shared" ref="L422:AU422" si="223">H422</f>
        <v>early</v>
      </c>
      <c r="M422" t="str">
        <f t="shared" si="223"/>
        <v>at_seeding</v>
      </c>
      <c r="N422" t="str">
        <f t="shared" si="223"/>
        <v>mid</v>
      </c>
      <c r="O422" t="str">
        <f t="shared" si="223"/>
        <v>late</v>
      </c>
      <c r="P422" t="str">
        <f t="shared" si="223"/>
        <v>early</v>
      </c>
      <c r="Q422" t="str">
        <f t="shared" si="223"/>
        <v>at_seeding</v>
      </c>
      <c r="R422" t="str">
        <f t="shared" si="223"/>
        <v>mid</v>
      </c>
      <c r="S422" t="str">
        <f t="shared" si="223"/>
        <v>late</v>
      </c>
      <c r="T422" t="str">
        <f t="shared" si="223"/>
        <v>early</v>
      </c>
      <c r="U422" t="str">
        <f t="shared" si="223"/>
        <v>at_seeding</v>
      </c>
      <c r="V422" t="str">
        <f t="shared" si="223"/>
        <v>mid</v>
      </c>
      <c r="W422" t="str">
        <f t="shared" si="223"/>
        <v>late</v>
      </c>
      <c r="X422" t="str">
        <f t="shared" si="223"/>
        <v>early</v>
      </c>
      <c r="Y422" t="str">
        <f t="shared" si="223"/>
        <v>at_seeding</v>
      </c>
      <c r="Z422" t="str">
        <f t="shared" si="223"/>
        <v>mid</v>
      </c>
      <c r="AA422" t="str">
        <f t="shared" si="223"/>
        <v>late</v>
      </c>
      <c r="AB422" t="str">
        <f t="shared" si="223"/>
        <v>early</v>
      </c>
      <c r="AC422" t="str">
        <f t="shared" si="223"/>
        <v>at_seeding</v>
      </c>
      <c r="AD422" t="str">
        <f t="shared" si="223"/>
        <v>mid</v>
      </c>
      <c r="AE422" t="str">
        <f t="shared" si="223"/>
        <v>late</v>
      </c>
      <c r="AF422" t="str">
        <f t="shared" si="223"/>
        <v>early</v>
      </c>
      <c r="AG422" t="str">
        <f t="shared" si="223"/>
        <v>at_seeding</v>
      </c>
      <c r="AH422" t="str">
        <f t="shared" si="223"/>
        <v>mid</v>
      </c>
      <c r="AI422" t="str">
        <f t="shared" si="223"/>
        <v>late</v>
      </c>
      <c r="AJ422" t="str">
        <f t="shared" si="223"/>
        <v>early</v>
      </c>
      <c r="AK422" t="str">
        <f t="shared" si="223"/>
        <v>at_seeding</v>
      </c>
      <c r="AL422" t="str">
        <f t="shared" si="223"/>
        <v>mid</v>
      </c>
      <c r="AM422" t="str">
        <f t="shared" si="223"/>
        <v>late</v>
      </c>
      <c r="AN422" t="str">
        <f t="shared" si="223"/>
        <v>early</v>
      </c>
      <c r="AO422" t="str">
        <f t="shared" si="223"/>
        <v>at_seeding</v>
      </c>
      <c r="AP422" t="str">
        <f t="shared" si="223"/>
        <v>mid</v>
      </c>
      <c r="AQ422" t="str">
        <f t="shared" si="223"/>
        <v>late</v>
      </c>
      <c r="AR422" t="str">
        <f t="shared" si="223"/>
        <v>early</v>
      </c>
      <c r="AS422" t="str">
        <f t="shared" si="223"/>
        <v>at_seeding</v>
      </c>
      <c r="AT422" t="str">
        <f t="shared" si="223"/>
        <v>mid</v>
      </c>
      <c r="AU422" t="str">
        <f t="shared" si="223"/>
        <v>late</v>
      </c>
      <c r="AV422" s="186"/>
      <c r="AW422" s="186"/>
      <c r="AX422" s="16"/>
      <c r="AY422" s="8"/>
      <c r="AZ422" s="8"/>
      <c r="BA422" s="8"/>
    </row>
    <row r="423" spans="1:53" ht="14.5" outlineLevel="1" x14ac:dyDescent="0.35">
      <c r="A423" s="6"/>
      <c r="B423" s="7"/>
      <c r="C423" s="17"/>
      <c r="D423" s="17"/>
      <c r="E423" s="17"/>
      <c r="F423" s="26"/>
      <c r="G423" s="26" t="str">
        <f t="shared" ref="G423:G454" si="224">_xlfn.CONCAT(H125:M125)</f>
        <v>AAAA2A1a</v>
      </c>
      <c r="H423" s="222">
        <f t="shared" ref="H423:K432" si="225">IF(H365&gt;0,1,0)</f>
        <v>0</v>
      </c>
      <c r="I423" s="222">
        <f t="shared" si="225"/>
        <v>1</v>
      </c>
      <c r="J423" s="222">
        <f t="shared" si="225"/>
        <v>0</v>
      </c>
      <c r="K423" s="222">
        <f t="shared" si="225"/>
        <v>0</v>
      </c>
      <c r="L423" s="695" cm="1">
        <f t="array" ref="L423">INDEX($H423:$K423,0,MATCH(L$422,$H$422:$K$422,0))*HLOOKUP(L$421,$J$418:$R$419,2)</f>
        <v>0</v>
      </c>
      <c r="M423" s="695" cm="1">
        <f t="array" ref="M423">INDEX($H423:$K423,0,MATCH(M$422,$H$422:$K$422,0))*HLOOKUP(M$421,$J$418:$R$419,2)</f>
        <v>1</v>
      </c>
      <c r="N423" s="695" cm="1">
        <f t="array" ref="N423">INDEX($H423:$K423,0,MATCH(N$422,$H$422:$K$422,0))*HLOOKUP(N$421,$J$418:$R$419,2)</f>
        <v>0</v>
      </c>
      <c r="O423" s="695" cm="1">
        <f t="array" ref="O423">INDEX($H423:$K423,0,MATCH(O$422,$H$422:$K$422,0))*HLOOKUP(O$421,$J$418:$R$419,2)</f>
        <v>0</v>
      </c>
      <c r="P423" s="695" cm="1">
        <f t="array" ref="P423">INDEX($H423:$K423,0,MATCH(P$422,$H$422:$K$422,0))*HLOOKUP(P$421,$J$418:$R$419,2)</f>
        <v>0</v>
      </c>
      <c r="Q423" s="695" cm="1">
        <f t="array" ref="Q423">INDEX($H423:$K423,0,MATCH(Q$422,$H$422:$K$422,0))*HLOOKUP(Q$421,$J$418:$R$419,2)</f>
        <v>1</v>
      </c>
      <c r="R423" s="695" cm="1">
        <f t="array" ref="R423">INDEX($H423:$K423,0,MATCH(R$422,$H$422:$K$422,0))*HLOOKUP(R$421,$J$418:$R$419,2)</f>
        <v>0</v>
      </c>
      <c r="S423" s="695" cm="1">
        <f t="array" ref="S423">INDEX($H423:$K423,0,MATCH(S$422,$H$422:$K$422,0))*HLOOKUP(S$421,$J$418:$R$419,2)</f>
        <v>0</v>
      </c>
      <c r="T423" s="695" cm="1">
        <f t="array" ref="T423">INDEX($H423:$K423,0,MATCH(T$422,$H$422:$K$422,0))*HLOOKUP(T$421,$J$418:$R$419,2)</f>
        <v>0</v>
      </c>
      <c r="U423" s="695" cm="1">
        <f t="array" ref="U423">INDEX($H423:$K423,0,MATCH(U$422,$H$422:$K$422,0))*HLOOKUP(U$421,$J$418:$R$419,2)</f>
        <v>1</v>
      </c>
      <c r="V423" s="695" cm="1">
        <f t="array" ref="V423">INDEX($H423:$K423,0,MATCH(V$422,$H$422:$K$422,0))*HLOOKUP(V$421,$J$418:$R$419,2)</f>
        <v>0</v>
      </c>
      <c r="W423" s="695" cm="1">
        <f t="array" ref="W423">INDEX($H423:$K423,0,MATCH(W$422,$H$422:$K$422,0))*HLOOKUP(W$421,$J$418:$R$419,2)</f>
        <v>0</v>
      </c>
      <c r="X423" s="695" cm="1">
        <f t="array" ref="X423">INDEX($H423:$K423,0,MATCH(X$422,$H$422:$K$422,0))*HLOOKUP(X$421,$J$418:$R$419,2)</f>
        <v>0</v>
      </c>
      <c r="Y423" s="695" cm="1">
        <f t="array" ref="Y423">INDEX($H423:$K423,0,MATCH(Y$422,$H$422:$K$422,0))*HLOOKUP(Y$421,$J$418:$R$419,2)</f>
        <v>1</v>
      </c>
      <c r="Z423" s="695" cm="1">
        <f t="array" ref="Z423">INDEX($H423:$K423,0,MATCH(Z$422,$H$422:$K$422,0))*HLOOKUP(Z$421,$J$418:$R$419,2)</f>
        <v>0</v>
      </c>
      <c r="AA423" s="695" cm="1">
        <f t="array" ref="AA423">INDEX($H423:$K423,0,MATCH(AA$422,$H$422:$K$422,0))*HLOOKUP(AA$421,$J$418:$R$419,2)</f>
        <v>0</v>
      </c>
      <c r="AB423" s="695" cm="1">
        <f t="array" ref="AB423">INDEX($H423:$K423,0,MATCH(AB$422,$H$422:$K$422,0))*HLOOKUP(AB$421,$J$418:$R$419,2)</f>
        <v>0</v>
      </c>
      <c r="AC423" s="695" cm="1">
        <f t="array" ref="AC423">INDEX($H423:$K423,0,MATCH(AC$422,$H$422:$K$422,0))*HLOOKUP(AC$421,$J$418:$R$419,2)</f>
        <v>1</v>
      </c>
      <c r="AD423" s="695" cm="1">
        <f t="array" ref="AD423">INDEX($H423:$K423,0,MATCH(AD$422,$H$422:$K$422,0))*HLOOKUP(AD$421,$J$418:$R$419,2)</f>
        <v>0</v>
      </c>
      <c r="AE423" s="695" cm="1">
        <f t="array" ref="AE423">INDEX($H423:$K423,0,MATCH(AE$422,$H$422:$K$422,0))*HLOOKUP(AE$421,$J$418:$R$419,2)</f>
        <v>0</v>
      </c>
      <c r="AF423" s="695" cm="1">
        <f t="array" ref="AF423">INDEX($H423:$K423,0,MATCH(AF$422,$H$422:$K$422,0))*HLOOKUP(AF$421,$J$418:$R$419,2)</f>
        <v>0</v>
      </c>
      <c r="AG423" s="695" cm="1">
        <f t="array" ref="AG423">INDEX($H423:$K423,0,MATCH(AG$422,$H$422:$K$422,0))*HLOOKUP(AG$421,$J$418:$R$419,2)</f>
        <v>1</v>
      </c>
      <c r="AH423" s="695" cm="1">
        <f t="array" ref="AH423">INDEX($H423:$K423,0,MATCH(AH$422,$H$422:$K$422,0))*HLOOKUP(AH$421,$J$418:$R$419,2)</f>
        <v>0</v>
      </c>
      <c r="AI423" s="695" cm="1">
        <f t="array" ref="AI423">INDEX($H423:$K423,0,MATCH(AI$422,$H$422:$K$422,0))*HLOOKUP(AI$421,$J$418:$R$419,2)</f>
        <v>0</v>
      </c>
      <c r="AJ423" s="695" cm="1">
        <f t="array" ref="AJ423">INDEX($H423:$K423,0,MATCH(AJ$422,$H$422:$K$422,0))*HLOOKUP(AJ$421,$J$418:$R$419,2)</f>
        <v>0</v>
      </c>
      <c r="AK423" s="695" cm="1">
        <f t="array" ref="AK423">INDEX($H423:$K423,0,MATCH(AK$422,$H$422:$K$422,0))*HLOOKUP(AK$421,$J$418:$R$419,2)</f>
        <v>1</v>
      </c>
      <c r="AL423" s="695" cm="1">
        <f t="array" ref="AL423">INDEX($H423:$K423,0,MATCH(AL$422,$H$422:$K$422,0))*HLOOKUP(AL$421,$J$418:$R$419,2)</f>
        <v>0</v>
      </c>
      <c r="AM423" s="695" cm="1">
        <f t="array" ref="AM423">INDEX($H423:$K423,0,MATCH(AM$422,$H$422:$K$422,0))*HLOOKUP(AM$421,$J$418:$R$419,2)</f>
        <v>0</v>
      </c>
      <c r="AN423" s="695" cm="1">
        <f t="array" ref="AN423">INDEX($H423:$K423,0,MATCH(AN$422,$H$422:$K$422,0))*HLOOKUP(AN$421,$J$418:$R$419,2)</f>
        <v>0</v>
      </c>
      <c r="AO423" s="695" cm="1">
        <f t="array" ref="AO423">INDEX($H423:$K423,0,MATCH(AO$422,$H$422:$K$422,0))*HLOOKUP(AO$421,$J$418:$R$419,2)</f>
        <v>1</v>
      </c>
      <c r="AP423" s="695" cm="1">
        <f t="array" ref="AP423">INDEX($H423:$K423,0,MATCH(AP$422,$H$422:$K$422,0))*HLOOKUP(AP$421,$J$418:$R$419,2)</f>
        <v>0</v>
      </c>
      <c r="AQ423" s="695" cm="1">
        <f t="array" ref="AQ423">INDEX($H423:$K423,0,MATCH(AQ$422,$H$422:$K$422,0))*HLOOKUP(AQ$421,$J$418:$R$419,2)</f>
        <v>0</v>
      </c>
      <c r="AR423" s="695" cm="1">
        <f t="array" ref="AR423">INDEX($H423:$K423,0,MATCH(AR$422,$H$422:$K$422,0))*HLOOKUP(AR$421,$J$418:$R$419,2)</f>
        <v>0</v>
      </c>
      <c r="AS423" s="695" cm="1">
        <f t="array" ref="AS423">INDEX($H423:$K423,0,MATCH(AS$422,$H$422:$K$422,0))*HLOOKUP(AS$421,$J$418:$R$419,2)</f>
        <v>1</v>
      </c>
      <c r="AT423" s="695" cm="1">
        <f t="array" ref="AT423">INDEX($H423:$K423,0,MATCH(AT$422,$H$422:$K$422,0))*HLOOKUP(AT$421,$J$418:$R$419,2)</f>
        <v>0</v>
      </c>
      <c r="AU423" s="695" cm="1">
        <f t="array" ref="AU423">INDEX($H423:$K423,0,MATCH(AU$422,$H$422:$K$422,0))*HLOOKUP(AU$421,$J$418:$R$419,2)</f>
        <v>0</v>
      </c>
      <c r="AV423" s="186"/>
      <c r="AW423" s="186"/>
      <c r="AX423" s="16"/>
      <c r="AY423" s="8"/>
      <c r="AZ423" s="8"/>
      <c r="BA423" s="8"/>
    </row>
    <row r="424" spans="1:53" ht="14.5" outlineLevel="1" x14ac:dyDescent="0.35">
      <c r="A424" s="6"/>
      <c r="B424" s="7"/>
      <c r="C424" s="17"/>
      <c r="D424" s="17"/>
      <c r="E424" s="17"/>
      <c r="F424" s="26"/>
      <c r="G424" s="26" t="str">
        <f t="shared" si="224"/>
        <v>GGGGAg1a2</v>
      </c>
      <c r="H424" s="222">
        <f t="shared" si="225"/>
        <v>0</v>
      </c>
      <c r="I424" s="222">
        <f t="shared" si="225"/>
        <v>0</v>
      </c>
      <c r="J424" s="222">
        <f t="shared" si="225"/>
        <v>0</v>
      </c>
      <c r="K424" s="222">
        <f t="shared" si="225"/>
        <v>0</v>
      </c>
      <c r="L424" s="695" cm="1">
        <f t="array" ref="L424">INDEX($H424:$K424,0,MATCH(L$422,$H$422:$K$422,0))*HLOOKUP(L$421,$J$418:$R$419,2)</f>
        <v>0</v>
      </c>
      <c r="M424" s="695" cm="1">
        <f t="array" ref="M424">INDEX($H424:$K424,0,MATCH(M$422,$H$422:$K$422,0))*HLOOKUP(M$421,$J$418:$R$419,2)</f>
        <v>0</v>
      </c>
      <c r="N424" s="695" cm="1">
        <f t="array" ref="N424">INDEX($H424:$K424,0,MATCH(N$422,$H$422:$K$422,0))*HLOOKUP(N$421,$J$418:$R$419,2)</f>
        <v>0</v>
      </c>
      <c r="O424" s="695" cm="1">
        <f t="array" ref="O424">INDEX($H424:$K424,0,MATCH(O$422,$H$422:$K$422,0))*HLOOKUP(O$421,$J$418:$R$419,2)</f>
        <v>0</v>
      </c>
      <c r="P424" s="695" cm="1">
        <f t="array" ref="P424">INDEX($H424:$K424,0,MATCH(P$422,$H$422:$K$422,0))*HLOOKUP(P$421,$J$418:$R$419,2)</f>
        <v>0</v>
      </c>
      <c r="Q424" s="695" cm="1">
        <f t="array" ref="Q424">INDEX($H424:$K424,0,MATCH(Q$422,$H$422:$K$422,0))*HLOOKUP(Q$421,$J$418:$R$419,2)</f>
        <v>0</v>
      </c>
      <c r="R424" s="695" cm="1">
        <f t="array" ref="R424">INDEX($H424:$K424,0,MATCH(R$422,$H$422:$K$422,0))*HLOOKUP(R$421,$J$418:$R$419,2)</f>
        <v>0</v>
      </c>
      <c r="S424" s="695" cm="1">
        <f t="array" ref="S424">INDEX($H424:$K424,0,MATCH(S$422,$H$422:$K$422,0))*HLOOKUP(S$421,$J$418:$R$419,2)</f>
        <v>0</v>
      </c>
      <c r="T424" s="695" cm="1">
        <f t="array" ref="T424">INDEX($H424:$K424,0,MATCH(T$422,$H$422:$K$422,0))*HLOOKUP(T$421,$J$418:$R$419,2)</f>
        <v>0</v>
      </c>
      <c r="U424" s="695" cm="1">
        <f t="array" ref="U424">INDEX($H424:$K424,0,MATCH(U$422,$H$422:$K$422,0))*HLOOKUP(U$421,$J$418:$R$419,2)</f>
        <v>0</v>
      </c>
      <c r="V424" s="695" cm="1">
        <f t="array" ref="V424">INDEX($H424:$K424,0,MATCH(V$422,$H$422:$K$422,0))*HLOOKUP(V$421,$J$418:$R$419,2)</f>
        <v>0</v>
      </c>
      <c r="W424" s="695" cm="1">
        <f t="array" ref="W424">INDEX($H424:$K424,0,MATCH(W$422,$H$422:$K$422,0))*HLOOKUP(W$421,$J$418:$R$419,2)</f>
        <v>0</v>
      </c>
      <c r="X424" s="695" cm="1">
        <f t="array" ref="X424">INDEX($H424:$K424,0,MATCH(X$422,$H$422:$K$422,0))*HLOOKUP(X$421,$J$418:$R$419,2)</f>
        <v>0</v>
      </c>
      <c r="Y424" s="695" cm="1">
        <f t="array" ref="Y424">INDEX($H424:$K424,0,MATCH(Y$422,$H$422:$K$422,0))*HLOOKUP(Y$421,$J$418:$R$419,2)</f>
        <v>0</v>
      </c>
      <c r="Z424" s="695" cm="1">
        <f t="array" ref="Z424">INDEX($H424:$K424,0,MATCH(Z$422,$H$422:$K$422,0))*HLOOKUP(Z$421,$J$418:$R$419,2)</f>
        <v>0</v>
      </c>
      <c r="AA424" s="695" cm="1">
        <f t="array" ref="AA424">INDEX($H424:$K424,0,MATCH(AA$422,$H$422:$K$422,0))*HLOOKUP(AA$421,$J$418:$R$419,2)</f>
        <v>0</v>
      </c>
      <c r="AB424" s="695" cm="1">
        <f t="array" ref="AB424">INDEX($H424:$K424,0,MATCH(AB$422,$H$422:$K$422,0))*HLOOKUP(AB$421,$J$418:$R$419,2)</f>
        <v>0</v>
      </c>
      <c r="AC424" s="695" cm="1">
        <f t="array" ref="AC424">INDEX($H424:$K424,0,MATCH(AC$422,$H$422:$K$422,0))*HLOOKUP(AC$421,$J$418:$R$419,2)</f>
        <v>0</v>
      </c>
      <c r="AD424" s="695" cm="1">
        <f t="array" ref="AD424">INDEX($H424:$K424,0,MATCH(AD$422,$H$422:$K$422,0))*HLOOKUP(AD$421,$J$418:$R$419,2)</f>
        <v>0</v>
      </c>
      <c r="AE424" s="695" cm="1">
        <f t="array" ref="AE424">INDEX($H424:$K424,0,MATCH(AE$422,$H$422:$K$422,0))*HLOOKUP(AE$421,$J$418:$R$419,2)</f>
        <v>0</v>
      </c>
      <c r="AF424" s="695" cm="1">
        <f t="array" ref="AF424">INDEX($H424:$K424,0,MATCH(AF$422,$H$422:$K$422,0))*HLOOKUP(AF$421,$J$418:$R$419,2)</f>
        <v>0</v>
      </c>
      <c r="AG424" s="695" cm="1">
        <f t="array" ref="AG424">INDEX($H424:$K424,0,MATCH(AG$422,$H$422:$K$422,0))*HLOOKUP(AG$421,$J$418:$R$419,2)</f>
        <v>0</v>
      </c>
      <c r="AH424" s="695" cm="1">
        <f t="array" ref="AH424">INDEX($H424:$K424,0,MATCH(AH$422,$H$422:$K$422,0))*HLOOKUP(AH$421,$J$418:$R$419,2)</f>
        <v>0</v>
      </c>
      <c r="AI424" s="695" cm="1">
        <f t="array" ref="AI424">INDEX($H424:$K424,0,MATCH(AI$422,$H$422:$K$422,0))*HLOOKUP(AI$421,$J$418:$R$419,2)</f>
        <v>0</v>
      </c>
      <c r="AJ424" s="695" cm="1">
        <f t="array" ref="AJ424">INDEX($H424:$K424,0,MATCH(AJ$422,$H$422:$K$422,0))*HLOOKUP(AJ$421,$J$418:$R$419,2)</f>
        <v>0</v>
      </c>
      <c r="AK424" s="695" cm="1">
        <f t="array" ref="AK424">INDEX($H424:$K424,0,MATCH(AK$422,$H$422:$K$422,0))*HLOOKUP(AK$421,$J$418:$R$419,2)</f>
        <v>0</v>
      </c>
      <c r="AL424" s="695" cm="1">
        <f t="array" ref="AL424">INDEX($H424:$K424,0,MATCH(AL$422,$H$422:$K$422,0))*HLOOKUP(AL$421,$J$418:$R$419,2)</f>
        <v>0</v>
      </c>
      <c r="AM424" s="695" cm="1">
        <f t="array" ref="AM424">INDEX($H424:$K424,0,MATCH(AM$422,$H$422:$K$422,0))*HLOOKUP(AM$421,$J$418:$R$419,2)</f>
        <v>0</v>
      </c>
      <c r="AN424" s="695" cm="1">
        <f t="array" ref="AN424">INDEX($H424:$K424,0,MATCH(AN$422,$H$422:$K$422,0))*HLOOKUP(AN$421,$J$418:$R$419,2)</f>
        <v>0</v>
      </c>
      <c r="AO424" s="695" cm="1">
        <f t="array" ref="AO424">INDEX($H424:$K424,0,MATCH(AO$422,$H$422:$K$422,0))*HLOOKUP(AO$421,$J$418:$R$419,2)</f>
        <v>0</v>
      </c>
      <c r="AP424" s="695" cm="1">
        <f t="array" ref="AP424">INDEX($H424:$K424,0,MATCH(AP$422,$H$422:$K$422,0))*HLOOKUP(AP$421,$J$418:$R$419,2)</f>
        <v>0</v>
      </c>
      <c r="AQ424" s="695" cm="1">
        <f t="array" ref="AQ424">INDEX($H424:$K424,0,MATCH(AQ$422,$H$422:$K$422,0))*HLOOKUP(AQ$421,$J$418:$R$419,2)</f>
        <v>0</v>
      </c>
      <c r="AR424" s="695" cm="1">
        <f t="array" ref="AR424">INDEX($H424:$K424,0,MATCH(AR$422,$H$422:$K$422,0))*HLOOKUP(AR$421,$J$418:$R$419,2)</f>
        <v>0</v>
      </c>
      <c r="AS424" s="695" cm="1">
        <f t="array" ref="AS424">INDEX($H424:$K424,0,MATCH(AS$422,$H$422:$K$422,0))*HLOOKUP(AS$421,$J$418:$R$419,2)</f>
        <v>0</v>
      </c>
      <c r="AT424" s="695" cm="1">
        <f t="array" ref="AT424">INDEX($H424:$K424,0,MATCH(AT$422,$H$422:$K$422,0))*HLOOKUP(AT$421,$J$418:$R$419,2)</f>
        <v>0</v>
      </c>
      <c r="AU424" s="695" cm="1">
        <f t="array" ref="AU424">INDEX($H424:$K424,0,MATCH(AU$422,$H$422:$K$422,0))*HLOOKUP(AU$421,$J$418:$R$419,2)</f>
        <v>0</v>
      </c>
      <c r="AV424" s="186"/>
      <c r="AW424" s="186"/>
      <c r="AX424" s="16"/>
      <c r="AY424" s="8"/>
      <c r="AZ424" s="8"/>
      <c r="BA424" s="8"/>
    </row>
    <row r="425" spans="1:53" ht="14.5" outlineLevel="1" x14ac:dyDescent="0.35">
      <c r="A425" s="6"/>
      <c r="B425" s="7"/>
      <c r="C425" s="17"/>
      <c r="D425" s="17"/>
      <c r="E425" s="17"/>
      <c r="F425" s="26"/>
      <c r="G425" s="26" t="str">
        <f t="shared" si="224"/>
        <v>GGGGSg1a2</v>
      </c>
      <c r="H425" s="222">
        <f t="shared" si="225"/>
        <v>0</v>
      </c>
      <c r="I425" s="222">
        <f t="shared" si="225"/>
        <v>0</v>
      </c>
      <c r="J425" s="222">
        <f t="shared" si="225"/>
        <v>0</v>
      </c>
      <c r="K425" s="222">
        <f t="shared" si="225"/>
        <v>0</v>
      </c>
      <c r="L425" s="695" cm="1">
        <f t="array" ref="L425">INDEX($H425:$K425,0,MATCH(L$422,$H$422:$K$422,0))*HLOOKUP(L$421,$J$418:$R$419,2)</f>
        <v>0</v>
      </c>
      <c r="M425" s="695" cm="1">
        <f t="array" ref="M425">INDEX($H425:$K425,0,MATCH(M$422,$H$422:$K$422,0))*HLOOKUP(M$421,$J$418:$R$419,2)</f>
        <v>0</v>
      </c>
      <c r="N425" s="695" cm="1">
        <f t="array" ref="N425">INDEX($H425:$K425,0,MATCH(N$422,$H$422:$K$422,0))*HLOOKUP(N$421,$J$418:$R$419,2)</f>
        <v>0</v>
      </c>
      <c r="O425" s="695" cm="1">
        <f t="array" ref="O425">INDEX($H425:$K425,0,MATCH(O$422,$H$422:$K$422,0))*HLOOKUP(O$421,$J$418:$R$419,2)</f>
        <v>0</v>
      </c>
      <c r="P425" s="695" cm="1">
        <f t="array" ref="P425">INDEX($H425:$K425,0,MATCH(P$422,$H$422:$K$422,0))*HLOOKUP(P$421,$J$418:$R$419,2)</f>
        <v>0</v>
      </c>
      <c r="Q425" s="695" cm="1">
        <f t="array" ref="Q425">INDEX($H425:$K425,0,MATCH(Q$422,$H$422:$K$422,0))*HLOOKUP(Q$421,$J$418:$R$419,2)</f>
        <v>0</v>
      </c>
      <c r="R425" s="695" cm="1">
        <f t="array" ref="R425">INDEX($H425:$K425,0,MATCH(R$422,$H$422:$K$422,0))*HLOOKUP(R$421,$J$418:$R$419,2)</f>
        <v>0</v>
      </c>
      <c r="S425" s="695" cm="1">
        <f t="array" ref="S425">INDEX($H425:$K425,0,MATCH(S$422,$H$422:$K$422,0))*HLOOKUP(S$421,$J$418:$R$419,2)</f>
        <v>0</v>
      </c>
      <c r="T425" s="695" cm="1">
        <f t="array" ref="T425">INDEX($H425:$K425,0,MATCH(T$422,$H$422:$K$422,0))*HLOOKUP(T$421,$J$418:$R$419,2)</f>
        <v>0</v>
      </c>
      <c r="U425" s="695" cm="1">
        <f t="array" ref="U425">INDEX($H425:$K425,0,MATCH(U$422,$H$422:$K$422,0))*HLOOKUP(U$421,$J$418:$R$419,2)</f>
        <v>0</v>
      </c>
      <c r="V425" s="695" cm="1">
        <f t="array" ref="V425">INDEX($H425:$K425,0,MATCH(V$422,$H$422:$K$422,0))*HLOOKUP(V$421,$J$418:$R$419,2)</f>
        <v>0</v>
      </c>
      <c r="W425" s="695" cm="1">
        <f t="array" ref="W425">INDEX($H425:$K425,0,MATCH(W$422,$H$422:$K$422,0))*HLOOKUP(W$421,$J$418:$R$419,2)</f>
        <v>0</v>
      </c>
      <c r="X425" s="695" cm="1">
        <f t="array" ref="X425">INDEX($H425:$K425,0,MATCH(X$422,$H$422:$K$422,0))*HLOOKUP(X$421,$J$418:$R$419,2)</f>
        <v>0</v>
      </c>
      <c r="Y425" s="695" cm="1">
        <f t="array" ref="Y425">INDEX($H425:$K425,0,MATCH(Y$422,$H$422:$K$422,0))*HLOOKUP(Y$421,$J$418:$R$419,2)</f>
        <v>0</v>
      </c>
      <c r="Z425" s="695" cm="1">
        <f t="array" ref="Z425">INDEX($H425:$K425,0,MATCH(Z$422,$H$422:$K$422,0))*HLOOKUP(Z$421,$J$418:$R$419,2)</f>
        <v>0</v>
      </c>
      <c r="AA425" s="695" cm="1">
        <f t="array" ref="AA425">INDEX($H425:$K425,0,MATCH(AA$422,$H$422:$K$422,0))*HLOOKUP(AA$421,$J$418:$R$419,2)</f>
        <v>0</v>
      </c>
      <c r="AB425" s="695" cm="1">
        <f t="array" ref="AB425">INDEX($H425:$K425,0,MATCH(AB$422,$H$422:$K$422,0))*HLOOKUP(AB$421,$J$418:$R$419,2)</f>
        <v>0</v>
      </c>
      <c r="AC425" s="695" cm="1">
        <f t="array" ref="AC425">INDEX($H425:$K425,0,MATCH(AC$422,$H$422:$K$422,0))*HLOOKUP(AC$421,$J$418:$R$419,2)</f>
        <v>0</v>
      </c>
      <c r="AD425" s="695" cm="1">
        <f t="array" ref="AD425">INDEX($H425:$K425,0,MATCH(AD$422,$H$422:$K$422,0))*HLOOKUP(AD$421,$J$418:$R$419,2)</f>
        <v>0</v>
      </c>
      <c r="AE425" s="695" cm="1">
        <f t="array" ref="AE425">INDEX($H425:$K425,0,MATCH(AE$422,$H$422:$K$422,0))*HLOOKUP(AE$421,$J$418:$R$419,2)</f>
        <v>0</v>
      </c>
      <c r="AF425" s="695" cm="1">
        <f t="array" ref="AF425">INDEX($H425:$K425,0,MATCH(AF$422,$H$422:$K$422,0))*HLOOKUP(AF$421,$J$418:$R$419,2)</f>
        <v>0</v>
      </c>
      <c r="AG425" s="695" cm="1">
        <f t="array" ref="AG425">INDEX($H425:$K425,0,MATCH(AG$422,$H$422:$K$422,0))*HLOOKUP(AG$421,$J$418:$R$419,2)</f>
        <v>0</v>
      </c>
      <c r="AH425" s="695" cm="1">
        <f t="array" ref="AH425">INDEX($H425:$K425,0,MATCH(AH$422,$H$422:$K$422,0))*HLOOKUP(AH$421,$J$418:$R$419,2)</f>
        <v>0</v>
      </c>
      <c r="AI425" s="695" cm="1">
        <f t="array" ref="AI425">INDEX($H425:$K425,0,MATCH(AI$422,$H$422:$K$422,0))*HLOOKUP(AI$421,$J$418:$R$419,2)</f>
        <v>0</v>
      </c>
      <c r="AJ425" s="695" cm="1">
        <f t="array" ref="AJ425">INDEX($H425:$K425,0,MATCH(AJ$422,$H$422:$K$422,0))*HLOOKUP(AJ$421,$J$418:$R$419,2)</f>
        <v>0</v>
      </c>
      <c r="AK425" s="695" cm="1">
        <f t="array" ref="AK425">INDEX($H425:$K425,0,MATCH(AK$422,$H$422:$K$422,0))*HLOOKUP(AK$421,$J$418:$R$419,2)</f>
        <v>0</v>
      </c>
      <c r="AL425" s="695" cm="1">
        <f t="array" ref="AL425">INDEX($H425:$K425,0,MATCH(AL$422,$H$422:$K$422,0))*HLOOKUP(AL$421,$J$418:$R$419,2)</f>
        <v>0</v>
      </c>
      <c r="AM425" s="695" cm="1">
        <f t="array" ref="AM425">INDEX($H425:$K425,0,MATCH(AM$422,$H$422:$K$422,0))*HLOOKUP(AM$421,$J$418:$R$419,2)</f>
        <v>0</v>
      </c>
      <c r="AN425" s="695" cm="1">
        <f t="array" ref="AN425">INDEX($H425:$K425,0,MATCH(AN$422,$H$422:$K$422,0))*HLOOKUP(AN$421,$J$418:$R$419,2)</f>
        <v>0</v>
      </c>
      <c r="AO425" s="695" cm="1">
        <f t="array" ref="AO425">INDEX($H425:$K425,0,MATCH(AO$422,$H$422:$K$422,0))*HLOOKUP(AO$421,$J$418:$R$419,2)</f>
        <v>0</v>
      </c>
      <c r="AP425" s="695" cm="1">
        <f t="array" ref="AP425">INDEX($H425:$K425,0,MATCH(AP$422,$H$422:$K$422,0))*HLOOKUP(AP$421,$J$418:$R$419,2)</f>
        <v>0</v>
      </c>
      <c r="AQ425" s="695" cm="1">
        <f t="array" ref="AQ425">INDEX($H425:$K425,0,MATCH(AQ$422,$H$422:$K$422,0))*HLOOKUP(AQ$421,$J$418:$R$419,2)</f>
        <v>0</v>
      </c>
      <c r="AR425" s="695" cm="1">
        <f t="array" ref="AR425">INDEX($H425:$K425,0,MATCH(AR$422,$H$422:$K$422,0))*HLOOKUP(AR$421,$J$418:$R$419,2)</f>
        <v>0</v>
      </c>
      <c r="AS425" s="695" cm="1">
        <f t="array" ref="AS425">INDEX($H425:$K425,0,MATCH(AS$422,$H$422:$K$422,0))*HLOOKUP(AS$421,$J$418:$R$419,2)</f>
        <v>0</v>
      </c>
      <c r="AT425" s="695" cm="1">
        <f t="array" ref="AT425">INDEX($H425:$K425,0,MATCH(AT$422,$H$422:$K$422,0))*HLOOKUP(AT$421,$J$418:$R$419,2)</f>
        <v>0</v>
      </c>
      <c r="AU425" s="695" cm="1">
        <f t="array" ref="AU425">INDEX($H425:$K425,0,MATCH(AU$422,$H$422:$K$422,0))*HLOOKUP(AU$421,$J$418:$R$419,2)</f>
        <v>0</v>
      </c>
      <c r="AV425" s="186"/>
      <c r="AW425" s="186"/>
      <c r="AX425" s="16"/>
      <c r="AY425" s="8"/>
      <c r="AZ425" s="8"/>
      <c r="BA425" s="8"/>
    </row>
    <row r="426" spans="1:53" ht="14.5" outlineLevel="1" x14ac:dyDescent="0.35">
      <c r="A426" s="6"/>
      <c r="B426" s="7"/>
      <c r="C426" s="17"/>
      <c r="D426" s="17"/>
      <c r="E426" s="17"/>
      <c r="F426" s="26"/>
      <c r="G426" s="26" t="str">
        <f t="shared" si="224"/>
        <v>GGGAg2Na2</v>
      </c>
      <c r="H426" s="222">
        <f t="shared" si="225"/>
        <v>0</v>
      </c>
      <c r="I426" s="222">
        <f t="shared" si="225"/>
        <v>0</v>
      </c>
      <c r="J426" s="222">
        <f t="shared" si="225"/>
        <v>0</v>
      </c>
      <c r="K426" s="222">
        <f t="shared" si="225"/>
        <v>0</v>
      </c>
      <c r="L426" s="695" cm="1">
        <f t="array" ref="L426">INDEX($H426:$K426,0,MATCH(L$422,$H$422:$K$422,0))*HLOOKUP(L$421,$J$418:$R$419,2)</f>
        <v>0</v>
      </c>
      <c r="M426" s="695" cm="1">
        <f t="array" ref="M426">INDEX($H426:$K426,0,MATCH(M$422,$H$422:$K$422,0))*HLOOKUP(M$421,$J$418:$R$419,2)</f>
        <v>0</v>
      </c>
      <c r="N426" s="695" cm="1">
        <f t="array" ref="N426">INDEX($H426:$K426,0,MATCH(N$422,$H$422:$K$422,0))*HLOOKUP(N$421,$J$418:$R$419,2)</f>
        <v>0</v>
      </c>
      <c r="O426" s="695" cm="1">
        <f t="array" ref="O426">INDEX($H426:$K426,0,MATCH(O$422,$H$422:$K$422,0))*HLOOKUP(O$421,$J$418:$R$419,2)</f>
        <v>0</v>
      </c>
      <c r="P426" s="695" cm="1">
        <f t="array" ref="P426">INDEX($H426:$K426,0,MATCH(P$422,$H$422:$K$422,0))*HLOOKUP(P$421,$J$418:$R$419,2)</f>
        <v>0</v>
      </c>
      <c r="Q426" s="695" cm="1">
        <f t="array" ref="Q426">INDEX($H426:$K426,0,MATCH(Q$422,$H$422:$K$422,0))*HLOOKUP(Q$421,$J$418:$R$419,2)</f>
        <v>0</v>
      </c>
      <c r="R426" s="695" cm="1">
        <f t="array" ref="R426">INDEX($H426:$K426,0,MATCH(R$422,$H$422:$K$422,0))*HLOOKUP(R$421,$J$418:$R$419,2)</f>
        <v>0</v>
      </c>
      <c r="S426" s="695" cm="1">
        <f t="array" ref="S426">INDEX($H426:$K426,0,MATCH(S$422,$H$422:$K$422,0))*HLOOKUP(S$421,$J$418:$R$419,2)</f>
        <v>0</v>
      </c>
      <c r="T426" s="695" cm="1">
        <f t="array" ref="T426">INDEX($H426:$K426,0,MATCH(T$422,$H$422:$K$422,0))*HLOOKUP(T$421,$J$418:$R$419,2)</f>
        <v>0</v>
      </c>
      <c r="U426" s="695" cm="1">
        <f t="array" ref="U426">INDEX($H426:$K426,0,MATCH(U$422,$H$422:$K$422,0))*HLOOKUP(U$421,$J$418:$R$419,2)</f>
        <v>0</v>
      </c>
      <c r="V426" s="695" cm="1">
        <f t="array" ref="V426">INDEX($H426:$K426,0,MATCH(V$422,$H$422:$K$422,0))*HLOOKUP(V$421,$J$418:$R$419,2)</f>
        <v>0</v>
      </c>
      <c r="W426" s="695" cm="1">
        <f t="array" ref="W426">INDEX($H426:$K426,0,MATCH(W$422,$H$422:$K$422,0))*HLOOKUP(W$421,$J$418:$R$419,2)</f>
        <v>0</v>
      </c>
      <c r="X426" s="695" cm="1">
        <f t="array" ref="X426">INDEX($H426:$K426,0,MATCH(X$422,$H$422:$K$422,0))*HLOOKUP(X$421,$J$418:$R$419,2)</f>
        <v>0</v>
      </c>
      <c r="Y426" s="695" cm="1">
        <f t="array" ref="Y426">INDEX($H426:$K426,0,MATCH(Y$422,$H$422:$K$422,0))*HLOOKUP(Y$421,$J$418:$R$419,2)</f>
        <v>0</v>
      </c>
      <c r="Z426" s="695" cm="1">
        <f t="array" ref="Z426">INDEX($H426:$K426,0,MATCH(Z$422,$H$422:$K$422,0))*HLOOKUP(Z$421,$J$418:$R$419,2)</f>
        <v>0</v>
      </c>
      <c r="AA426" s="695" cm="1">
        <f t="array" ref="AA426">INDEX($H426:$K426,0,MATCH(AA$422,$H$422:$K$422,0))*HLOOKUP(AA$421,$J$418:$R$419,2)</f>
        <v>0</v>
      </c>
      <c r="AB426" s="695" cm="1">
        <f t="array" ref="AB426">INDEX($H426:$K426,0,MATCH(AB$422,$H$422:$K$422,0))*HLOOKUP(AB$421,$J$418:$R$419,2)</f>
        <v>0</v>
      </c>
      <c r="AC426" s="695" cm="1">
        <f t="array" ref="AC426">INDEX($H426:$K426,0,MATCH(AC$422,$H$422:$K$422,0))*HLOOKUP(AC$421,$J$418:$R$419,2)</f>
        <v>0</v>
      </c>
      <c r="AD426" s="695" cm="1">
        <f t="array" ref="AD426">INDEX($H426:$K426,0,MATCH(AD$422,$H$422:$K$422,0))*HLOOKUP(AD$421,$J$418:$R$419,2)</f>
        <v>0</v>
      </c>
      <c r="AE426" s="695" cm="1">
        <f t="array" ref="AE426">INDEX($H426:$K426,0,MATCH(AE$422,$H$422:$K$422,0))*HLOOKUP(AE$421,$J$418:$R$419,2)</f>
        <v>0</v>
      </c>
      <c r="AF426" s="695" cm="1">
        <f t="array" ref="AF426">INDEX($H426:$K426,0,MATCH(AF$422,$H$422:$K$422,0))*HLOOKUP(AF$421,$J$418:$R$419,2)</f>
        <v>0</v>
      </c>
      <c r="AG426" s="695" cm="1">
        <f t="array" ref="AG426">INDEX($H426:$K426,0,MATCH(AG$422,$H$422:$K$422,0))*HLOOKUP(AG$421,$J$418:$R$419,2)</f>
        <v>0</v>
      </c>
      <c r="AH426" s="695" cm="1">
        <f t="array" ref="AH426">INDEX($H426:$K426,0,MATCH(AH$422,$H$422:$K$422,0))*HLOOKUP(AH$421,$J$418:$R$419,2)</f>
        <v>0</v>
      </c>
      <c r="AI426" s="695" cm="1">
        <f t="array" ref="AI426">INDEX($H426:$K426,0,MATCH(AI$422,$H$422:$K$422,0))*HLOOKUP(AI$421,$J$418:$R$419,2)</f>
        <v>0</v>
      </c>
      <c r="AJ426" s="695" cm="1">
        <f t="array" ref="AJ426">INDEX($H426:$K426,0,MATCH(AJ$422,$H$422:$K$422,0))*HLOOKUP(AJ$421,$J$418:$R$419,2)</f>
        <v>0</v>
      </c>
      <c r="AK426" s="695" cm="1">
        <f t="array" ref="AK426">INDEX($H426:$K426,0,MATCH(AK$422,$H$422:$K$422,0))*HLOOKUP(AK$421,$J$418:$R$419,2)</f>
        <v>0</v>
      </c>
      <c r="AL426" s="695" cm="1">
        <f t="array" ref="AL426">INDEX($H426:$K426,0,MATCH(AL$422,$H$422:$K$422,0))*HLOOKUP(AL$421,$J$418:$R$419,2)</f>
        <v>0</v>
      </c>
      <c r="AM426" s="695" cm="1">
        <f t="array" ref="AM426">INDEX($H426:$K426,0,MATCH(AM$422,$H$422:$K$422,0))*HLOOKUP(AM$421,$J$418:$R$419,2)</f>
        <v>0</v>
      </c>
      <c r="AN426" s="695" cm="1">
        <f t="array" ref="AN426">INDEX($H426:$K426,0,MATCH(AN$422,$H$422:$K$422,0))*HLOOKUP(AN$421,$J$418:$R$419,2)</f>
        <v>0</v>
      </c>
      <c r="AO426" s="695" cm="1">
        <f t="array" ref="AO426">INDEX($H426:$K426,0,MATCH(AO$422,$H$422:$K$422,0))*HLOOKUP(AO$421,$J$418:$R$419,2)</f>
        <v>0</v>
      </c>
      <c r="AP426" s="695" cm="1">
        <f t="array" ref="AP426">INDEX($H426:$K426,0,MATCH(AP$422,$H$422:$K$422,0))*HLOOKUP(AP$421,$J$418:$R$419,2)</f>
        <v>0</v>
      </c>
      <c r="AQ426" s="695" cm="1">
        <f t="array" ref="AQ426">INDEX($H426:$K426,0,MATCH(AQ$422,$H$422:$K$422,0))*HLOOKUP(AQ$421,$J$418:$R$419,2)</f>
        <v>0</v>
      </c>
      <c r="AR426" s="695" cm="1">
        <f t="array" ref="AR426">INDEX($H426:$K426,0,MATCH(AR$422,$H$422:$K$422,0))*HLOOKUP(AR$421,$J$418:$R$419,2)</f>
        <v>0</v>
      </c>
      <c r="AS426" s="695" cm="1">
        <f t="array" ref="AS426">INDEX($H426:$K426,0,MATCH(AS$422,$H$422:$K$422,0))*HLOOKUP(AS$421,$J$418:$R$419,2)</f>
        <v>0</v>
      </c>
      <c r="AT426" s="695" cm="1">
        <f t="array" ref="AT426">INDEX($H426:$K426,0,MATCH(AT$422,$H$422:$K$422,0))*HLOOKUP(AT$421,$J$418:$R$419,2)</f>
        <v>0</v>
      </c>
      <c r="AU426" s="695" cm="1">
        <f t="array" ref="AU426">INDEX($H426:$K426,0,MATCH(AU$422,$H$422:$K$422,0))*HLOOKUP(AU$421,$J$418:$R$419,2)</f>
        <v>0</v>
      </c>
      <c r="AV426" s="186"/>
      <c r="AW426" s="186"/>
      <c r="AX426" s="16"/>
      <c r="AY426" s="8"/>
      <c r="AZ426" s="8"/>
      <c r="BA426" s="8"/>
    </row>
    <row r="427" spans="1:53" ht="14.5" outlineLevel="1" x14ac:dyDescent="0.35">
      <c r="A427" s="6"/>
      <c r="B427" s="7"/>
      <c r="C427" s="17"/>
      <c r="D427" s="17"/>
      <c r="E427" s="17"/>
      <c r="F427" s="26"/>
      <c r="G427" s="26" t="str">
        <f t="shared" si="224"/>
        <v>GGGAg2Ea2</v>
      </c>
      <c r="H427" s="222">
        <f t="shared" si="225"/>
        <v>0</v>
      </c>
      <c r="I427" s="222">
        <f t="shared" si="225"/>
        <v>0</v>
      </c>
      <c r="J427" s="222">
        <f t="shared" si="225"/>
        <v>0</v>
      </c>
      <c r="K427" s="222">
        <f t="shared" si="225"/>
        <v>0</v>
      </c>
      <c r="L427" s="695" cm="1">
        <f t="array" ref="L427">INDEX($H427:$K427,0,MATCH(L$422,$H$422:$K$422,0))*HLOOKUP(L$421,$J$418:$R$419,2)</f>
        <v>0</v>
      </c>
      <c r="M427" s="695" cm="1">
        <f t="array" ref="M427">INDEX($H427:$K427,0,MATCH(M$422,$H$422:$K$422,0))*HLOOKUP(M$421,$J$418:$R$419,2)</f>
        <v>0</v>
      </c>
      <c r="N427" s="695" cm="1">
        <f t="array" ref="N427">INDEX($H427:$K427,0,MATCH(N$422,$H$422:$K$422,0))*HLOOKUP(N$421,$J$418:$R$419,2)</f>
        <v>0</v>
      </c>
      <c r="O427" s="695" cm="1">
        <f t="array" ref="O427">INDEX($H427:$K427,0,MATCH(O$422,$H$422:$K$422,0))*HLOOKUP(O$421,$J$418:$R$419,2)</f>
        <v>0</v>
      </c>
      <c r="P427" s="695" cm="1">
        <f t="array" ref="P427">INDEX($H427:$K427,0,MATCH(P$422,$H$422:$K$422,0))*HLOOKUP(P$421,$J$418:$R$419,2)</f>
        <v>0</v>
      </c>
      <c r="Q427" s="695" cm="1">
        <f t="array" ref="Q427">INDEX($H427:$K427,0,MATCH(Q$422,$H$422:$K$422,0))*HLOOKUP(Q$421,$J$418:$R$419,2)</f>
        <v>0</v>
      </c>
      <c r="R427" s="695" cm="1">
        <f t="array" ref="R427">INDEX($H427:$K427,0,MATCH(R$422,$H$422:$K$422,0))*HLOOKUP(R$421,$J$418:$R$419,2)</f>
        <v>0</v>
      </c>
      <c r="S427" s="695" cm="1">
        <f t="array" ref="S427">INDEX($H427:$K427,0,MATCH(S$422,$H$422:$K$422,0))*HLOOKUP(S$421,$J$418:$R$419,2)</f>
        <v>0</v>
      </c>
      <c r="T427" s="695" cm="1">
        <f t="array" ref="T427">INDEX($H427:$K427,0,MATCH(T$422,$H$422:$K$422,0))*HLOOKUP(T$421,$J$418:$R$419,2)</f>
        <v>0</v>
      </c>
      <c r="U427" s="695" cm="1">
        <f t="array" ref="U427">INDEX($H427:$K427,0,MATCH(U$422,$H$422:$K$422,0))*HLOOKUP(U$421,$J$418:$R$419,2)</f>
        <v>0</v>
      </c>
      <c r="V427" s="695" cm="1">
        <f t="array" ref="V427">INDEX($H427:$K427,0,MATCH(V$422,$H$422:$K$422,0))*HLOOKUP(V$421,$J$418:$R$419,2)</f>
        <v>0</v>
      </c>
      <c r="W427" s="695" cm="1">
        <f t="array" ref="W427">INDEX($H427:$K427,0,MATCH(W$422,$H$422:$K$422,0))*HLOOKUP(W$421,$J$418:$R$419,2)</f>
        <v>0</v>
      </c>
      <c r="X427" s="695" cm="1">
        <f t="array" ref="X427">INDEX($H427:$K427,0,MATCH(X$422,$H$422:$K$422,0))*HLOOKUP(X$421,$J$418:$R$419,2)</f>
        <v>0</v>
      </c>
      <c r="Y427" s="695" cm="1">
        <f t="array" ref="Y427">INDEX($H427:$K427,0,MATCH(Y$422,$H$422:$K$422,0))*HLOOKUP(Y$421,$J$418:$R$419,2)</f>
        <v>0</v>
      </c>
      <c r="Z427" s="695" cm="1">
        <f t="array" ref="Z427">INDEX($H427:$K427,0,MATCH(Z$422,$H$422:$K$422,0))*HLOOKUP(Z$421,$J$418:$R$419,2)</f>
        <v>0</v>
      </c>
      <c r="AA427" s="695" cm="1">
        <f t="array" ref="AA427">INDEX($H427:$K427,0,MATCH(AA$422,$H$422:$K$422,0))*HLOOKUP(AA$421,$J$418:$R$419,2)</f>
        <v>0</v>
      </c>
      <c r="AB427" s="695" cm="1">
        <f t="array" ref="AB427">INDEX($H427:$K427,0,MATCH(AB$422,$H$422:$K$422,0))*HLOOKUP(AB$421,$J$418:$R$419,2)</f>
        <v>0</v>
      </c>
      <c r="AC427" s="695" cm="1">
        <f t="array" ref="AC427">INDEX($H427:$K427,0,MATCH(AC$422,$H$422:$K$422,0))*HLOOKUP(AC$421,$J$418:$R$419,2)</f>
        <v>0</v>
      </c>
      <c r="AD427" s="695" cm="1">
        <f t="array" ref="AD427">INDEX($H427:$K427,0,MATCH(AD$422,$H$422:$K$422,0))*HLOOKUP(AD$421,$J$418:$R$419,2)</f>
        <v>0</v>
      </c>
      <c r="AE427" s="695" cm="1">
        <f t="array" ref="AE427">INDEX($H427:$K427,0,MATCH(AE$422,$H$422:$K$422,0))*HLOOKUP(AE$421,$J$418:$R$419,2)</f>
        <v>0</v>
      </c>
      <c r="AF427" s="695" cm="1">
        <f t="array" ref="AF427">INDEX($H427:$K427,0,MATCH(AF$422,$H$422:$K$422,0))*HLOOKUP(AF$421,$J$418:$R$419,2)</f>
        <v>0</v>
      </c>
      <c r="AG427" s="695" cm="1">
        <f t="array" ref="AG427">INDEX($H427:$K427,0,MATCH(AG$422,$H$422:$K$422,0))*HLOOKUP(AG$421,$J$418:$R$419,2)</f>
        <v>0</v>
      </c>
      <c r="AH427" s="695" cm="1">
        <f t="array" ref="AH427">INDEX($H427:$K427,0,MATCH(AH$422,$H$422:$K$422,0))*HLOOKUP(AH$421,$J$418:$R$419,2)</f>
        <v>0</v>
      </c>
      <c r="AI427" s="695" cm="1">
        <f t="array" ref="AI427">INDEX($H427:$K427,0,MATCH(AI$422,$H$422:$K$422,0))*HLOOKUP(AI$421,$J$418:$R$419,2)</f>
        <v>0</v>
      </c>
      <c r="AJ427" s="695" cm="1">
        <f t="array" ref="AJ427">INDEX($H427:$K427,0,MATCH(AJ$422,$H$422:$K$422,0))*HLOOKUP(AJ$421,$J$418:$R$419,2)</f>
        <v>0</v>
      </c>
      <c r="AK427" s="695" cm="1">
        <f t="array" ref="AK427">INDEX($H427:$K427,0,MATCH(AK$422,$H$422:$K$422,0))*HLOOKUP(AK$421,$J$418:$R$419,2)</f>
        <v>0</v>
      </c>
      <c r="AL427" s="695" cm="1">
        <f t="array" ref="AL427">INDEX($H427:$K427,0,MATCH(AL$422,$H$422:$K$422,0))*HLOOKUP(AL$421,$J$418:$R$419,2)</f>
        <v>0</v>
      </c>
      <c r="AM427" s="695" cm="1">
        <f t="array" ref="AM427">INDEX($H427:$K427,0,MATCH(AM$422,$H$422:$K$422,0))*HLOOKUP(AM$421,$J$418:$R$419,2)</f>
        <v>0</v>
      </c>
      <c r="AN427" s="695" cm="1">
        <f t="array" ref="AN427">INDEX($H427:$K427,0,MATCH(AN$422,$H$422:$K$422,0))*HLOOKUP(AN$421,$J$418:$R$419,2)</f>
        <v>0</v>
      </c>
      <c r="AO427" s="695" cm="1">
        <f t="array" ref="AO427">INDEX($H427:$K427,0,MATCH(AO$422,$H$422:$K$422,0))*HLOOKUP(AO$421,$J$418:$R$419,2)</f>
        <v>0</v>
      </c>
      <c r="AP427" s="695" cm="1">
        <f t="array" ref="AP427">INDEX($H427:$K427,0,MATCH(AP$422,$H$422:$K$422,0))*HLOOKUP(AP$421,$J$418:$R$419,2)</f>
        <v>0</v>
      </c>
      <c r="AQ427" s="695" cm="1">
        <f t="array" ref="AQ427">INDEX($H427:$K427,0,MATCH(AQ$422,$H$422:$K$422,0))*HLOOKUP(AQ$421,$J$418:$R$419,2)</f>
        <v>0</v>
      </c>
      <c r="AR427" s="695" cm="1">
        <f t="array" ref="AR427">INDEX($H427:$K427,0,MATCH(AR$422,$H$422:$K$422,0))*HLOOKUP(AR$421,$J$418:$R$419,2)</f>
        <v>0</v>
      </c>
      <c r="AS427" s="695" cm="1">
        <f t="array" ref="AS427">INDEX($H427:$K427,0,MATCH(AS$422,$H$422:$K$422,0))*HLOOKUP(AS$421,$J$418:$R$419,2)</f>
        <v>0</v>
      </c>
      <c r="AT427" s="695" cm="1">
        <f t="array" ref="AT427">INDEX($H427:$K427,0,MATCH(AT$422,$H$422:$K$422,0))*HLOOKUP(AT$421,$J$418:$R$419,2)</f>
        <v>0</v>
      </c>
      <c r="AU427" s="695" cm="1">
        <f t="array" ref="AU427">INDEX($H427:$K427,0,MATCH(AU$422,$H$422:$K$422,0))*HLOOKUP(AU$421,$J$418:$R$419,2)</f>
        <v>0</v>
      </c>
      <c r="AV427" s="186"/>
      <c r="AW427" s="186"/>
      <c r="AX427" s="16"/>
      <c r="AY427" s="8"/>
      <c r="AZ427" s="8"/>
      <c r="BA427" s="8"/>
    </row>
    <row r="428" spans="1:53" ht="14.5" outlineLevel="1" x14ac:dyDescent="0.35">
      <c r="A428" s="6"/>
      <c r="B428" s="7"/>
      <c r="C428" s="17"/>
      <c r="D428" s="17"/>
      <c r="E428" s="17"/>
      <c r="F428" s="26"/>
      <c r="G428" s="26" t="str">
        <f t="shared" si="224"/>
        <v>GGGAg2OFa2</v>
      </c>
      <c r="H428" s="222">
        <f t="shared" si="225"/>
        <v>0</v>
      </c>
      <c r="I428" s="222">
        <f t="shared" si="225"/>
        <v>0</v>
      </c>
      <c r="J428" s="222">
        <f t="shared" si="225"/>
        <v>0</v>
      </c>
      <c r="K428" s="222">
        <f t="shared" si="225"/>
        <v>0</v>
      </c>
      <c r="L428" s="695" cm="1">
        <f t="array" ref="L428">INDEX($H428:$K428,0,MATCH(L$422,$H$422:$K$422,0))*HLOOKUP(L$421,$J$418:$R$419,2)</f>
        <v>0</v>
      </c>
      <c r="M428" s="695" cm="1">
        <f t="array" ref="M428">INDEX($H428:$K428,0,MATCH(M$422,$H$422:$K$422,0))*HLOOKUP(M$421,$J$418:$R$419,2)</f>
        <v>0</v>
      </c>
      <c r="N428" s="695" cm="1">
        <f t="array" ref="N428">INDEX($H428:$K428,0,MATCH(N$422,$H$422:$K$422,0))*HLOOKUP(N$421,$J$418:$R$419,2)</f>
        <v>0</v>
      </c>
      <c r="O428" s="695" cm="1">
        <f t="array" ref="O428">INDEX($H428:$K428,0,MATCH(O$422,$H$422:$K$422,0))*HLOOKUP(O$421,$J$418:$R$419,2)</f>
        <v>0</v>
      </c>
      <c r="P428" s="695" cm="1">
        <f t="array" ref="P428">INDEX($H428:$K428,0,MATCH(P$422,$H$422:$K$422,0))*HLOOKUP(P$421,$J$418:$R$419,2)</f>
        <v>0</v>
      </c>
      <c r="Q428" s="695" cm="1">
        <f t="array" ref="Q428">INDEX($H428:$K428,0,MATCH(Q$422,$H$422:$K$422,0))*HLOOKUP(Q$421,$J$418:$R$419,2)</f>
        <v>0</v>
      </c>
      <c r="R428" s="695" cm="1">
        <f t="array" ref="R428">INDEX($H428:$K428,0,MATCH(R$422,$H$422:$K$422,0))*HLOOKUP(R$421,$J$418:$R$419,2)</f>
        <v>0</v>
      </c>
      <c r="S428" s="695" cm="1">
        <f t="array" ref="S428">INDEX($H428:$K428,0,MATCH(S$422,$H$422:$K$422,0))*HLOOKUP(S$421,$J$418:$R$419,2)</f>
        <v>0</v>
      </c>
      <c r="T428" s="695" cm="1">
        <f t="array" ref="T428">INDEX($H428:$K428,0,MATCH(T$422,$H$422:$K$422,0))*HLOOKUP(T$421,$J$418:$R$419,2)</f>
        <v>0</v>
      </c>
      <c r="U428" s="695" cm="1">
        <f t="array" ref="U428">INDEX($H428:$K428,0,MATCH(U$422,$H$422:$K$422,0))*HLOOKUP(U$421,$J$418:$R$419,2)</f>
        <v>0</v>
      </c>
      <c r="V428" s="695" cm="1">
        <f t="array" ref="V428">INDEX($H428:$K428,0,MATCH(V$422,$H$422:$K$422,0))*HLOOKUP(V$421,$J$418:$R$419,2)</f>
        <v>0</v>
      </c>
      <c r="W428" s="695" cm="1">
        <f t="array" ref="W428">INDEX($H428:$K428,0,MATCH(W$422,$H$422:$K$422,0))*HLOOKUP(W$421,$J$418:$R$419,2)</f>
        <v>0</v>
      </c>
      <c r="X428" s="695" cm="1">
        <f t="array" ref="X428">INDEX($H428:$K428,0,MATCH(X$422,$H$422:$K$422,0))*HLOOKUP(X$421,$J$418:$R$419,2)</f>
        <v>0</v>
      </c>
      <c r="Y428" s="695" cm="1">
        <f t="array" ref="Y428">INDEX($H428:$K428,0,MATCH(Y$422,$H$422:$K$422,0))*HLOOKUP(Y$421,$J$418:$R$419,2)</f>
        <v>0</v>
      </c>
      <c r="Z428" s="695" cm="1">
        <f t="array" ref="Z428">INDEX($H428:$K428,0,MATCH(Z$422,$H$422:$K$422,0))*HLOOKUP(Z$421,$J$418:$R$419,2)</f>
        <v>0</v>
      </c>
      <c r="AA428" s="695" cm="1">
        <f t="array" ref="AA428">INDEX($H428:$K428,0,MATCH(AA$422,$H$422:$K$422,0))*HLOOKUP(AA$421,$J$418:$R$419,2)</f>
        <v>0</v>
      </c>
      <c r="AB428" s="695" cm="1">
        <f t="array" ref="AB428">INDEX($H428:$K428,0,MATCH(AB$422,$H$422:$K$422,0))*HLOOKUP(AB$421,$J$418:$R$419,2)</f>
        <v>0</v>
      </c>
      <c r="AC428" s="695" cm="1">
        <f t="array" ref="AC428">INDEX($H428:$K428,0,MATCH(AC$422,$H$422:$K$422,0))*HLOOKUP(AC$421,$J$418:$R$419,2)</f>
        <v>0</v>
      </c>
      <c r="AD428" s="695" cm="1">
        <f t="array" ref="AD428">INDEX($H428:$K428,0,MATCH(AD$422,$H$422:$K$422,0))*HLOOKUP(AD$421,$J$418:$R$419,2)</f>
        <v>0</v>
      </c>
      <c r="AE428" s="695" cm="1">
        <f t="array" ref="AE428">INDEX($H428:$K428,0,MATCH(AE$422,$H$422:$K$422,0))*HLOOKUP(AE$421,$J$418:$R$419,2)</f>
        <v>0</v>
      </c>
      <c r="AF428" s="695" cm="1">
        <f t="array" ref="AF428">INDEX($H428:$K428,0,MATCH(AF$422,$H$422:$K$422,0))*HLOOKUP(AF$421,$J$418:$R$419,2)</f>
        <v>0</v>
      </c>
      <c r="AG428" s="695" cm="1">
        <f t="array" ref="AG428">INDEX($H428:$K428,0,MATCH(AG$422,$H$422:$K$422,0))*HLOOKUP(AG$421,$J$418:$R$419,2)</f>
        <v>0</v>
      </c>
      <c r="AH428" s="695" cm="1">
        <f t="array" ref="AH428">INDEX($H428:$K428,0,MATCH(AH$422,$H$422:$K$422,0))*HLOOKUP(AH$421,$J$418:$R$419,2)</f>
        <v>0</v>
      </c>
      <c r="AI428" s="695" cm="1">
        <f t="array" ref="AI428">INDEX($H428:$K428,0,MATCH(AI$422,$H$422:$K$422,0))*HLOOKUP(AI$421,$J$418:$R$419,2)</f>
        <v>0</v>
      </c>
      <c r="AJ428" s="695" cm="1">
        <f t="array" ref="AJ428">INDEX($H428:$K428,0,MATCH(AJ$422,$H$422:$K$422,0))*HLOOKUP(AJ$421,$J$418:$R$419,2)</f>
        <v>0</v>
      </c>
      <c r="AK428" s="695" cm="1">
        <f t="array" ref="AK428">INDEX($H428:$K428,0,MATCH(AK$422,$H$422:$K$422,0))*HLOOKUP(AK$421,$J$418:$R$419,2)</f>
        <v>0</v>
      </c>
      <c r="AL428" s="695" cm="1">
        <f t="array" ref="AL428">INDEX($H428:$K428,0,MATCH(AL$422,$H$422:$K$422,0))*HLOOKUP(AL$421,$J$418:$R$419,2)</f>
        <v>0</v>
      </c>
      <c r="AM428" s="695" cm="1">
        <f t="array" ref="AM428">INDEX($H428:$K428,0,MATCH(AM$422,$H$422:$K$422,0))*HLOOKUP(AM$421,$J$418:$R$419,2)</f>
        <v>0</v>
      </c>
      <c r="AN428" s="695" cm="1">
        <f t="array" ref="AN428">INDEX($H428:$K428,0,MATCH(AN$422,$H$422:$K$422,0))*HLOOKUP(AN$421,$J$418:$R$419,2)</f>
        <v>0</v>
      </c>
      <c r="AO428" s="695" cm="1">
        <f t="array" ref="AO428">INDEX($H428:$K428,0,MATCH(AO$422,$H$422:$K$422,0))*HLOOKUP(AO$421,$J$418:$R$419,2)</f>
        <v>0</v>
      </c>
      <c r="AP428" s="695" cm="1">
        <f t="array" ref="AP428">INDEX($H428:$K428,0,MATCH(AP$422,$H$422:$K$422,0))*HLOOKUP(AP$421,$J$418:$R$419,2)</f>
        <v>0</v>
      </c>
      <c r="AQ428" s="695" cm="1">
        <f t="array" ref="AQ428">INDEX($H428:$K428,0,MATCH(AQ$422,$H$422:$K$422,0))*HLOOKUP(AQ$421,$J$418:$R$419,2)</f>
        <v>0</v>
      </c>
      <c r="AR428" s="695" cm="1">
        <f t="array" ref="AR428">INDEX($H428:$K428,0,MATCH(AR$422,$H$422:$K$422,0))*HLOOKUP(AR$421,$J$418:$R$419,2)</f>
        <v>0</v>
      </c>
      <c r="AS428" s="695" cm="1">
        <f t="array" ref="AS428">INDEX($H428:$K428,0,MATCH(AS$422,$H$422:$K$422,0))*HLOOKUP(AS$421,$J$418:$R$419,2)</f>
        <v>0</v>
      </c>
      <c r="AT428" s="695" cm="1">
        <f t="array" ref="AT428">INDEX($H428:$K428,0,MATCH(AT$422,$H$422:$K$422,0))*HLOOKUP(AT$421,$J$418:$R$419,2)</f>
        <v>0</v>
      </c>
      <c r="AU428" s="695" cm="1">
        <f t="array" ref="AU428">INDEX($H428:$K428,0,MATCH(AU$422,$H$422:$K$422,0))*HLOOKUP(AU$421,$J$418:$R$419,2)</f>
        <v>0</v>
      </c>
      <c r="AV428" s="186"/>
      <c r="AW428" s="186"/>
      <c r="AX428" s="16"/>
      <c r="AY428" s="8"/>
      <c r="AZ428" s="8"/>
      <c r="BA428" s="8"/>
    </row>
    <row r="429" spans="1:53" ht="14.5" outlineLevel="1" x14ac:dyDescent="0.35">
      <c r="A429" s="6"/>
      <c r="B429" s="7"/>
      <c r="C429" s="17"/>
      <c r="D429" s="17"/>
      <c r="E429" s="17"/>
      <c r="F429" s="26"/>
      <c r="G429" s="26" t="str">
        <f t="shared" si="224"/>
        <v>GGGC1Na2</v>
      </c>
      <c r="H429" s="222">
        <f t="shared" si="225"/>
        <v>0</v>
      </c>
      <c r="I429" s="222">
        <f t="shared" si="225"/>
        <v>0</v>
      </c>
      <c r="J429" s="222">
        <f t="shared" si="225"/>
        <v>0</v>
      </c>
      <c r="K429" s="222">
        <f t="shared" si="225"/>
        <v>0</v>
      </c>
      <c r="L429" s="695" cm="1">
        <f t="array" ref="L429">INDEX($H429:$K429,0,MATCH(L$422,$H$422:$K$422,0))*HLOOKUP(L$421,$J$418:$R$419,2)</f>
        <v>0</v>
      </c>
      <c r="M429" s="695" cm="1">
        <f t="array" ref="M429">INDEX($H429:$K429,0,MATCH(M$422,$H$422:$K$422,0))*HLOOKUP(M$421,$J$418:$R$419,2)</f>
        <v>0</v>
      </c>
      <c r="N429" s="695" cm="1">
        <f t="array" ref="N429">INDEX($H429:$K429,0,MATCH(N$422,$H$422:$K$422,0))*HLOOKUP(N$421,$J$418:$R$419,2)</f>
        <v>0</v>
      </c>
      <c r="O429" s="695" cm="1">
        <f t="array" ref="O429">INDEX($H429:$K429,0,MATCH(O$422,$H$422:$K$422,0))*HLOOKUP(O$421,$J$418:$R$419,2)</f>
        <v>0</v>
      </c>
      <c r="P429" s="695" cm="1">
        <f t="array" ref="P429">INDEX($H429:$K429,0,MATCH(P$422,$H$422:$K$422,0))*HLOOKUP(P$421,$J$418:$R$419,2)</f>
        <v>0</v>
      </c>
      <c r="Q429" s="695" cm="1">
        <f t="array" ref="Q429">INDEX($H429:$K429,0,MATCH(Q$422,$H$422:$K$422,0))*HLOOKUP(Q$421,$J$418:$R$419,2)</f>
        <v>0</v>
      </c>
      <c r="R429" s="695" cm="1">
        <f t="array" ref="R429">INDEX($H429:$K429,0,MATCH(R$422,$H$422:$K$422,0))*HLOOKUP(R$421,$J$418:$R$419,2)</f>
        <v>0</v>
      </c>
      <c r="S429" s="695" cm="1">
        <f t="array" ref="S429">INDEX($H429:$K429,0,MATCH(S$422,$H$422:$K$422,0))*HLOOKUP(S$421,$J$418:$R$419,2)</f>
        <v>0</v>
      </c>
      <c r="T429" s="695" cm="1">
        <f t="array" ref="T429">INDEX($H429:$K429,0,MATCH(T$422,$H$422:$K$422,0))*HLOOKUP(T$421,$J$418:$R$419,2)</f>
        <v>0</v>
      </c>
      <c r="U429" s="695" cm="1">
        <f t="array" ref="U429">INDEX($H429:$K429,0,MATCH(U$422,$H$422:$K$422,0))*HLOOKUP(U$421,$J$418:$R$419,2)</f>
        <v>0</v>
      </c>
      <c r="V429" s="695" cm="1">
        <f t="array" ref="V429">INDEX($H429:$K429,0,MATCH(V$422,$H$422:$K$422,0))*HLOOKUP(V$421,$J$418:$R$419,2)</f>
        <v>0</v>
      </c>
      <c r="W429" s="695" cm="1">
        <f t="array" ref="W429">INDEX($H429:$K429,0,MATCH(W$422,$H$422:$K$422,0))*HLOOKUP(W$421,$J$418:$R$419,2)</f>
        <v>0</v>
      </c>
      <c r="X429" s="695" cm="1">
        <f t="array" ref="X429">INDEX($H429:$K429,0,MATCH(X$422,$H$422:$K$422,0))*HLOOKUP(X$421,$J$418:$R$419,2)</f>
        <v>0</v>
      </c>
      <c r="Y429" s="695" cm="1">
        <f t="array" ref="Y429">INDEX($H429:$K429,0,MATCH(Y$422,$H$422:$K$422,0))*HLOOKUP(Y$421,$J$418:$R$419,2)</f>
        <v>0</v>
      </c>
      <c r="Z429" s="695" cm="1">
        <f t="array" ref="Z429">INDEX($H429:$K429,0,MATCH(Z$422,$H$422:$K$422,0))*HLOOKUP(Z$421,$J$418:$R$419,2)</f>
        <v>0</v>
      </c>
      <c r="AA429" s="695" cm="1">
        <f t="array" ref="AA429">INDEX($H429:$K429,0,MATCH(AA$422,$H$422:$K$422,0))*HLOOKUP(AA$421,$J$418:$R$419,2)</f>
        <v>0</v>
      </c>
      <c r="AB429" s="695" cm="1">
        <f t="array" ref="AB429">INDEX($H429:$K429,0,MATCH(AB$422,$H$422:$K$422,0))*HLOOKUP(AB$421,$J$418:$R$419,2)</f>
        <v>0</v>
      </c>
      <c r="AC429" s="695" cm="1">
        <f t="array" ref="AC429">INDEX($H429:$K429,0,MATCH(AC$422,$H$422:$K$422,0))*HLOOKUP(AC$421,$J$418:$R$419,2)</f>
        <v>0</v>
      </c>
      <c r="AD429" s="695" cm="1">
        <f t="array" ref="AD429">INDEX($H429:$K429,0,MATCH(AD$422,$H$422:$K$422,0))*HLOOKUP(AD$421,$J$418:$R$419,2)</f>
        <v>0</v>
      </c>
      <c r="AE429" s="695" cm="1">
        <f t="array" ref="AE429">INDEX($H429:$K429,0,MATCH(AE$422,$H$422:$K$422,0))*HLOOKUP(AE$421,$J$418:$R$419,2)</f>
        <v>0</v>
      </c>
      <c r="AF429" s="695" cm="1">
        <f t="array" ref="AF429">INDEX($H429:$K429,0,MATCH(AF$422,$H$422:$K$422,0))*HLOOKUP(AF$421,$J$418:$R$419,2)</f>
        <v>0</v>
      </c>
      <c r="AG429" s="695" cm="1">
        <f t="array" ref="AG429">INDEX($H429:$K429,0,MATCH(AG$422,$H$422:$K$422,0))*HLOOKUP(AG$421,$J$418:$R$419,2)</f>
        <v>0</v>
      </c>
      <c r="AH429" s="695" cm="1">
        <f t="array" ref="AH429">INDEX($H429:$K429,0,MATCH(AH$422,$H$422:$K$422,0))*HLOOKUP(AH$421,$J$418:$R$419,2)</f>
        <v>0</v>
      </c>
      <c r="AI429" s="695" cm="1">
        <f t="array" ref="AI429">INDEX($H429:$K429,0,MATCH(AI$422,$H$422:$K$422,0))*HLOOKUP(AI$421,$J$418:$R$419,2)</f>
        <v>0</v>
      </c>
      <c r="AJ429" s="695" cm="1">
        <f t="array" ref="AJ429">INDEX($H429:$K429,0,MATCH(AJ$422,$H$422:$K$422,0))*HLOOKUP(AJ$421,$J$418:$R$419,2)</f>
        <v>0</v>
      </c>
      <c r="AK429" s="695" cm="1">
        <f t="array" ref="AK429">INDEX($H429:$K429,0,MATCH(AK$422,$H$422:$K$422,0))*HLOOKUP(AK$421,$J$418:$R$419,2)</f>
        <v>0</v>
      </c>
      <c r="AL429" s="695" cm="1">
        <f t="array" ref="AL429">INDEX($H429:$K429,0,MATCH(AL$422,$H$422:$K$422,0))*HLOOKUP(AL$421,$J$418:$R$419,2)</f>
        <v>0</v>
      </c>
      <c r="AM429" s="695" cm="1">
        <f t="array" ref="AM429">INDEX($H429:$K429,0,MATCH(AM$422,$H$422:$K$422,0))*HLOOKUP(AM$421,$J$418:$R$419,2)</f>
        <v>0</v>
      </c>
      <c r="AN429" s="695" cm="1">
        <f t="array" ref="AN429">INDEX($H429:$K429,0,MATCH(AN$422,$H$422:$K$422,0))*HLOOKUP(AN$421,$J$418:$R$419,2)</f>
        <v>0</v>
      </c>
      <c r="AO429" s="695" cm="1">
        <f t="array" ref="AO429">INDEX($H429:$K429,0,MATCH(AO$422,$H$422:$K$422,0))*HLOOKUP(AO$421,$J$418:$R$419,2)</f>
        <v>0</v>
      </c>
      <c r="AP429" s="695" cm="1">
        <f t="array" ref="AP429">INDEX($H429:$K429,0,MATCH(AP$422,$H$422:$K$422,0))*HLOOKUP(AP$421,$J$418:$R$419,2)</f>
        <v>0</v>
      </c>
      <c r="AQ429" s="695" cm="1">
        <f t="array" ref="AQ429">INDEX($H429:$K429,0,MATCH(AQ$422,$H$422:$K$422,0))*HLOOKUP(AQ$421,$J$418:$R$419,2)</f>
        <v>0</v>
      </c>
      <c r="AR429" s="695" cm="1">
        <f t="array" ref="AR429">INDEX($H429:$K429,0,MATCH(AR$422,$H$422:$K$422,0))*HLOOKUP(AR$421,$J$418:$R$419,2)</f>
        <v>0</v>
      </c>
      <c r="AS429" s="695" cm="1">
        <f t="array" ref="AS429">INDEX($H429:$K429,0,MATCH(AS$422,$H$422:$K$422,0))*HLOOKUP(AS$421,$J$418:$R$419,2)</f>
        <v>0</v>
      </c>
      <c r="AT429" s="695" cm="1">
        <f t="array" ref="AT429">INDEX($H429:$K429,0,MATCH(AT$422,$H$422:$K$422,0))*HLOOKUP(AT$421,$J$418:$R$419,2)</f>
        <v>0</v>
      </c>
      <c r="AU429" s="695" cm="1">
        <f t="array" ref="AU429">INDEX($H429:$K429,0,MATCH(AU$422,$H$422:$K$422,0))*HLOOKUP(AU$421,$J$418:$R$419,2)</f>
        <v>0</v>
      </c>
      <c r="AV429" s="186"/>
      <c r="AW429" s="186"/>
      <c r="AX429" s="16"/>
      <c r="AY429" s="8"/>
      <c r="AZ429" s="8"/>
      <c r="BA429" s="8"/>
    </row>
    <row r="430" spans="1:53" ht="14.5" outlineLevel="1" x14ac:dyDescent="0.35">
      <c r="A430" s="6"/>
      <c r="B430" s="7"/>
      <c r="C430" s="17"/>
      <c r="D430" s="17"/>
      <c r="E430" s="17"/>
      <c r="F430" s="26"/>
      <c r="G430" s="26" t="str">
        <f t="shared" si="224"/>
        <v>GGGC1Ea2</v>
      </c>
      <c r="H430" s="222">
        <f t="shared" si="225"/>
        <v>0</v>
      </c>
      <c r="I430" s="222">
        <f t="shared" si="225"/>
        <v>0</v>
      </c>
      <c r="J430" s="222">
        <f t="shared" si="225"/>
        <v>0</v>
      </c>
      <c r="K430" s="222">
        <f t="shared" si="225"/>
        <v>0</v>
      </c>
      <c r="L430" s="695" cm="1">
        <f t="array" ref="L430">INDEX($H430:$K430,0,MATCH(L$422,$H$422:$K$422,0))*HLOOKUP(L$421,$J$418:$R$419,2)</f>
        <v>0</v>
      </c>
      <c r="M430" s="695" cm="1">
        <f t="array" ref="M430">INDEX($H430:$K430,0,MATCH(M$422,$H$422:$K$422,0))*HLOOKUP(M$421,$J$418:$R$419,2)</f>
        <v>0</v>
      </c>
      <c r="N430" s="695" cm="1">
        <f t="array" ref="N430">INDEX($H430:$K430,0,MATCH(N$422,$H$422:$K$422,0))*HLOOKUP(N$421,$J$418:$R$419,2)</f>
        <v>0</v>
      </c>
      <c r="O430" s="695" cm="1">
        <f t="array" ref="O430">INDEX($H430:$K430,0,MATCH(O$422,$H$422:$K$422,0))*HLOOKUP(O$421,$J$418:$R$419,2)</f>
        <v>0</v>
      </c>
      <c r="P430" s="695" cm="1">
        <f t="array" ref="P430">INDEX($H430:$K430,0,MATCH(P$422,$H$422:$K$422,0))*HLOOKUP(P$421,$J$418:$R$419,2)</f>
        <v>0</v>
      </c>
      <c r="Q430" s="695" cm="1">
        <f t="array" ref="Q430">INDEX($H430:$K430,0,MATCH(Q$422,$H$422:$K$422,0))*HLOOKUP(Q$421,$J$418:$R$419,2)</f>
        <v>0</v>
      </c>
      <c r="R430" s="695" cm="1">
        <f t="array" ref="R430">INDEX($H430:$K430,0,MATCH(R$422,$H$422:$K$422,0))*HLOOKUP(R$421,$J$418:$R$419,2)</f>
        <v>0</v>
      </c>
      <c r="S430" s="695" cm="1">
        <f t="array" ref="S430">INDEX($H430:$K430,0,MATCH(S$422,$H$422:$K$422,0))*HLOOKUP(S$421,$J$418:$R$419,2)</f>
        <v>0</v>
      </c>
      <c r="T430" s="695" cm="1">
        <f t="array" ref="T430">INDEX($H430:$K430,0,MATCH(T$422,$H$422:$K$422,0))*HLOOKUP(T$421,$J$418:$R$419,2)</f>
        <v>0</v>
      </c>
      <c r="U430" s="695" cm="1">
        <f t="array" ref="U430">INDEX($H430:$K430,0,MATCH(U$422,$H$422:$K$422,0))*HLOOKUP(U$421,$J$418:$R$419,2)</f>
        <v>0</v>
      </c>
      <c r="V430" s="695" cm="1">
        <f t="array" ref="V430">INDEX($H430:$K430,0,MATCH(V$422,$H$422:$K$422,0))*HLOOKUP(V$421,$J$418:$R$419,2)</f>
        <v>0</v>
      </c>
      <c r="W430" s="695" cm="1">
        <f t="array" ref="W430">INDEX($H430:$K430,0,MATCH(W$422,$H$422:$K$422,0))*HLOOKUP(W$421,$J$418:$R$419,2)</f>
        <v>0</v>
      </c>
      <c r="X430" s="695" cm="1">
        <f t="array" ref="X430">INDEX($H430:$K430,0,MATCH(X$422,$H$422:$K$422,0))*HLOOKUP(X$421,$J$418:$R$419,2)</f>
        <v>0</v>
      </c>
      <c r="Y430" s="695" cm="1">
        <f t="array" ref="Y430">INDEX($H430:$K430,0,MATCH(Y$422,$H$422:$K$422,0))*HLOOKUP(Y$421,$J$418:$R$419,2)</f>
        <v>0</v>
      </c>
      <c r="Z430" s="695" cm="1">
        <f t="array" ref="Z430">INDEX($H430:$K430,0,MATCH(Z$422,$H$422:$K$422,0))*HLOOKUP(Z$421,$J$418:$R$419,2)</f>
        <v>0</v>
      </c>
      <c r="AA430" s="695" cm="1">
        <f t="array" ref="AA430">INDEX($H430:$K430,0,MATCH(AA$422,$H$422:$K$422,0))*HLOOKUP(AA$421,$J$418:$R$419,2)</f>
        <v>0</v>
      </c>
      <c r="AB430" s="695" cm="1">
        <f t="array" ref="AB430">INDEX($H430:$K430,0,MATCH(AB$422,$H$422:$K$422,0))*HLOOKUP(AB$421,$J$418:$R$419,2)</f>
        <v>0</v>
      </c>
      <c r="AC430" s="695" cm="1">
        <f t="array" ref="AC430">INDEX($H430:$K430,0,MATCH(AC$422,$H$422:$K$422,0))*HLOOKUP(AC$421,$J$418:$R$419,2)</f>
        <v>0</v>
      </c>
      <c r="AD430" s="695" cm="1">
        <f t="array" ref="AD430">INDEX($H430:$K430,0,MATCH(AD$422,$H$422:$K$422,0))*HLOOKUP(AD$421,$J$418:$R$419,2)</f>
        <v>0</v>
      </c>
      <c r="AE430" s="695" cm="1">
        <f t="array" ref="AE430">INDEX($H430:$K430,0,MATCH(AE$422,$H$422:$K$422,0))*HLOOKUP(AE$421,$J$418:$R$419,2)</f>
        <v>0</v>
      </c>
      <c r="AF430" s="695" cm="1">
        <f t="array" ref="AF430">INDEX($H430:$K430,0,MATCH(AF$422,$H$422:$K$422,0))*HLOOKUP(AF$421,$J$418:$R$419,2)</f>
        <v>0</v>
      </c>
      <c r="AG430" s="695" cm="1">
        <f t="array" ref="AG430">INDEX($H430:$K430,0,MATCH(AG$422,$H$422:$K$422,0))*HLOOKUP(AG$421,$J$418:$R$419,2)</f>
        <v>0</v>
      </c>
      <c r="AH430" s="695" cm="1">
        <f t="array" ref="AH430">INDEX($H430:$K430,0,MATCH(AH$422,$H$422:$K$422,0))*HLOOKUP(AH$421,$J$418:$R$419,2)</f>
        <v>0</v>
      </c>
      <c r="AI430" s="695" cm="1">
        <f t="array" ref="AI430">INDEX($H430:$K430,0,MATCH(AI$422,$H$422:$K$422,0))*HLOOKUP(AI$421,$J$418:$R$419,2)</f>
        <v>0</v>
      </c>
      <c r="AJ430" s="695" cm="1">
        <f t="array" ref="AJ430">INDEX($H430:$K430,0,MATCH(AJ$422,$H$422:$K$422,0))*HLOOKUP(AJ$421,$J$418:$R$419,2)</f>
        <v>0</v>
      </c>
      <c r="AK430" s="695" cm="1">
        <f t="array" ref="AK430">INDEX($H430:$K430,0,MATCH(AK$422,$H$422:$K$422,0))*HLOOKUP(AK$421,$J$418:$R$419,2)</f>
        <v>0</v>
      </c>
      <c r="AL430" s="695" cm="1">
        <f t="array" ref="AL430">INDEX($H430:$K430,0,MATCH(AL$422,$H$422:$K$422,0))*HLOOKUP(AL$421,$J$418:$R$419,2)</f>
        <v>0</v>
      </c>
      <c r="AM430" s="695" cm="1">
        <f t="array" ref="AM430">INDEX($H430:$K430,0,MATCH(AM$422,$H$422:$K$422,0))*HLOOKUP(AM$421,$J$418:$R$419,2)</f>
        <v>0</v>
      </c>
      <c r="AN430" s="695" cm="1">
        <f t="array" ref="AN430">INDEX($H430:$K430,0,MATCH(AN$422,$H$422:$K$422,0))*HLOOKUP(AN$421,$J$418:$R$419,2)</f>
        <v>0</v>
      </c>
      <c r="AO430" s="695" cm="1">
        <f t="array" ref="AO430">INDEX($H430:$K430,0,MATCH(AO$422,$H$422:$K$422,0))*HLOOKUP(AO$421,$J$418:$R$419,2)</f>
        <v>0</v>
      </c>
      <c r="AP430" s="695" cm="1">
        <f t="array" ref="AP430">INDEX($H430:$K430,0,MATCH(AP$422,$H$422:$K$422,0))*HLOOKUP(AP$421,$J$418:$R$419,2)</f>
        <v>0</v>
      </c>
      <c r="AQ430" s="695" cm="1">
        <f t="array" ref="AQ430">INDEX($H430:$K430,0,MATCH(AQ$422,$H$422:$K$422,0))*HLOOKUP(AQ$421,$J$418:$R$419,2)</f>
        <v>0</v>
      </c>
      <c r="AR430" s="695" cm="1">
        <f t="array" ref="AR430">INDEX($H430:$K430,0,MATCH(AR$422,$H$422:$K$422,0))*HLOOKUP(AR$421,$J$418:$R$419,2)</f>
        <v>0</v>
      </c>
      <c r="AS430" s="695" cm="1">
        <f t="array" ref="AS430">INDEX($H430:$K430,0,MATCH(AS$422,$H$422:$K$422,0))*HLOOKUP(AS$421,$J$418:$R$419,2)</f>
        <v>0</v>
      </c>
      <c r="AT430" s="695" cm="1">
        <f t="array" ref="AT430">INDEX($H430:$K430,0,MATCH(AT$422,$H$422:$K$422,0))*HLOOKUP(AT$421,$J$418:$R$419,2)</f>
        <v>0</v>
      </c>
      <c r="AU430" s="695" cm="1">
        <f t="array" ref="AU430">INDEX($H430:$K430,0,MATCH(AU$422,$H$422:$K$422,0))*HLOOKUP(AU$421,$J$418:$R$419,2)</f>
        <v>0</v>
      </c>
      <c r="AV430" s="186"/>
      <c r="AW430" s="186"/>
      <c r="AX430" s="16"/>
      <c r="AY430" s="8"/>
      <c r="AZ430" s="8"/>
      <c r="BA430" s="8"/>
    </row>
    <row r="431" spans="1:53" ht="14.5" outlineLevel="1" x14ac:dyDescent="0.35">
      <c r="A431" s="6"/>
      <c r="B431" s="7"/>
      <c r="C431" s="17"/>
      <c r="D431" s="17"/>
      <c r="E431" s="17"/>
      <c r="F431" s="26"/>
      <c r="G431" s="26" t="str">
        <f t="shared" si="224"/>
        <v>GGGC1Pa2</v>
      </c>
      <c r="H431" s="222">
        <f t="shared" si="225"/>
        <v>0</v>
      </c>
      <c r="I431" s="222">
        <f t="shared" si="225"/>
        <v>0</v>
      </c>
      <c r="J431" s="222">
        <f t="shared" si="225"/>
        <v>0</v>
      </c>
      <c r="K431" s="222">
        <f t="shared" si="225"/>
        <v>0</v>
      </c>
      <c r="L431" s="695" cm="1">
        <f t="array" ref="L431">INDEX($H431:$K431,0,MATCH(L$422,$H$422:$K$422,0))*HLOOKUP(L$421,$J$418:$R$419,2)</f>
        <v>0</v>
      </c>
      <c r="M431" s="695" cm="1">
        <f t="array" ref="M431">INDEX($H431:$K431,0,MATCH(M$422,$H$422:$K$422,0))*HLOOKUP(M$421,$J$418:$R$419,2)</f>
        <v>0</v>
      </c>
      <c r="N431" s="695" cm="1">
        <f t="array" ref="N431">INDEX($H431:$K431,0,MATCH(N$422,$H$422:$K$422,0))*HLOOKUP(N$421,$J$418:$R$419,2)</f>
        <v>0</v>
      </c>
      <c r="O431" s="695" cm="1">
        <f t="array" ref="O431">INDEX($H431:$K431,0,MATCH(O$422,$H$422:$K$422,0))*HLOOKUP(O$421,$J$418:$R$419,2)</f>
        <v>0</v>
      </c>
      <c r="P431" s="695" cm="1">
        <f t="array" ref="P431">INDEX($H431:$K431,0,MATCH(P$422,$H$422:$K$422,0))*HLOOKUP(P$421,$J$418:$R$419,2)</f>
        <v>0</v>
      </c>
      <c r="Q431" s="695" cm="1">
        <f t="array" ref="Q431">INDEX($H431:$K431,0,MATCH(Q$422,$H$422:$K$422,0))*HLOOKUP(Q$421,$J$418:$R$419,2)</f>
        <v>0</v>
      </c>
      <c r="R431" s="695" cm="1">
        <f t="array" ref="R431">INDEX($H431:$K431,0,MATCH(R$422,$H$422:$K$422,0))*HLOOKUP(R$421,$J$418:$R$419,2)</f>
        <v>0</v>
      </c>
      <c r="S431" s="695" cm="1">
        <f t="array" ref="S431">INDEX($H431:$K431,0,MATCH(S$422,$H$422:$K$422,0))*HLOOKUP(S$421,$J$418:$R$419,2)</f>
        <v>0</v>
      </c>
      <c r="T431" s="695" cm="1">
        <f t="array" ref="T431">INDEX($H431:$K431,0,MATCH(T$422,$H$422:$K$422,0))*HLOOKUP(T$421,$J$418:$R$419,2)</f>
        <v>0</v>
      </c>
      <c r="U431" s="695" cm="1">
        <f t="array" ref="U431">INDEX($H431:$K431,0,MATCH(U$422,$H$422:$K$422,0))*HLOOKUP(U$421,$J$418:$R$419,2)</f>
        <v>0</v>
      </c>
      <c r="V431" s="695" cm="1">
        <f t="array" ref="V431">INDEX($H431:$K431,0,MATCH(V$422,$H$422:$K$422,0))*HLOOKUP(V$421,$J$418:$R$419,2)</f>
        <v>0</v>
      </c>
      <c r="W431" s="695" cm="1">
        <f t="array" ref="W431">INDEX($H431:$K431,0,MATCH(W$422,$H$422:$K$422,0))*HLOOKUP(W$421,$J$418:$R$419,2)</f>
        <v>0</v>
      </c>
      <c r="X431" s="695" cm="1">
        <f t="array" ref="X431">INDEX($H431:$K431,0,MATCH(X$422,$H$422:$K$422,0))*HLOOKUP(X$421,$J$418:$R$419,2)</f>
        <v>0</v>
      </c>
      <c r="Y431" s="695" cm="1">
        <f t="array" ref="Y431">INDEX($H431:$K431,0,MATCH(Y$422,$H$422:$K$422,0))*HLOOKUP(Y$421,$J$418:$R$419,2)</f>
        <v>0</v>
      </c>
      <c r="Z431" s="695" cm="1">
        <f t="array" ref="Z431">INDEX($H431:$K431,0,MATCH(Z$422,$H$422:$K$422,0))*HLOOKUP(Z$421,$J$418:$R$419,2)</f>
        <v>0</v>
      </c>
      <c r="AA431" s="695" cm="1">
        <f t="array" ref="AA431">INDEX($H431:$K431,0,MATCH(AA$422,$H$422:$K$422,0))*HLOOKUP(AA$421,$J$418:$R$419,2)</f>
        <v>0</v>
      </c>
      <c r="AB431" s="695" cm="1">
        <f t="array" ref="AB431">INDEX($H431:$K431,0,MATCH(AB$422,$H$422:$K$422,0))*HLOOKUP(AB$421,$J$418:$R$419,2)</f>
        <v>0</v>
      </c>
      <c r="AC431" s="695" cm="1">
        <f t="array" ref="AC431">INDEX($H431:$K431,0,MATCH(AC$422,$H$422:$K$422,0))*HLOOKUP(AC$421,$J$418:$R$419,2)</f>
        <v>0</v>
      </c>
      <c r="AD431" s="695" cm="1">
        <f t="array" ref="AD431">INDEX($H431:$K431,0,MATCH(AD$422,$H$422:$K$422,0))*HLOOKUP(AD$421,$J$418:$R$419,2)</f>
        <v>0</v>
      </c>
      <c r="AE431" s="695" cm="1">
        <f t="array" ref="AE431">INDEX($H431:$K431,0,MATCH(AE$422,$H$422:$K$422,0))*HLOOKUP(AE$421,$J$418:$R$419,2)</f>
        <v>0</v>
      </c>
      <c r="AF431" s="695" cm="1">
        <f t="array" ref="AF431">INDEX($H431:$K431,0,MATCH(AF$422,$H$422:$K$422,0))*HLOOKUP(AF$421,$J$418:$R$419,2)</f>
        <v>0</v>
      </c>
      <c r="AG431" s="695" cm="1">
        <f t="array" ref="AG431">INDEX($H431:$K431,0,MATCH(AG$422,$H$422:$K$422,0))*HLOOKUP(AG$421,$J$418:$R$419,2)</f>
        <v>0</v>
      </c>
      <c r="AH431" s="695" cm="1">
        <f t="array" ref="AH431">INDEX($H431:$K431,0,MATCH(AH$422,$H$422:$K$422,0))*HLOOKUP(AH$421,$J$418:$R$419,2)</f>
        <v>0</v>
      </c>
      <c r="AI431" s="695" cm="1">
        <f t="array" ref="AI431">INDEX($H431:$K431,0,MATCH(AI$422,$H$422:$K$422,0))*HLOOKUP(AI$421,$J$418:$R$419,2)</f>
        <v>0</v>
      </c>
      <c r="AJ431" s="695" cm="1">
        <f t="array" ref="AJ431">INDEX($H431:$K431,0,MATCH(AJ$422,$H$422:$K$422,0))*HLOOKUP(AJ$421,$J$418:$R$419,2)</f>
        <v>0</v>
      </c>
      <c r="AK431" s="695" cm="1">
        <f t="array" ref="AK431">INDEX($H431:$K431,0,MATCH(AK$422,$H$422:$K$422,0))*HLOOKUP(AK$421,$J$418:$R$419,2)</f>
        <v>0</v>
      </c>
      <c r="AL431" s="695" cm="1">
        <f t="array" ref="AL431">INDEX($H431:$K431,0,MATCH(AL$422,$H$422:$K$422,0))*HLOOKUP(AL$421,$J$418:$R$419,2)</f>
        <v>0</v>
      </c>
      <c r="AM431" s="695" cm="1">
        <f t="array" ref="AM431">INDEX($H431:$K431,0,MATCH(AM$422,$H$422:$K$422,0))*HLOOKUP(AM$421,$J$418:$R$419,2)</f>
        <v>0</v>
      </c>
      <c r="AN431" s="695" cm="1">
        <f t="array" ref="AN431">INDEX($H431:$K431,0,MATCH(AN$422,$H$422:$K$422,0))*HLOOKUP(AN$421,$J$418:$R$419,2)</f>
        <v>0</v>
      </c>
      <c r="AO431" s="695" cm="1">
        <f t="array" ref="AO431">INDEX($H431:$K431,0,MATCH(AO$422,$H$422:$K$422,0))*HLOOKUP(AO$421,$J$418:$R$419,2)</f>
        <v>0</v>
      </c>
      <c r="AP431" s="695" cm="1">
        <f t="array" ref="AP431">INDEX($H431:$K431,0,MATCH(AP$422,$H$422:$K$422,0))*HLOOKUP(AP$421,$J$418:$R$419,2)</f>
        <v>0</v>
      </c>
      <c r="AQ431" s="695" cm="1">
        <f t="array" ref="AQ431">INDEX($H431:$K431,0,MATCH(AQ$422,$H$422:$K$422,0))*HLOOKUP(AQ$421,$J$418:$R$419,2)</f>
        <v>0</v>
      </c>
      <c r="AR431" s="695" cm="1">
        <f t="array" ref="AR431">INDEX($H431:$K431,0,MATCH(AR$422,$H$422:$K$422,0))*HLOOKUP(AR$421,$J$418:$R$419,2)</f>
        <v>0</v>
      </c>
      <c r="AS431" s="695" cm="1">
        <f t="array" ref="AS431">INDEX($H431:$K431,0,MATCH(AS$422,$H$422:$K$422,0))*HLOOKUP(AS$421,$J$418:$R$419,2)</f>
        <v>0</v>
      </c>
      <c r="AT431" s="695" cm="1">
        <f t="array" ref="AT431">INDEX($H431:$K431,0,MATCH(AT$422,$H$422:$K$422,0))*HLOOKUP(AT$421,$J$418:$R$419,2)</f>
        <v>0</v>
      </c>
      <c r="AU431" s="695" cm="1">
        <f t="array" ref="AU431">INDEX($H431:$K431,0,MATCH(AU$422,$H$422:$K$422,0))*HLOOKUP(AU$421,$J$418:$R$419,2)</f>
        <v>0</v>
      </c>
      <c r="AV431" s="186"/>
      <c r="AW431" s="186"/>
      <c r="AX431" s="16"/>
      <c r="AY431" s="8"/>
      <c r="AZ431" s="8"/>
      <c r="BA431" s="8"/>
    </row>
    <row r="432" spans="1:53" ht="14.5" outlineLevel="1" x14ac:dyDescent="0.35">
      <c r="A432" s="6"/>
      <c r="B432" s="7"/>
      <c r="C432" s="17"/>
      <c r="D432" s="17"/>
      <c r="E432" s="17"/>
      <c r="F432" s="26"/>
      <c r="G432" s="26" t="str">
        <f t="shared" si="224"/>
        <v>GGGC1OFa2</v>
      </c>
      <c r="H432" s="222">
        <f t="shared" si="225"/>
        <v>0</v>
      </c>
      <c r="I432" s="222">
        <f t="shared" si="225"/>
        <v>0</v>
      </c>
      <c r="J432" s="222">
        <f t="shared" si="225"/>
        <v>0</v>
      </c>
      <c r="K432" s="222">
        <f t="shared" si="225"/>
        <v>0</v>
      </c>
      <c r="L432" s="695" cm="1">
        <f t="array" ref="L432">INDEX($H432:$K432,0,MATCH(L$422,$H$422:$K$422,0))*HLOOKUP(L$421,$J$418:$R$419,2)</f>
        <v>0</v>
      </c>
      <c r="M432" s="695" cm="1">
        <f t="array" ref="M432">INDEX($H432:$K432,0,MATCH(M$422,$H$422:$K$422,0))*HLOOKUP(M$421,$J$418:$R$419,2)</f>
        <v>0</v>
      </c>
      <c r="N432" s="695" cm="1">
        <f t="array" ref="N432">INDEX($H432:$K432,0,MATCH(N$422,$H$422:$K$422,0))*HLOOKUP(N$421,$J$418:$R$419,2)</f>
        <v>0</v>
      </c>
      <c r="O432" s="695" cm="1">
        <f t="array" ref="O432">INDEX($H432:$K432,0,MATCH(O$422,$H$422:$K$422,0))*HLOOKUP(O$421,$J$418:$R$419,2)</f>
        <v>0</v>
      </c>
      <c r="P432" s="695" cm="1">
        <f t="array" ref="P432">INDEX($H432:$K432,0,MATCH(P$422,$H$422:$K$422,0))*HLOOKUP(P$421,$J$418:$R$419,2)</f>
        <v>0</v>
      </c>
      <c r="Q432" s="695" cm="1">
        <f t="array" ref="Q432">INDEX($H432:$K432,0,MATCH(Q$422,$H$422:$K$422,0))*HLOOKUP(Q$421,$J$418:$R$419,2)</f>
        <v>0</v>
      </c>
      <c r="R432" s="695" cm="1">
        <f t="array" ref="R432">INDEX($H432:$K432,0,MATCH(R$422,$H$422:$K$422,0))*HLOOKUP(R$421,$J$418:$R$419,2)</f>
        <v>0</v>
      </c>
      <c r="S432" s="695" cm="1">
        <f t="array" ref="S432">INDEX($H432:$K432,0,MATCH(S$422,$H$422:$K$422,0))*HLOOKUP(S$421,$J$418:$R$419,2)</f>
        <v>0</v>
      </c>
      <c r="T432" s="695" cm="1">
        <f t="array" ref="T432">INDEX($H432:$K432,0,MATCH(T$422,$H$422:$K$422,0))*HLOOKUP(T$421,$J$418:$R$419,2)</f>
        <v>0</v>
      </c>
      <c r="U432" s="695" cm="1">
        <f t="array" ref="U432">INDEX($H432:$K432,0,MATCH(U$422,$H$422:$K$422,0))*HLOOKUP(U$421,$J$418:$R$419,2)</f>
        <v>0</v>
      </c>
      <c r="V432" s="695" cm="1">
        <f t="array" ref="V432">INDEX($H432:$K432,0,MATCH(V$422,$H$422:$K$422,0))*HLOOKUP(V$421,$J$418:$R$419,2)</f>
        <v>0</v>
      </c>
      <c r="W432" s="695" cm="1">
        <f t="array" ref="W432">INDEX($H432:$K432,0,MATCH(W$422,$H$422:$K$422,0))*HLOOKUP(W$421,$J$418:$R$419,2)</f>
        <v>0</v>
      </c>
      <c r="X432" s="695" cm="1">
        <f t="array" ref="X432">INDEX($H432:$K432,0,MATCH(X$422,$H$422:$K$422,0))*HLOOKUP(X$421,$J$418:$R$419,2)</f>
        <v>0</v>
      </c>
      <c r="Y432" s="695" cm="1">
        <f t="array" ref="Y432">INDEX($H432:$K432,0,MATCH(Y$422,$H$422:$K$422,0))*HLOOKUP(Y$421,$J$418:$R$419,2)</f>
        <v>0</v>
      </c>
      <c r="Z432" s="695" cm="1">
        <f t="array" ref="Z432">INDEX($H432:$K432,0,MATCH(Z$422,$H$422:$K$422,0))*HLOOKUP(Z$421,$J$418:$R$419,2)</f>
        <v>0</v>
      </c>
      <c r="AA432" s="695" cm="1">
        <f t="array" ref="AA432">INDEX($H432:$K432,0,MATCH(AA$422,$H$422:$K$422,0))*HLOOKUP(AA$421,$J$418:$R$419,2)</f>
        <v>0</v>
      </c>
      <c r="AB432" s="695" cm="1">
        <f t="array" ref="AB432">INDEX($H432:$K432,0,MATCH(AB$422,$H$422:$K$422,0))*HLOOKUP(AB$421,$J$418:$R$419,2)</f>
        <v>0</v>
      </c>
      <c r="AC432" s="695" cm="1">
        <f t="array" ref="AC432">INDEX($H432:$K432,0,MATCH(AC$422,$H$422:$K$422,0))*HLOOKUP(AC$421,$J$418:$R$419,2)</f>
        <v>0</v>
      </c>
      <c r="AD432" s="695" cm="1">
        <f t="array" ref="AD432">INDEX($H432:$K432,0,MATCH(AD$422,$H$422:$K$422,0))*HLOOKUP(AD$421,$J$418:$R$419,2)</f>
        <v>0</v>
      </c>
      <c r="AE432" s="695" cm="1">
        <f t="array" ref="AE432">INDEX($H432:$K432,0,MATCH(AE$422,$H$422:$K$422,0))*HLOOKUP(AE$421,$J$418:$R$419,2)</f>
        <v>0</v>
      </c>
      <c r="AF432" s="695" cm="1">
        <f t="array" ref="AF432">INDEX($H432:$K432,0,MATCH(AF$422,$H$422:$K$422,0))*HLOOKUP(AF$421,$J$418:$R$419,2)</f>
        <v>0</v>
      </c>
      <c r="AG432" s="695" cm="1">
        <f t="array" ref="AG432">INDEX($H432:$K432,0,MATCH(AG$422,$H$422:$K$422,0))*HLOOKUP(AG$421,$J$418:$R$419,2)</f>
        <v>0</v>
      </c>
      <c r="AH432" s="695" cm="1">
        <f t="array" ref="AH432">INDEX($H432:$K432,0,MATCH(AH$422,$H$422:$K$422,0))*HLOOKUP(AH$421,$J$418:$R$419,2)</f>
        <v>0</v>
      </c>
      <c r="AI432" s="695" cm="1">
        <f t="array" ref="AI432">INDEX($H432:$K432,0,MATCH(AI$422,$H$422:$K$422,0))*HLOOKUP(AI$421,$J$418:$R$419,2)</f>
        <v>0</v>
      </c>
      <c r="AJ432" s="695" cm="1">
        <f t="array" ref="AJ432">INDEX($H432:$K432,0,MATCH(AJ$422,$H$422:$K$422,0))*HLOOKUP(AJ$421,$J$418:$R$419,2)</f>
        <v>0</v>
      </c>
      <c r="AK432" s="695" cm="1">
        <f t="array" ref="AK432">INDEX($H432:$K432,0,MATCH(AK$422,$H$422:$K$422,0))*HLOOKUP(AK$421,$J$418:$R$419,2)</f>
        <v>0</v>
      </c>
      <c r="AL432" s="695" cm="1">
        <f t="array" ref="AL432">INDEX($H432:$K432,0,MATCH(AL$422,$H$422:$K$422,0))*HLOOKUP(AL$421,$J$418:$R$419,2)</f>
        <v>0</v>
      </c>
      <c r="AM432" s="695" cm="1">
        <f t="array" ref="AM432">INDEX($H432:$K432,0,MATCH(AM$422,$H$422:$K$422,0))*HLOOKUP(AM$421,$J$418:$R$419,2)</f>
        <v>0</v>
      </c>
      <c r="AN432" s="695" cm="1">
        <f t="array" ref="AN432">INDEX($H432:$K432,0,MATCH(AN$422,$H$422:$K$422,0))*HLOOKUP(AN$421,$J$418:$R$419,2)</f>
        <v>0</v>
      </c>
      <c r="AO432" s="695" cm="1">
        <f t="array" ref="AO432">INDEX($H432:$K432,0,MATCH(AO$422,$H$422:$K$422,0))*HLOOKUP(AO$421,$J$418:$R$419,2)</f>
        <v>0</v>
      </c>
      <c r="AP432" s="695" cm="1">
        <f t="array" ref="AP432">INDEX($H432:$K432,0,MATCH(AP$422,$H$422:$K$422,0))*HLOOKUP(AP$421,$J$418:$R$419,2)</f>
        <v>0</v>
      </c>
      <c r="AQ432" s="695" cm="1">
        <f t="array" ref="AQ432">INDEX($H432:$K432,0,MATCH(AQ$422,$H$422:$K$422,0))*HLOOKUP(AQ$421,$J$418:$R$419,2)</f>
        <v>0</v>
      </c>
      <c r="AR432" s="695" cm="1">
        <f t="array" ref="AR432">INDEX($H432:$K432,0,MATCH(AR$422,$H$422:$K$422,0))*HLOOKUP(AR$421,$J$418:$R$419,2)</f>
        <v>0</v>
      </c>
      <c r="AS432" s="695" cm="1">
        <f t="array" ref="AS432">INDEX($H432:$K432,0,MATCH(AS$422,$H$422:$K$422,0))*HLOOKUP(AS$421,$J$418:$R$419,2)</f>
        <v>0</v>
      </c>
      <c r="AT432" s="695" cm="1">
        <f t="array" ref="AT432">INDEX($H432:$K432,0,MATCH(AT$422,$H$422:$K$422,0))*HLOOKUP(AT$421,$J$418:$R$419,2)</f>
        <v>0</v>
      </c>
      <c r="AU432" s="695" cm="1">
        <f t="array" ref="AU432">INDEX($H432:$K432,0,MATCH(AU$422,$H$422:$K$422,0))*HLOOKUP(AU$421,$J$418:$R$419,2)</f>
        <v>0</v>
      </c>
      <c r="AV432" s="186"/>
      <c r="AW432" s="186"/>
      <c r="AX432" s="16"/>
      <c r="AY432" s="8"/>
      <c r="AZ432" s="8"/>
      <c r="BA432" s="8"/>
    </row>
    <row r="433" spans="1:53" ht="14.5" outlineLevel="1" x14ac:dyDescent="0.35">
      <c r="A433" s="6"/>
      <c r="B433" s="7"/>
      <c r="C433" s="17"/>
      <c r="D433" s="17"/>
      <c r="E433" s="17"/>
      <c r="F433" s="26"/>
      <c r="G433" s="26" t="str">
        <f t="shared" si="224"/>
        <v>SPSPSPSPSPsp</v>
      </c>
      <c r="H433" s="222">
        <f t="shared" ref="H433:K433" si="226">IF(H375&gt;0,1,0)</f>
        <v>0</v>
      </c>
      <c r="I433" s="222">
        <f t="shared" si="226"/>
        <v>0</v>
      </c>
      <c r="J433" s="222">
        <f t="shared" si="226"/>
        <v>0</v>
      </c>
      <c r="K433" s="222">
        <f t="shared" si="226"/>
        <v>0</v>
      </c>
      <c r="L433" s="695" cm="1">
        <f t="array" ref="L433">INDEX($H433:$K433,0,MATCH(L$422,$H$422:$K$422,0))*HLOOKUP(L$421,$J$418:$R$419,2)</f>
        <v>0</v>
      </c>
      <c r="M433" s="695" cm="1">
        <f t="array" ref="M433">INDEX($H433:$K433,0,MATCH(M$422,$H$422:$K$422,0))*HLOOKUP(M$421,$J$418:$R$419,2)</f>
        <v>0</v>
      </c>
      <c r="N433" s="695" cm="1">
        <f t="array" ref="N433">INDEX($H433:$K433,0,MATCH(N$422,$H$422:$K$422,0))*HLOOKUP(N$421,$J$418:$R$419,2)</f>
        <v>0</v>
      </c>
      <c r="O433" s="695" cm="1">
        <f t="array" ref="O433">INDEX($H433:$K433,0,MATCH(O$422,$H$422:$K$422,0))*HLOOKUP(O$421,$J$418:$R$419,2)</f>
        <v>0</v>
      </c>
      <c r="P433" s="695" cm="1">
        <f t="array" ref="P433">INDEX($H433:$K433,0,MATCH(P$422,$H$422:$K$422,0))*HLOOKUP(P$421,$J$418:$R$419,2)</f>
        <v>0</v>
      </c>
      <c r="Q433" s="695" cm="1">
        <f t="array" ref="Q433">INDEX($H433:$K433,0,MATCH(Q$422,$H$422:$K$422,0))*HLOOKUP(Q$421,$J$418:$R$419,2)</f>
        <v>0</v>
      </c>
      <c r="R433" s="695" cm="1">
        <f t="array" ref="R433">INDEX($H433:$K433,0,MATCH(R$422,$H$422:$K$422,0))*HLOOKUP(R$421,$J$418:$R$419,2)</f>
        <v>0</v>
      </c>
      <c r="S433" s="695" cm="1">
        <f t="array" ref="S433">INDEX($H433:$K433,0,MATCH(S$422,$H$422:$K$422,0))*HLOOKUP(S$421,$J$418:$R$419,2)</f>
        <v>0</v>
      </c>
      <c r="T433" s="695" cm="1">
        <f t="array" ref="T433">INDEX($H433:$K433,0,MATCH(T$422,$H$422:$K$422,0))*HLOOKUP(T$421,$J$418:$R$419,2)</f>
        <v>0</v>
      </c>
      <c r="U433" s="695" cm="1">
        <f t="array" ref="U433">INDEX($H433:$K433,0,MATCH(U$422,$H$422:$K$422,0))*HLOOKUP(U$421,$J$418:$R$419,2)</f>
        <v>0</v>
      </c>
      <c r="V433" s="695" cm="1">
        <f t="array" ref="V433">INDEX($H433:$K433,0,MATCH(V$422,$H$422:$K$422,0))*HLOOKUP(V$421,$J$418:$R$419,2)</f>
        <v>0</v>
      </c>
      <c r="W433" s="695" cm="1">
        <f t="array" ref="W433">INDEX($H433:$K433,0,MATCH(W$422,$H$422:$K$422,0))*HLOOKUP(W$421,$J$418:$R$419,2)</f>
        <v>0</v>
      </c>
      <c r="X433" s="695" cm="1">
        <f t="array" ref="X433">INDEX($H433:$K433,0,MATCH(X$422,$H$422:$K$422,0))*HLOOKUP(X$421,$J$418:$R$419,2)</f>
        <v>0</v>
      </c>
      <c r="Y433" s="695" cm="1">
        <f t="array" ref="Y433">INDEX($H433:$K433,0,MATCH(Y$422,$H$422:$K$422,0))*HLOOKUP(Y$421,$J$418:$R$419,2)</f>
        <v>0</v>
      </c>
      <c r="Z433" s="695" cm="1">
        <f t="array" ref="Z433">INDEX($H433:$K433,0,MATCH(Z$422,$H$422:$K$422,0))*HLOOKUP(Z$421,$J$418:$R$419,2)</f>
        <v>0</v>
      </c>
      <c r="AA433" s="695" cm="1">
        <f t="array" ref="AA433">INDEX($H433:$K433,0,MATCH(AA$422,$H$422:$K$422,0))*HLOOKUP(AA$421,$J$418:$R$419,2)</f>
        <v>0</v>
      </c>
      <c r="AB433" s="695" cm="1">
        <f t="array" ref="AB433">INDEX($H433:$K433,0,MATCH(AB$422,$H$422:$K$422,0))*HLOOKUP(AB$421,$J$418:$R$419,2)</f>
        <v>0</v>
      </c>
      <c r="AC433" s="695" cm="1">
        <f t="array" ref="AC433">INDEX($H433:$K433,0,MATCH(AC$422,$H$422:$K$422,0))*HLOOKUP(AC$421,$J$418:$R$419,2)</f>
        <v>0</v>
      </c>
      <c r="AD433" s="695" cm="1">
        <f t="array" ref="AD433">INDEX($H433:$K433,0,MATCH(AD$422,$H$422:$K$422,0))*HLOOKUP(AD$421,$J$418:$R$419,2)</f>
        <v>0</v>
      </c>
      <c r="AE433" s="695" cm="1">
        <f t="array" ref="AE433">INDEX($H433:$K433,0,MATCH(AE$422,$H$422:$K$422,0))*HLOOKUP(AE$421,$J$418:$R$419,2)</f>
        <v>0</v>
      </c>
      <c r="AF433" s="695" cm="1">
        <f t="array" ref="AF433">INDEX($H433:$K433,0,MATCH(AF$422,$H$422:$K$422,0))*HLOOKUP(AF$421,$J$418:$R$419,2)</f>
        <v>0</v>
      </c>
      <c r="AG433" s="695" cm="1">
        <f t="array" ref="AG433">INDEX($H433:$K433,0,MATCH(AG$422,$H$422:$K$422,0))*HLOOKUP(AG$421,$J$418:$R$419,2)</f>
        <v>0</v>
      </c>
      <c r="AH433" s="695" cm="1">
        <f t="array" ref="AH433">INDEX($H433:$K433,0,MATCH(AH$422,$H$422:$K$422,0))*HLOOKUP(AH$421,$J$418:$R$419,2)</f>
        <v>0</v>
      </c>
      <c r="AI433" s="695" cm="1">
        <f t="array" ref="AI433">INDEX($H433:$K433,0,MATCH(AI$422,$H$422:$K$422,0))*HLOOKUP(AI$421,$J$418:$R$419,2)</f>
        <v>0</v>
      </c>
      <c r="AJ433" s="695" cm="1">
        <f t="array" ref="AJ433">INDEX($H433:$K433,0,MATCH(AJ$422,$H$422:$K$422,0))*HLOOKUP(AJ$421,$J$418:$R$419,2)</f>
        <v>0</v>
      </c>
      <c r="AK433" s="695" cm="1">
        <f t="array" ref="AK433">INDEX($H433:$K433,0,MATCH(AK$422,$H$422:$K$422,0))*HLOOKUP(AK$421,$J$418:$R$419,2)</f>
        <v>0</v>
      </c>
      <c r="AL433" s="695" cm="1">
        <f t="array" ref="AL433">INDEX($H433:$K433,0,MATCH(AL$422,$H$422:$K$422,0))*HLOOKUP(AL$421,$J$418:$R$419,2)</f>
        <v>0</v>
      </c>
      <c r="AM433" s="695" cm="1">
        <f t="array" ref="AM433">INDEX($H433:$K433,0,MATCH(AM$422,$H$422:$K$422,0))*HLOOKUP(AM$421,$J$418:$R$419,2)</f>
        <v>0</v>
      </c>
      <c r="AN433" s="695" cm="1">
        <f t="array" ref="AN433">INDEX($H433:$K433,0,MATCH(AN$422,$H$422:$K$422,0))*HLOOKUP(AN$421,$J$418:$R$419,2)</f>
        <v>0</v>
      </c>
      <c r="AO433" s="695" cm="1">
        <f t="array" ref="AO433">INDEX($H433:$K433,0,MATCH(AO$422,$H$422:$K$422,0))*HLOOKUP(AO$421,$J$418:$R$419,2)</f>
        <v>0</v>
      </c>
      <c r="AP433" s="695" cm="1">
        <f t="array" ref="AP433">INDEX($H433:$K433,0,MATCH(AP$422,$H$422:$K$422,0))*HLOOKUP(AP$421,$J$418:$R$419,2)</f>
        <v>0</v>
      </c>
      <c r="AQ433" s="695" cm="1">
        <f t="array" ref="AQ433">INDEX($H433:$K433,0,MATCH(AQ$422,$H$422:$K$422,0))*HLOOKUP(AQ$421,$J$418:$R$419,2)</f>
        <v>0</v>
      </c>
      <c r="AR433" s="695" cm="1">
        <f t="array" ref="AR433">INDEX($H433:$K433,0,MATCH(AR$422,$H$422:$K$422,0))*HLOOKUP(AR$421,$J$418:$R$419,2)</f>
        <v>0</v>
      </c>
      <c r="AS433" s="695" cm="1">
        <f t="array" ref="AS433">INDEX($H433:$K433,0,MATCH(AS$422,$H$422:$K$422,0))*HLOOKUP(AS$421,$J$418:$R$419,2)</f>
        <v>0</v>
      </c>
      <c r="AT433" s="695" cm="1">
        <f t="array" ref="AT433">INDEX($H433:$K433,0,MATCH(AT$422,$H$422:$K$422,0))*HLOOKUP(AT$421,$J$418:$R$419,2)</f>
        <v>0</v>
      </c>
      <c r="AU433" s="695" cm="1">
        <f t="array" ref="AU433">INDEX($H433:$K433,0,MATCH(AU$422,$H$422:$K$422,0))*HLOOKUP(AU$421,$J$418:$R$419,2)</f>
        <v>0</v>
      </c>
      <c r="AV433" s="186"/>
      <c r="AW433" s="186"/>
      <c r="AX433" s="16"/>
      <c r="AY433" s="8"/>
      <c r="AZ433" s="8"/>
      <c r="BA433" s="8"/>
    </row>
    <row r="434" spans="1:53" ht="14.5" outlineLevel="1" x14ac:dyDescent="0.35">
      <c r="A434" s="6"/>
      <c r="B434" s="7"/>
      <c r="C434" s="17"/>
      <c r="D434" s="17"/>
      <c r="E434" s="17"/>
      <c r="F434" s="26"/>
      <c r="G434" s="26" t="str">
        <f t="shared" si="224"/>
        <v>YYWNWl</v>
      </c>
      <c r="H434" s="222">
        <f t="shared" ref="H434:K434" si="227">IF(H376&gt;0,1,0)</f>
        <v>0</v>
      </c>
      <c r="I434" s="222">
        <f t="shared" si="227"/>
        <v>1</v>
      </c>
      <c r="J434" s="222">
        <f t="shared" si="227"/>
        <v>0</v>
      </c>
      <c r="K434" s="222">
        <f t="shared" si="227"/>
        <v>0</v>
      </c>
      <c r="L434" s="695" cm="1">
        <f t="array" ref="L434">INDEX($H434:$K434,0,MATCH(L$422,$H$422:$K$422,0))*HLOOKUP(L$421,$J$418:$R$419,2)</f>
        <v>0</v>
      </c>
      <c r="M434" s="695" cm="1">
        <f t="array" ref="M434">INDEX($H434:$K434,0,MATCH(M$422,$H$422:$K$422,0))*HLOOKUP(M$421,$J$418:$R$419,2)</f>
        <v>1</v>
      </c>
      <c r="N434" s="695" cm="1">
        <f t="array" ref="N434">INDEX($H434:$K434,0,MATCH(N$422,$H$422:$K$422,0))*HLOOKUP(N$421,$J$418:$R$419,2)</f>
        <v>0</v>
      </c>
      <c r="O434" s="695" cm="1">
        <f t="array" ref="O434">INDEX($H434:$K434,0,MATCH(O$422,$H$422:$K$422,0))*HLOOKUP(O$421,$J$418:$R$419,2)</f>
        <v>0</v>
      </c>
      <c r="P434" s="695" cm="1">
        <f t="array" ref="P434">INDEX($H434:$K434,0,MATCH(P$422,$H$422:$K$422,0))*HLOOKUP(P$421,$J$418:$R$419,2)</f>
        <v>0</v>
      </c>
      <c r="Q434" s="695" cm="1">
        <f t="array" ref="Q434">INDEX($H434:$K434,0,MATCH(Q$422,$H$422:$K$422,0))*HLOOKUP(Q$421,$J$418:$R$419,2)</f>
        <v>1</v>
      </c>
      <c r="R434" s="695" cm="1">
        <f t="array" ref="R434">INDEX($H434:$K434,0,MATCH(R$422,$H$422:$K$422,0))*HLOOKUP(R$421,$J$418:$R$419,2)</f>
        <v>0</v>
      </c>
      <c r="S434" s="695" cm="1">
        <f t="array" ref="S434">INDEX($H434:$K434,0,MATCH(S$422,$H$422:$K$422,0))*HLOOKUP(S$421,$J$418:$R$419,2)</f>
        <v>0</v>
      </c>
      <c r="T434" s="695" cm="1">
        <f t="array" ref="T434">INDEX($H434:$K434,0,MATCH(T$422,$H$422:$K$422,0))*HLOOKUP(T$421,$J$418:$R$419,2)</f>
        <v>0</v>
      </c>
      <c r="U434" s="695" cm="1">
        <f t="array" ref="U434">INDEX($H434:$K434,0,MATCH(U$422,$H$422:$K$422,0))*HLOOKUP(U$421,$J$418:$R$419,2)</f>
        <v>1</v>
      </c>
      <c r="V434" s="695" cm="1">
        <f t="array" ref="V434">INDEX($H434:$K434,0,MATCH(V$422,$H$422:$K$422,0))*HLOOKUP(V$421,$J$418:$R$419,2)</f>
        <v>0</v>
      </c>
      <c r="W434" s="695" cm="1">
        <f t="array" ref="W434">INDEX($H434:$K434,0,MATCH(W$422,$H$422:$K$422,0))*HLOOKUP(W$421,$J$418:$R$419,2)</f>
        <v>0</v>
      </c>
      <c r="X434" s="695" cm="1">
        <f t="array" ref="X434">INDEX($H434:$K434,0,MATCH(X$422,$H$422:$K$422,0))*HLOOKUP(X$421,$J$418:$R$419,2)</f>
        <v>0</v>
      </c>
      <c r="Y434" s="695" cm="1">
        <f t="array" ref="Y434">INDEX($H434:$K434,0,MATCH(Y$422,$H$422:$K$422,0))*HLOOKUP(Y$421,$J$418:$R$419,2)</f>
        <v>1</v>
      </c>
      <c r="Z434" s="695" cm="1">
        <f t="array" ref="Z434">INDEX($H434:$K434,0,MATCH(Z$422,$H$422:$K$422,0))*HLOOKUP(Z$421,$J$418:$R$419,2)</f>
        <v>0</v>
      </c>
      <c r="AA434" s="695" cm="1">
        <f t="array" ref="AA434">INDEX($H434:$K434,0,MATCH(AA$422,$H$422:$K$422,0))*HLOOKUP(AA$421,$J$418:$R$419,2)</f>
        <v>0</v>
      </c>
      <c r="AB434" s="695" cm="1">
        <f t="array" ref="AB434">INDEX($H434:$K434,0,MATCH(AB$422,$H$422:$K$422,0))*HLOOKUP(AB$421,$J$418:$R$419,2)</f>
        <v>0</v>
      </c>
      <c r="AC434" s="695" cm="1">
        <f t="array" ref="AC434">INDEX($H434:$K434,0,MATCH(AC$422,$H$422:$K$422,0))*HLOOKUP(AC$421,$J$418:$R$419,2)</f>
        <v>1</v>
      </c>
      <c r="AD434" s="695" cm="1">
        <f t="array" ref="AD434">INDEX($H434:$K434,0,MATCH(AD$422,$H$422:$K$422,0))*HLOOKUP(AD$421,$J$418:$R$419,2)</f>
        <v>0</v>
      </c>
      <c r="AE434" s="695" cm="1">
        <f t="array" ref="AE434">INDEX($H434:$K434,0,MATCH(AE$422,$H$422:$K$422,0))*HLOOKUP(AE$421,$J$418:$R$419,2)</f>
        <v>0</v>
      </c>
      <c r="AF434" s="695" cm="1">
        <f t="array" ref="AF434">INDEX($H434:$K434,0,MATCH(AF$422,$H$422:$K$422,0))*HLOOKUP(AF$421,$J$418:$R$419,2)</f>
        <v>0</v>
      </c>
      <c r="AG434" s="695" cm="1">
        <f t="array" ref="AG434">INDEX($H434:$K434,0,MATCH(AG$422,$H$422:$K$422,0))*HLOOKUP(AG$421,$J$418:$R$419,2)</f>
        <v>1</v>
      </c>
      <c r="AH434" s="695" cm="1">
        <f t="array" ref="AH434">INDEX($H434:$K434,0,MATCH(AH$422,$H$422:$K$422,0))*HLOOKUP(AH$421,$J$418:$R$419,2)</f>
        <v>0</v>
      </c>
      <c r="AI434" s="695" cm="1">
        <f t="array" ref="AI434">INDEX($H434:$K434,0,MATCH(AI$422,$H$422:$K$422,0))*HLOOKUP(AI$421,$J$418:$R$419,2)</f>
        <v>0</v>
      </c>
      <c r="AJ434" s="695" cm="1">
        <f t="array" ref="AJ434">INDEX($H434:$K434,0,MATCH(AJ$422,$H$422:$K$422,0))*HLOOKUP(AJ$421,$J$418:$R$419,2)</f>
        <v>0</v>
      </c>
      <c r="AK434" s="695" cm="1">
        <f t="array" ref="AK434">INDEX($H434:$K434,0,MATCH(AK$422,$H$422:$K$422,0))*HLOOKUP(AK$421,$J$418:$R$419,2)</f>
        <v>1</v>
      </c>
      <c r="AL434" s="695" cm="1">
        <f t="array" ref="AL434">INDEX($H434:$K434,0,MATCH(AL$422,$H$422:$K$422,0))*HLOOKUP(AL$421,$J$418:$R$419,2)</f>
        <v>0</v>
      </c>
      <c r="AM434" s="695" cm="1">
        <f t="array" ref="AM434">INDEX($H434:$K434,0,MATCH(AM$422,$H$422:$K$422,0))*HLOOKUP(AM$421,$J$418:$R$419,2)</f>
        <v>0</v>
      </c>
      <c r="AN434" s="695" cm="1">
        <f t="array" ref="AN434">INDEX($H434:$K434,0,MATCH(AN$422,$H$422:$K$422,0))*HLOOKUP(AN$421,$J$418:$R$419,2)</f>
        <v>0</v>
      </c>
      <c r="AO434" s="695" cm="1">
        <f t="array" ref="AO434">INDEX($H434:$K434,0,MATCH(AO$422,$H$422:$K$422,0))*HLOOKUP(AO$421,$J$418:$R$419,2)</f>
        <v>1</v>
      </c>
      <c r="AP434" s="695" cm="1">
        <f t="array" ref="AP434">INDEX($H434:$K434,0,MATCH(AP$422,$H$422:$K$422,0))*HLOOKUP(AP$421,$J$418:$R$419,2)</f>
        <v>0</v>
      </c>
      <c r="AQ434" s="695" cm="1">
        <f t="array" ref="AQ434">INDEX($H434:$K434,0,MATCH(AQ$422,$H$422:$K$422,0))*HLOOKUP(AQ$421,$J$418:$R$419,2)</f>
        <v>0</v>
      </c>
      <c r="AR434" s="695" cm="1">
        <f t="array" ref="AR434">INDEX($H434:$K434,0,MATCH(AR$422,$H$422:$K$422,0))*HLOOKUP(AR$421,$J$418:$R$419,2)</f>
        <v>0</v>
      </c>
      <c r="AS434" s="695" cm="1">
        <f t="array" ref="AS434">INDEX($H434:$K434,0,MATCH(AS$422,$H$422:$K$422,0))*HLOOKUP(AS$421,$J$418:$R$419,2)</f>
        <v>1</v>
      </c>
      <c r="AT434" s="695" cm="1">
        <f t="array" ref="AT434">INDEX($H434:$K434,0,MATCH(AT$422,$H$422:$K$422,0))*HLOOKUP(AT$421,$J$418:$R$419,2)</f>
        <v>0</v>
      </c>
      <c r="AU434" s="695" cm="1">
        <f t="array" ref="AU434">INDEX($H434:$K434,0,MATCH(AU$422,$H$422:$K$422,0))*HLOOKUP(AU$421,$J$418:$R$419,2)</f>
        <v>0</v>
      </c>
      <c r="AV434" s="186"/>
      <c r="AW434" s="186"/>
      <c r="AX434" s="16"/>
      <c r="AY434" s="8"/>
      <c r="AZ434" s="8"/>
      <c r="BA434" s="8"/>
    </row>
    <row r="435" spans="1:53" ht="14.5" outlineLevel="1" x14ac:dyDescent="0.35">
      <c r="A435" s="6"/>
      <c r="B435" s="7"/>
      <c r="C435" s="17"/>
      <c r="D435" s="17"/>
      <c r="E435" s="17"/>
      <c r="F435" s="26"/>
      <c r="G435" s="26" t="str">
        <f t="shared" si="224"/>
        <v>YYLWNw</v>
      </c>
      <c r="H435" s="222">
        <f t="shared" ref="H435:K435" si="228">IF(H377&gt;0,1,0)</f>
        <v>0</v>
      </c>
      <c r="I435" s="222">
        <f t="shared" si="228"/>
        <v>1</v>
      </c>
      <c r="J435" s="222">
        <f t="shared" si="228"/>
        <v>1</v>
      </c>
      <c r="K435" s="222">
        <f t="shared" si="228"/>
        <v>0</v>
      </c>
      <c r="L435" s="695" cm="1">
        <f t="array" ref="L435">INDEX($H435:$K435,0,MATCH(L$422,$H$422:$K$422,0))*HLOOKUP(L$421,$J$418:$R$419,2)</f>
        <v>0</v>
      </c>
      <c r="M435" s="695" cm="1">
        <f t="array" ref="M435">INDEX($H435:$K435,0,MATCH(M$422,$H$422:$K$422,0))*HLOOKUP(M$421,$J$418:$R$419,2)</f>
        <v>1</v>
      </c>
      <c r="N435" s="695" cm="1">
        <f t="array" ref="N435">INDEX($H435:$K435,0,MATCH(N$422,$H$422:$K$422,0))*HLOOKUP(N$421,$J$418:$R$419,2)</f>
        <v>1</v>
      </c>
      <c r="O435" s="695" cm="1">
        <f t="array" ref="O435">INDEX($H435:$K435,0,MATCH(O$422,$H$422:$K$422,0))*HLOOKUP(O$421,$J$418:$R$419,2)</f>
        <v>0</v>
      </c>
      <c r="P435" s="695" cm="1">
        <f t="array" ref="P435">INDEX($H435:$K435,0,MATCH(P$422,$H$422:$K$422,0))*HLOOKUP(P$421,$J$418:$R$419,2)</f>
        <v>0</v>
      </c>
      <c r="Q435" s="695" cm="1">
        <f t="array" ref="Q435">INDEX($H435:$K435,0,MATCH(Q$422,$H$422:$K$422,0))*HLOOKUP(Q$421,$J$418:$R$419,2)</f>
        <v>1</v>
      </c>
      <c r="R435" s="695" cm="1">
        <f t="array" ref="R435">INDEX($H435:$K435,0,MATCH(R$422,$H$422:$K$422,0))*HLOOKUP(R$421,$J$418:$R$419,2)</f>
        <v>1</v>
      </c>
      <c r="S435" s="695" cm="1">
        <f t="array" ref="S435">INDEX($H435:$K435,0,MATCH(S$422,$H$422:$K$422,0))*HLOOKUP(S$421,$J$418:$R$419,2)</f>
        <v>0</v>
      </c>
      <c r="T435" s="695" cm="1">
        <f t="array" ref="T435">INDEX($H435:$K435,0,MATCH(T$422,$H$422:$K$422,0))*HLOOKUP(T$421,$J$418:$R$419,2)</f>
        <v>0</v>
      </c>
      <c r="U435" s="695" cm="1">
        <f t="array" ref="U435">INDEX($H435:$K435,0,MATCH(U$422,$H$422:$K$422,0))*HLOOKUP(U$421,$J$418:$R$419,2)</f>
        <v>1</v>
      </c>
      <c r="V435" s="695" cm="1">
        <f t="array" ref="V435">INDEX($H435:$K435,0,MATCH(V$422,$H$422:$K$422,0))*HLOOKUP(V$421,$J$418:$R$419,2)</f>
        <v>1</v>
      </c>
      <c r="W435" s="695" cm="1">
        <f t="array" ref="W435">INDEX($H435:$K435,0,MATCH(W$422,$H$422:$K$422,0))*HLOOKUP(W$421,$J$418:$R$419,2)</f>
        <v>0</v>
      </c>
      <c r="X435" s="695" cm="1">
        <f t="array" ref="X435">INDEX($H435:$K435,0,MATCH(X$422,$H$422:$K$422,0))*HLOOKUP(X$421,$J$418:$R$419,2)</f>
        <v>0</v>
      </c>
      <c r="Y435" s="695" cm="1">
        <f t="array" ref="Y435">INDEX($H435:$K435,0,MATCH(Y$422,$H$422:$K$422,0))*HLOOKUP(Y$421,$J$418:$R$419,2)</f>
        <v>1</v>
      </c>
      <c r="Z435" s="695" cm="1">
        <f t="array" ref="Z435">INDEX($H435:$K435,0,MATCH(Z$422,$H$422:$K$422,0))*HLOOKUP(Z$421,$J$418:$R$419,2)</f>
        <v>1</v>
      </c>
      <c r="AA435" s="695" cm="1">
        <f t="array" ref="AA435">INDEX($H435:$K435,0,MATCH(AA$422,$H$422:$K$422,0))*HLOOKUP(AA$421,$J$418:$R$419,2)</f>
        <v>0</v>
      </c>
      <c r="AB435" s="695" cm="1">
        <f t="array" ref="AB435">INDEX($H435:$K435,0,MATCH(AB$422,$H$422:$K$422,0))*HLOOKUP(AB$421,$J$418:$R$419,2)</f>
        <v>0</v>
      </c>
      <c r="AC435" s="695" cm="1">
        <f t="array" ref="AC435">INDEX($H435:$K435,0,MATCH(AC$422,$H$422:$K$422,0))*HLOOKUP(AC$421,$J$418:$R$419,2)</f>
        <v>1</v>
      </c>
      <c r="AD435" s="695" cm="1">
        <f t="array" ref="AD435">INDEX($H435:$K435,0,MATCH(AD$422,$H$422:$K$422,0))*HLOOKUP(AD$421,$J$418:$R$419,2)</f>
        <v>1</v>
      </c>
      <c r="AE435" s="695" cm="1">
        <f t="array" ref="AE435">INDEX($H435:$K435,0,MATCH(AE$422,$H$422:$K$422,0))*HLOOKUP(AE$421,$J$418:$R$419,2)</f>
        <v>0</v>
      </c>
      <c r="AF435" s="695" cm="1">
        <f t="array" ref="AF435">INDEX($H435:$K435,0,MATCH(AF$422,$H$422:$K$422,0))*HLOOKUP(AF$421,$J$418:$R$419,2)</f>
        <v>0</v>
      </c>
      <c r="AG435" s="695" cm="1">
        <f t="array" ref="AG435">INDEX($H435:$K435,0,MATCH(AG$422,$H$422:$K$422,0))*HLOOKUP(AG$421,$J$418:$R$419,2)</f>
        <v>1</v>
      </c>
      <c r="AH435" s="695" cm="1">
        <f t="array" ref="AH435">INDEX($H435:$K435,0,MATCH(AH$422,$H$422:$K$422,0))*HLOOKUP(AH$421,$J$418:$R$419,2)</f>
        <v>1</v>
      </c>
      <c r="AI435" s="695" cm="1">
        <f t="array" ref="AI435">INDEX($H435:$K435,0,MATCH(AI$422,$H$422:$K$422,0))*HLOOKUP(AI$421,$J$418:$R$419,2)</f>
        <v>0</v>
      </c>
      <c r="AJ435" s="695" cm="1">
        <f t="array" ref="AJ435">INDEX($H435:$K435,0,MATCH(AJ$422,$H$422:$K$422,0))*HLOOKUP(AJ$421,$J$418:$R$419,2)</f>
        <v>0</v>
      </c>
      <c r="AK435" s="695" cm="1">
        <f t="array" ref="AK435">INDEX($H435:$K435,0,MATCH(AK$422,$H$422:$K$422,0))*HLOOKUP(AK$421,$J$418:$R$419,2)</f>
        <v>1</v>
      </c>
      <c r="AL435" s="695" cm="1">
        <f t="array" ref="AL435">INDEX($H435:$K435,0,MATCH(AL$422,$H$422:$K$422,0))*HLOOKUP(AL$421,$J$418:$R$419,2)</f>
        <v>1</v>
      </c>
      <c r="AM435" s="695" cm="1">
        <f t="array" ref="AM435">INDEX($H435:$K435,0,MATCH(AM$422,$H$422:$K$422,0))*HLOOKUP(AM$421,$J$418:$R$419,2)</f>
        <v>0</v>
      </c>
      <c r="AN435" s="695" cm="1">
        <f t="array" ref="AN435">INDEX($H435:$K435,0,MATCH(AN$422,$H$422:$K$422,0))*HLOOKUP(AN$421,$J$418:$R$419,2)</f>
        <v>0</v>
      </c>
      <c r="AO435" s="695" cm="1">
        <f t="array" ref="AO435">INDEX($H435:$K435,0,MATCH(AO$422,$H$422:$K$422,0))*HLOOKUP(AO$421,$J$418:$R$419,2)</f>
        <v>1</v>
      </c>
      <c r="AP435" s="695" cm="1">
        <f t="array" ref="AP435">INDEX($H435:$K435,0,MATCH(AP$422,$H$422:$K$422,0))*HLOOKUP(AP$421,$J$418:$R$419,2)</f>
        <v>1</v>
      </c>
      <c r="AQ435" s="695" cm="1">
        <f t="array" ref="AQ435">INDEX($H435:$K435,0,MATCH(AQ$422,$H$422:$K$422,0))*HLOOKUP(AQ$421,$J$418:$R$419,2)</f>
        <v>0</v>
      </c>
      <c r="AR435" s="695" cm="1">
        <f t="array" ref="AR435">INDEX($H435:$K435,0,MATCH(AR$422,$H$422:$K$422,0))*HLOOKUP(AR$421,$J$418:$R$419,2)</f>
        <v>0</v>
      </c>
      <c r="AS435" s="695" cm="1">
        <f t="array" ref="AS435">INDEX($H435:$K435,0,MATCH(AS$422,$H$422:$K$422,0))*HLOOKUP(AS$421,$J$418:$R$419,2)</f>
        <v>1</v>
      </c>
      <c r="AT435" s="695" cm="1">
        <f t="array" ref="AT435">INDEX($H435:$K435,0,MATCH(AT$422,$H$422:$K$422,0))*HLOOKUP(AT$421,$J$418:$R$419,2)</f>
        <v>1</v>
      </c>
      <c r="AU435" s="695" cm="1">
        <f t="array" ref="AU435">INDEX($H435:$K435,0,MATCH(AU$422,$H$422:$K$422,0))*HLOOKUP(AU$421,$J$418:$R$419,2)</f>
        <v>0</v>
      </c>
      <c r="AV435" s="186"/>
      <c r="AW435" s="186"/>
      <c r="AX435" s="16"/>
      <c r="AY435" s="8"/>
      <c r="AZ435" s="8"/>
      <c r="BA435" s="8"/>
    </row>
    <row r="436" spans="1:53" ht="14.5" outlineLevel="1" x14ac:dyDescent="0.35">
      <c r="A436" s="6"/>
      <c r="B436" s="7"/>
      <c r="C436" s="17"/>
      <c r="D436" s="17"/>
      <c r="E436" s="17"/>
      <c r="F436" s="26"/>
      <c r="G436" s="26" t="str">
        <f t="shared" si="224"/>
        <v>YYLWNwd</v>
      </c>
      <c r="H436" s="222">
        <f t="shared" ref="H436:K436" si="229">IF(H378&gt;0,1,0)</f>
        <v>0</v>
      </c>
      <c r="I436" s="222">
        <f t="shared" si="229"/>
        <v>1</v>
      </c>
      <c r="J436" s="222">
        <f t="shared" si="229"/>
        <v>1</v>
      </c>
      <c r="K436" s="222">
        <f t="shared" si="229"/>
        <v>0</v>
      </c>
      <c r="L436" s="695" cm="1">
        <f t="array" ref="L436">INDEX($H436:$K436,0,MATCH(L$422,$H$422:$K$422,0))*HLOOKUP(L$421,$J$418:$R$419,2)</f>
        <v>0</v>
      </c>
      <c r="M436" s="695" cm="1">
        <f t="array" ref="M436">INDEX($H436:$K436,0,MATCH(M$422,$H$422:$K$422,0))*HLOOKUP(M$421,$J$418:$R$419,2)</f>
        <v>1</v>
      </c>
      <c r="N436" s="695" cm="1">
        <f t="array" ref="N436">INDEX($H436:$K436,0,MATCH(N$422,$H$422:$K$422,0))*HLOOKUP(N$421,$J$418:$R$419,2)</f>
        <v>1</v>
      </c>
      <c r="O436" s="695" cm="1">
        <f t="array" ref="O436">INDEX($H436:$K436,0,MATCH(O$422,$H$422:$K$422,0))*HLOOKUP(O$421,$J$418:$R$419,2)</f>
        <v>0</v>
      </c>
      <c r="P436" s="695" cm="1">
        <f t="array" ref="P436">INDEX($H436:$K436,0,MATCH(P$422,$H$422:$K$422,0))*HLOOKUP(P$421,$J$418:$R$419,2)</f>
        <v>0</v>
      </c>
      <c r="Q436" s="695" cm="1">
        <f t="array" ref="Q436">INDEX($H436:$K436,0,MATCH(Q$422,$H$422:$K$422,0))*HLOOKUP(Q$421,$J$418:$R$419,2)</f>
        <v>1</v>
      </c>
      <c r="R436" s="695" cm="1">
        <f t="array" ref="R436">INDEX($H436:$K436,0,MATCH(R$422,$H$422:$K$422,0))*HLOOKUP(R$421,$J$418:$R$419,2)</f>
        <v>1</v>
      </c>
      <c r="S436" s="695" cm="1">
        <f t="array" ref="S436">INDEX($H436:$K436,0,MATCH(S$422,$H$422:$K$422,0))*HLOOKUP(S$421,$J$418:$R$419,2)</f>
        <v>0</v>
      </c>
      <c r="T436" s="695" cm="1">
        <f t="array" ref="T436">INDEX($H436:$K436,0,MATCH(T$422,$H$422:$K$422,0))*HLOOKUP(T$421,$J$418:$R$419,2)</f>
        <v>0</v>
      </c>
      <c r="U436" s="695" cm="1">
        <f t="array" ref="U436">INDEX($H436:$K436,0,MATCH(U$422,$H$422:$K$422,0))*HLOOKUP(U$421,$J$418:$R$419,2)</f>
        <v>1</v>
      </c>
      <c r="V436" s="695" cm="1">
        <f t="array" ref="V436">INDEX($H436:$K436,0,MATCH(V$422,$H$422:$K$422,0))*HLOOKUP(V$421,$J$418:$R$419,2)</f>
        <v>1</v>
      </c>
      <c r="W436" s="695" cm="1">
        <f t="array" ref="W436">INDEX($H436:$K436,0,MATCH(W$422,$H$422:$K$422,0))*HLOOKUP(W$421,$J$418:$R$419,2)</f>
        <v>0</v>
      </c>
      <c r="X436" s="695" cm="1">
        <f t="array" ref="X436">INDEX($H436:$K436,0,MATCH(X$422,$H$422:$K$422,0))*HLOOKUP(X$421,$J$418:$R$419,2)</f>
        <v>0</v>
      </c>
      <c r="Y436" s="695" cm="1">
        <f t="array" ref="Y436">INDEX($H436:$K436,0,MATCH(Y$422,$H$422:$K$422,0))*HLOOKUP(Y$421,$J$418:$R$419,2)</f>
        <v>1</v>
      </c>
      <c r="Z436" s="695" cm="1">
        <f t="array" ref="Z436">INDEX($H436:$K436,0,MATCH(Z$422,$H$422:$K$422,0))*HLOOKUP(Z$421,$J$418:$R$419,2)</f>
        <v>1</v>
      </c>
      <c r="AA436" s="695" cm="1">
        <f t="array" ref="AA436">INDEX($H436:$K436,0,MATCH(AA$422,$H$422:$K$422,0))*HLOOKUP(AA$421,$J$418:$R$419,2)</f>
        <v>0</v>
      </c>
      <c r="AB436" s="695" cm="1">
        <f t="array" ref="AB436">INDEX($H436:$K436,0,MATCH(AB$422,$H$422:$K$422,0))*HLOOKUP(AB$421,$J$418:$R$419,2)</f>
        <v>0</v>
      </c>
      <c r="AC436" s="695" cm="1">
        <f t="array" ref="AC436">INDEX($H436:$K436,0,MATCH(AC$422,$H$422:$K$422,0))*HLOOKUP(AC$421,$J$418:$R$419,2)</f>
        <v>1</v>
      </c>
      <c r="AD436" s="695" cm="1">
        <f t="array" ref="AD436">INDEX($H436:$K436,0,MATCH(AD$422,$H$422:$K$422,0))*HLOOKUP(AD$421,$J$418:$R$419,2)</f>
        <v>1</v>
      </c>
      <c r="AE436" s="695" cm="1">
        <f t="array" ref="AE436">INDEX($H436:$K436,0,MATCH(AE$422,$H$422:$K$422,0))*HLOOKUP(AE$421,$J$418:$R$419,2)</f>
        <v>0</v>
      </c>
      <c r="AF436" s="695" cm="1">
        <f t="array" ref="AF436">INDEX($H436:$K436,0,MATCH(AF$422,$H$422:$K$422,0))*HLOOKUP(AF$421,$J$418:$R$419,2)</f>
        <v>0</v>
      </c>
      <c r="AG436" s="695" cm="1">
        <f t="array" ref="AG436">INDEX($H436:$K436,0,MATCH(AG$422,$H$422:$K$422,0))*HLOOKUP(AG$421,$J$418:$R$419,2)</f>
        <v>1</v>
      </c>
      <c r="AH436" s="695" cm="1">
        <f t="array" ref="AH436">INDEX($H436:$K436,0,MATCH(AH$422,$H$422:$K$422,0))*HLOOKUP(AH$421,$J$418:$R$419,2)</f>
        <v>1</v>
      </c>
      <c r="AI436" s="695" cm="1">
        <f t="array" ref="AI436">INDEX($H436:$K436,0,MATCH(AI$422,$H$422:$K$422,0))*HLOOKUP(AI$421,$J$418:$R$419,2)</f>
        <v>0</v>
      </c>
      <c r="AJ436" s="695" cm="1">
        <f t="array" ref="AJ436">INDEX($H436:$K436,0,MATCH(AJ$422,$H$422:$K$422,0))*HLOOKUP(AJ$421,$J$418:$R$419,2)</f>
        <v>0</v>
      </c>
      <c r="AK436" s="695" cm="1">
        <f t="array" ref="AK436">INDEX($H436:$K436,0,MATCH(AK$422,$H$422:$K$422,0))*HLOOKUP(AK$421,$J$418:$R$419,2)</f>
        <v>1</v>
      </c>
      <c r="AL436" s="695" cm="1">
        <f t="array" ref="AL436">INDEX($H436:$K436,0,MATCH(AL$422,$H$422:$K$422,0))*HLOOKUP(AL$421,$J$418:$R$419,2)</f>
        <v>1</v>
      </c>
      <c r="AM436" s="695" cm="1">
        <f t="array" ref="AM436">INDEX($H436:$K436,0,MATCH(AM$422,$H$422:$K$422,0))*HLOOKUP(AM$421,$J$418:$R$419,2)</f>
        <v>0</v>
      </c>
      <c r="AN436" s="695" cm="1">
        <f t="array" ref="AN436">INDEX($H436:$K436,0,MATCH(AN$422,$H$422:$K$422,0))*HLOOKUP(AN$421,$J$418:$R$419,2)</f>
        <v>0</v>
      </c>
      <c r="AO436" s="695" cm="1">
        <f t="array" ref="AO436">INDEX($H436:$K436,0,MATCH(AO$422,$H$422:$K$422,0))*HLOOKUP(AO$421,$J$418:$R$419,2)</f>
        <v>1</v>
      </c>
      <c r="AP436" s="695" cm="1">
        <f t="array" ref="AP436">INDEX($H436:$K436,0,MATCH(AP$422,$H$422:$K$422,0))*HLOOKUP(AP$421,$J$418:$R$419,2)</f>
        <v>1</v>
      </c>
      <c r="AQ436" s="695" cm="1">
        <f t="array" ref="AQ436">INDEX($H436:$K436,0,MATCH(AQ$422,$H$422:$K$422,0))*HLOOKUP(AQ$421,$J$418:$R$419,2)</f>
        <v>0</v>
      </c>
      <c r="AR436" s="695" cm="1">
        <f t="array" ref="AR436">INDEX($H436:$K436,0,MATCH(AR$422,$H$422:$K$422,0))*HLOOKUP(AR$421,$J$418:$R$419,2)</f>
        <v>0</v>
      </c>
      <c r="AS436" s="695" cm="1">
        <f t="array" ref="AS436">INDEX($H436:$K436,0,MATCH(AS$422,$H$422:$K$422,0))*HLOOKUP(AS$421,$J$418:$R$419,2)</f>
        <v>1</v>
      </c>
      <c r="AT436" s="695" cm="1">
        <f t="array" ref="AT436">INDEX($H436:$K436,0,MATCH(AT$422,$H$422:$K$422,0))*HLOOKUP(AT$421,$J$418:$R$419,2)</f>
        <v>1</v>
      </c>
      <c r="AU436" s="695" cm="1">
        <f t="array" ref="AU436">INDEX($H436:$K436,0,MATCH(AU$422,$H$422:$K$422,0))*HLOOKUP(AU$421,$J$418:$R$419,2)</f>
        <v>0</v>
      </c>
      <c r="AV436" s="186"/>
      <c r="AW436" s="186"/>
      <c r="AX436" s="16"/>
      <c r="AY436" s="8"/>
      <c r="AZ436" s="8"/>
      <c r="BA436" s="8"/>
    </row>
    <row r="437" spans="1:53" ht="14.5" outlineLevel="1" x14ac:dyDescent="0.35">
      <c r="A437" s="6"/>
      <c r="B437" s="7"/>
      <c r="C437" s="17"/>
      <c r="D437" s="17"/>
      <c r="E437" s="17"/>
      <c r="F437" s="26"/>
      <c r="G437" s="26" t="str">
        <f t="shared" si="224"/>
        <v>YYWLWz</v>
      </c>
      <c r="H437" s="222">
        <f t="shared" ref="H437:K437" si="230">IF(H379&gt;0,1,0)</f>
        <v>1</v>
      </c>
      <c r="I437" s="222">
        <f t="shared" si="230"/>
        <v>1</v>
      </c>
      <c r="J437" s="222">
        <f t="shared" si="230"/>
        <v>1</v>
      </c>
      <c r="K437" s="222">
        <f t="shared" si="230"/>
        <v>0</v>
      </c>
      <c r="L437" s="695" cm="1">
        <f t="array" ref="L437">INDEX($H437:$K437,0,MATCH(L$422,$H$422:$K$422,0))*HLOOKUP(L$421,$J$418:$R$419,2)</f>
        <v>1</v>
      </c>
      <c r="M437" s="695" cm="1">
        <f t="array" ref="M437">INDEX($H437:$K437,0,MATCH(M$422,$H$422:$K$422,0))*HLOOKUP(M$421,$J$418:$R$419,2)</f>
        <v>1</v>
      </c>
      <c r="N437" s="695" cm="1">
        <f t="array" ref="N437">INDEX($H437:$K437,0,MATCH(N$422,$H$422:$K$422,0))*HLOOKUP(N$421,$J$418:$R$419,2)</f>
        <v>1</v>
      </c>
      <c r="O437" s="695" cm="1">
        <f t="array" ref="O437">INDEX($H437:$K437,0,MATCH(O$422,$H$422:$K$422,0))*HLOOKUP(O$421,$J$418:$R$419,2)</f>
        <v>0</v>
      </c>
      <c r="P437" s="695" cm="1">
        <f t="array" ref="P437">INDEX($H437:$K437,0,MATCH(P$422,$H$422:$K$422,0))*HLOOKUP(P$421,$J$418:$R$419,2)</f>
        <v>1</v>
      </c>
      <c r="Q437" s="695" cm="1">
        <f t="array" ref="Q437">INDEX($H437:$K437,0,MATCH(Q$422,$H$422:$K$422,0))*HLOOKUP(Q$421,$J$418:$R$419,2)</f>
        <v>1</v>
      </c>
      <c r="R437" s="695" cm="1">
        <f t="array" ref="R437">INDEX($H437:$K437,0,MATCH(R$422,$H$422:$K$422,0))*HLOOKUP(R$421,$J$418:$R$419,2)</f>
        <v>1</v>
      </c>
      <c r="S437" s="695" cm="1">
        <f t="array" ref="S437">INDEX($H437:$K437,0,MATCH(S$422,$H$422:$K$422,0))*HLOOKUP(S$421,$J$418:$R$419,2)</f>
        <v>0</v>
      </c>
      <c r="T437" s="695" cm="1">
        <f t="array" ref="T437">INDEX($H437:$K437,0,MATCH(T$422,$H$422:$K$422,0))*HLOOKUP(T$421,$J$418:$R$419,2)</f>
        <v>1</v>
      </c>
      <c r="U437" s="695" cm="1">
        <f t="array" ref="U437">INDEX($H437:$K437,0,MATCH(U$422,$H$422:$K$422,0))*HLOOKUP(U$421,$J$418:$R$419,2)</f>
        <v>1</v>
      </c>
      <c r="V437" s="695" cm="1">
        <f t="array" ref="V437">INDEX($H437:$K437,0,MATCH(V$422,$H$422:$K$422,0))*HLOOKUP(V$421,$J$418:$R$419,2)</f>
        <v>1</v>
      </c>
      <c r="W437" s="695" cm="1">
        <f t="array" ref="W437">INDEX($H437:$K437,0,MATCH(W$422,$H$422:$K$422,0))*HLOOKUP(W$421,$J$418:$R$419,2)</f>
        <v>0</v>
      </c>
      <c r="X437" s="695" cm="1">
        <f t="array" ref="X437">INDEX($H437:$K437,0,MATCH(X$422,$H$422:$K$422,0))*HLOOKUP(X$421,$J$418:$R$419,2)</f>
        <v>1</v>
      </c>
      <c r="Y437" s="695" cm="1">
        <f t="array" ref="Y437">INDEX($H437:$K437,0,MATCH(Y$422,$H$422:$K$422,0))*HLOOKUP(Y$421,$J$418:$R$419,2)</f>
        <v>1</v>
      </c>
      <c r="Z437" s="695" cm="1">
        <f t="array" ref="Z437">INDEX($H437:$K437,0,MATCH(Z$422,$H$422:$K$422,0))*HLOOKUP(Z$421,$J$418:$R$419,2)</f>
        <v>1</v>
      </c>
      <c r="AA437" s="695" cm="1">
        <f t="array" ref="AA437">INDEX($H437:$K437,0,MATCH(AA$422,$H$422:$K$422,0))*HLOOKUP(AA$421,$J$418:$R$419,2)</f>
        <v>0</v>
      </c>
      <c r="AB437" s="695" cm="1">
        <f t="array" ref="AB437">INDEX($H437:$K437,0,MATCH(AB$422,$H$422:$K$422,0))*HLOOKUP(AB$421,$J$418:$R$419,2)</f>
        <v>1</v>
      </c>
      <c r="AC437" s="695" cm="1">
        <f t="array" ref="AC437">INDEX($H437:$K437,0,MATCH(AC$422,$H$422:$K$422,0))*HLOOKUP(AC$421,$J$418:$R$419,2)</f>
        <v>1</v>
      </c>
      <c r="AD437" s="695" cm="1">
        <f t="array" ref="AD437">INDEX($H437:$K437,0,MATCH(AD$422,$H$422:$K$422,0))*HLOOKUP(AD$421,$J$418:$R$419,2)</f>
        <v>1</v>
      </c>
      <c r="AE437" s="695" cm="1">
        <f t="array" ref="AE437">INDEX($H437:$K437,0,MATCH(AE$422,$H$422:$K$422,0))*HLOOKUP(AE$421,$J$418:$R$419,2)</f>
        <v>0</v>
      </c>
      <c r="AF437" s="695" cm="1">
        <f t="array" ref="AF437">INDEX($H437:$K437,0,MATCH(AF$422,$H$422:$K$422,0))*HLOOKUP(AF$421,$J$418:$R$419,2)</f>
        <v>1</v>
      </c>
      <c r="AG437" s="695" cm="1">
        <f t="array" ref="AG437">INDEX($H437:$K437,0,MATCH(AG$422,$H$422:$K$422,0))*HLOOKUP(AG$421,$J$418:$R$419,2)</f>
        <v>1</v>
      </c>
      <c r="AH437" s="695" cm="1">
        <f t="array" ref="AH437">INDEX($H437:$K437,0,MATCH(AH$422,$H$422:$K$422,0))*HLOOKUP(AH$421,$J$418:$R$419,2)</f>
        <v>1</v>
      </c>
      <c r="AI437" s="695" cm="1">
        <f t="array" ref="AI437">INDEX($H437:$K437,0,MATCH(AI$422,$H$422:$K$422,0))*HLOOKUP(AI$421,$J$418:$R$419,2)</f>
        <v>0</v>
      </c>
      <c r="AJ437" s="695" cm="1">
        <f t="array" ref="AJ437">INDEX($H437:$K437,0,MATCH(AJ$422,$H$422:$K$422,0))*HLOOKUP(AJ$421,$J$418:$R$419,2)</f>
        <v>1</v>
      </c>
      <c r="AK437" s="695" cm="1">
        <f t="array" ref="AK437">INDEX($H437:$K437,0,MATCH(AK$422,$H$422:$K$422,0))*HLOOKUP(AK$421,$J$418:$R$419,2)</f>
        <v>1</v>
      </c>
      <c r="AL437" s="695" cm="1">
        <f t="array" ref="AL437">INDEX($H437:$K437,0,MATCH(AL$422,$H$422:$K$422,0))*HLOOKUP(AL$421,$J$418:$R$419,2)</f>
        <v>1</v>
      </c>
      <c r="AM437" s="695" cm="1">
        <f t="array" ref="AM437">INDEX($H437:$K437,0,MATCH(AM$422,$H$422:$K$422,0))*HLOOKUP(AM$421,$J$418:$R$419,2)</f>
        <v>0</v>
      </c>
      <c r="AN437" s="695" cm="1">
        <f t="array" ref="AN437">INDEX($H437:$K437,0,MATCH(AN$422,$H$422:$K$422,0))*HLOOKUP(AN$421,$J$418:$R$419,2)</f>
        <v>1</v>
      </c>
      <c r="AO437" s="695" cm="1">
        <f t="array" ref="AO437">INDEX($H437:$K437,0,MATCH(AO$422,$H$422:$K$422,0))*HLOOKUP(AO$421,$J$418:$R$419,2)</f>
        <v>1</v>
      </c>
      <c r="AP437" s="695" cm="1">
        <f t="array" ref="AP437">INDEX($H437:$K437,0,MATCH(AP$422,$H$422:$K$422,0))*HLOOKUP(AP$421,$J$418:$R$419,2)</f>
        <v>1</v>
      </c>
      <c r="AQ437" s="695" cm="1">
        <f t="array" ref="AQ437">INDEX($H437:$K437,0,MATCH(AQ$422,$H$422:$K$422,0))*HLOOKUP(AQ$421,$J$418:$R$419,2)</f>
        <v>0</v>
      </c>
      <c r="AR437" s="695" cm="1">
        <f t="array" ref="AR437">INDEX($H437:$K437,0,MATCH(AR$422,$H$422:$K$422,0))*HLOOKUP(AR$421,$J$418:$R$419,2)</f>
        <v>1</v>
      </c>
      <c r="AS437" s="695" cm="1">
        <f t="array" ref="AS437">INDEX($H437:$K437,0,MATCH(AS$422,$H$422:$K$422,0))*HLOOKUP(AS$421,$J$418:$R$419,2)</f>
        <v>1</v>
      </c>
      <c r="AT437" s="695" cm="1">
        <f t="array" ref="AT437">INDEX($H437:$K437,0,MATCH(AT$422,$H$422:$K$422,0))*HLOOKUP(AT$421,$J$418:$R$419,2)</f>
        <v>1</v>
      </c>
      <c r="AU437" s="695" cm="1">
        <f t="array" ref="AU437">INDEX($H437:$K437,0,MATCH(AU$422,$H$422:$K$422,0))*HLOOKUP(AU$421,$J$418:$R$419,2)</f>
        <v>0</v>
      </c>
      <c r="AV437" s="186"/>
      <c r="AW437" s="186"/>
      <c r="AX437" s="16"/>
      <c r="AY437" s="8"/>
      <c r="AZ437" s="8"/>
      <c r="BA437" s="8"/>
    </row>
    <row r="438" spans="1:53" ht="14.5" outlineLevel="1" x14ac:dyDescent="0.35">
      <c r="A438" s="6"/>
      <c r="B438" s="7"/>
      <c r="C438" s="17"/>
      <c r="D438" s="17"/>
      <c r="E438" s="17"/>
      <c r="F438" s="26"/>
      <c r="G438" s="26" t="str">
        <f t="shared" si="224"/>
        <v>YYWLWzd</v>
      </c>
      <c r="H438" s="222">
        <f t="shared" ref="H438:K438" si="231">IF(H380&gt;0,1,0)</f>
        <v>1</v>
      </c>
      <c r="I438" s="222">
        <f t="shared" si="231"/>
        <v>1</v>
      </c>
      <c r="J438" s="222">
        <f t="shared" si="231"/>
        <v>1</v>
      </c>
      <c r="K438" s="222">
        <f t="shared" si="231"/>
        <v>0</v>
      </c>
      <c r="L438" s="695" cm="1">
        <f t="array" ref="L438">INDEX($H438:$K438,0,MATCH(L$422,$H$422:$K$422,0))*HLOOKUP(L$421,$J$418:$R$419,2)</f>
        <v>1</v>
      </c>
      <c r="M438" s="695" cm="1">
        <f t="array" ref="M438">INDEX($H438:$K438,0,MATCH(M$422,$H$422:$K$422,0))*HLOOKUP(M$421,$J$418:$R$419,2)</f>
        <v>1</v>
      </c>
      <c r="N438" s="695" cm="1">
        <f t="array" ref="N438">INDEX($H438:$K438,0,MATCH(N$422,$H$422:$K$422,0))*HLOOKUP(N$421,$J$418:$R$419,2)</f>
        <v>1</v>
      </c>
      <c r="O438" s="695" cm="1">
        <f t="array" ref="O438">INDEX($H438:$K438,0,MATCH(O$422,$H$422:$K$422,0))*HLOOKUP(O$421,$J$418:$R$419,2)</f>
        <v>0</v>
      </c>
      <c r="P438" s="695" cm="1">
        <f t="array" ref="P438">INDEX($H438:$K438,0,MATCH(P$422,$H$422:$K$422,0))*HLOOKUP(P$421,$J$418:$R$419,2)</f>
        <v>1</v>
      </c>
      <c r="Q438" s="695" cm="1">
        <f t="array" ref="Q438">INDEX($H438:$K438,0,MATCH(Q$422,$H$422:$K$422,0))*HLOOKUP(Q$421,$J$418:$R$419,2)</f>
        <v>1</v>
      </c>
      <c r="R438" s="695" cm="1">
        <f t="array" ref="R438">INDEX($H438:$K438,0,MATCH(R$422,$H$422:$K$422,0))*HLOOKUP(R$421,$J$418:$R$419,2)</f>
        <v>1</v>
      </c>
      <c r="S438" s="695" cm="1">
        <f t="array" ref="S438">INDEX($H438:$K438,0,MATCH(S$422,$H$422:$K$422,0))*HLOOKUP(S$421,$J$418:$R$419,2)</f>
        <v>0</v>
      </c>
      <c r="T438" s="695" cm="1">
        <f t="array" ref="T438">INDEX($H438:$K438,0,MATCH(T$422,$H$422:$K$422,0))*HLOOKUP(T$421,$J$418:$R$419,2)</f>
        <v>1</v>
      </c>
      <c r="U438" s="695" cm="1">
        <f t="array" ref="U438">INDEX($H438:$K438,0,MATCH(U$422,$H$422:$K$422,0))*HLOOKUP(U$421,$J$418:$R$419,2)</f>
        <v>1</v>
      </c>
      <c r="V438" s="695" cm="1">
        <f t="array" ref="V438">INDEX($H438:$K438,0,MATCH(V$422,$H$422:$K$422,0))*HLOOKUP(V$421,$J$418:$R$419,2)</f>
        <v>1</v>
      </c>
      <c r="W438" s="695" cm="1">
        <f t="array" ref="W438">INDEX($H438:$K438,0,MATCH(W$422,$H$422:$K$422,0))*HLOOKUP(W$421,$J$418:$R$419,2)</f>
        <v>0</v>
      </c>
      <c r="X438" s="695" cm="1">
        <f t="array" ref="X438">INDEX($H438:$K438,0,MATCH(X$422,$H$422:$K$422,0))*HLOOKUP(X$421,$J$418:$R$419,2)</f>
        <v>1</v>
      </c>
      <c r="Y438" s="695" cm="1">
        <f t="array" ref="Y438">INDEX($H438:$K438,0,MATCH(Y$422,$H$422:$K$422,0))*HLOOKUP(Y$421,$J$418:$R$419,2)</f>
        <v>1</v>
      </c>
      <c r="Z438" s="695" cm="1">
        <f t="array" ref="Z438">INDEX($H438:$K438,0,MATCH(Z$422,$H$422:$K$422,0))*HLOOKUP(Z$421,$J$418:$R$419,2)</f>
        <v>1</v>
      </c>
      <c r="AA438" s="695" cm="1">
        <f t="array" ref="AA438">INDEX($H438:$K438,0,MATCH(AA$422,$H$422:$K$422,0))*HLOOKUP(AA$421,$J$418:$R$419,2)</f>
        <v>0</v>
      </c>
      <c r="AB438" s="695" cm="1">
        <f t="array" ref="AB438">INDEX($H438:$K438,0,MATCH(AB$422,$H$422:$K$422,0))*HLOOKUP(AB$421,$J$418:$R$419,2)</f>
        <v>1</v>
      </c>
      <c r="AC438" s="695" cm="1">
        <f t="array" ref="AC438">INDEX($H438:$K438,0,MATCH(AC$422,$H$422:$K$422,0))*HLOOKUP(AC$421,$J$418:$R$419,2)</f>
        <v>1</v>
      </c>
      <c r="AD438" s="695" cm="1">
        <f t="array" ref="AD438">INDEX($H438:$K438,0,MATCH(AD$422,$H$422:$K$422,0))*HLOOKUP(AD$421,$J$418:$R$419,2)</f>
        <v>1</v>
      </c>
      <c r="AE438" s="695" cm="1">
        <f t="array" ref="AE438">INDEX($H438:$K438,0,MATCH(AE$422,$H$422:$K$422,0))*HLOOKUP(AE$421,$J$418:$R$419,2)</f>
        <v>0</v>
      </c>
      <c r="AF438" s="695" cm="1">
        <f t="array" ref="AF438">INDEX($H438:$K438,0,MATCH(AF$422,$H$422:$K$422,0))*HLOOKUP(AF$421,$J$418:$R$419,2)</f>
        <v>1</v>
      </c>
      <c r="AG438" s="695" cm="1">
        <f t="array" ref="AG438">INDEX($H438:$K438,0,MATCH(AG$422,$H$422:$K$422,0))*HLOOKUP(AG$421,$J$418:$R$419,2)</f>
        <v>1</v>
      </c>
      <c r="AH438" s="695" cm="1">
        <f t="array" ref="AH438">INDEX($H438:$K438,0,MATCH(AH$422,$H$422:$K$422,0))*HLOOKUP(AH$421,$J$418:$R$419,2)</f>
        <v>1</v>
      </c>
      <c r="AI438" s="695" cm="1">
        <f t="array" ref="AI438">INDEX($H438:$K438,0,MATCH(AI$422,$H$422:$K$422,0))*HLOOKUP(AI$421,$J$418:$R$419,2)</f>
        <v>0</v>
      </c>
      <c r="AJ438" s="695" cm="1">
        <f t="array" ref="AJ438">INDEX($H438:$K438,0,MATCH(AJ$422,$H$422:$K$422,0))*HLOOKUP(AJ$421,$J$418:$R$419,2)</f>
        <v>1</v>
      </c>
      <c r="AK438" s="695" cm="1">
        <f t="array" ref="AK438">INDEX($H438:$K438,0,MATCH(AK$422,$H$422:$K$422,0))*HLOOKUP(AK$421,$J$418:$R$419,2)</f>
        <v>1</v>
      </c>
      <c r="AL438" s="695" cm="1">
        <f t="array" ref="AL438">INDEX($H438:$K438,0,MATCH(AL$422,$H$422:$K$422,0))*HLOOKUP(AL$421,$J$418:$R$419,2)</f>
        <v>1</v>
      </c>
      <c r="AM438" s="695" cm="1">
        <f t="array" ref="AM438">INDEX($H438:$K438,0,MATCH(AM$422,$H$422:$K$422,0))*HLOOKUP(AM$421,$J$418:$R$419,2)</f>
        <v>0</v>
      </c>
      <c r="AN438" s="695" cm="1">
        <f t="array" ref="AN438">INDEX($H438:$K438,0,MATCH(AN$422,$H$422:$K$422,0))*HLOOKUP(AN$421,$J$418:$R$419,2)</f>
        <v>1</v>
      </c>
      <c r="AO438" s="695" cm="1">
        <f t="array" ref="AO438">INDEX($H438:$K438,0,MATCH(AO$422,$H$422:$K$422,0))*HLOOKUP(AO$421,$J$418:$R$419,2)</f>
        <v>1</v>
      </c>
      <c r="AP438" s="695" cm="1">
        <f t="array" ref="AP438">INDEX($H438:$K438,0,MATCH(AP$422,$H$422:$K$422,0))*HLOOKUP(AP$421,$J$418:$R$419,2)</f>
        <v>1</v>
      </c>
      <c r="AQ438" s="695" cm="1">
        <f t="array" ref="AQ438">INDEX($H438:$K438,0,MATCH(AQ$422,$H$422:$K$422,0))*HLOOKUP(AQ$421,$J$418:$R$419,2)</f>
        <v>0</v>
      </c>
      <c r="AR438" s="695" cm="1">
        <f t="array" ref="AR438">INDEX($H438:$K438,0,MATCH(AR$422,$H$422:$K$422,0))*HLOOKUP(AR$421,$J$418:$R$419,2)</f>
        <v>1</v>
      </c>
      <c r="AS438" s="695" cm="1">
        <f t="array" ref="AS438">INDEX($H438:$K438,0,MATCH(AS$422,$H$422:$K$422,0))*HLOOKUP(AS$421,$J$418:$R$419,2)</f>
        <v>1</v>
      </c>
      <c r="AT438" s="695" cm="1">
        <f t="array" ref="AT438">INDEX($H438:$K438,0,MATCH(AT$422,$H$422:$K$422,0))*HLOOKUP(AT$421,$J$418:$R$419,2)</f>
        <v>1</v>
      </c>
      <c r="AU438" s="695" cm="1">
        <f t="array" ref="AU438">INDEX($H438:$K438,0,MATCH(AU$422,$H$422:$K$422,0))*HLOOKUP(AU$421,$J$418:$R$419,2)</f>
        <v>0</v>
      </c>
      <c r="AV438" s="186"/>
      <c r="AW438" s="186"/>
      <c r="AX438" s="16"/>
      <c r="AY438" s="8"/>
      <c r="AZ438" s="8"/>
      <c r="BA438" s="8"/>
    </row>
    <row r="439" spans="1:53" ht="14.5" outlineLevel="1" x14ac:dyDescent="0.35">
      <c r="A439" s="6"/>
      <c r="B439" s="7"/>
      <c r="C439" s="17"/>
      <c r="D439" s="17"/>
      <c r="E439" s="17"/>
      <c r="F439" s="26"/>
      <c r="G439" s="26" t="str">
        <f t="shared" si="224"/>
        <v>YYNWLw</v>
      </c>
      <c r="H439" s="222">
        <f t="shared" ref="H439:K439" si="232">IF(H381&gt;0,1,0)</f>
        <v>0</v>
      </c>
      <c r="I439" s="222">
        <f t="shared" si="232"/>
        <v>1</v>
      </c>
      <c r="J439" s="222">
        <f t="shared" si="232"/>
        <v>1</v>
      </c>
      <c r="K439" s="222">
        <f t="shared" si="232"/>
        <v>0</v>
      </c>
      <c r="L439" s="695" cm="1">
        <f t="array" ref="L439">INDEX($H439:$K439,0,MATCH(L$422,$H$422:$K$422,0))*HLOOKUP(L$421,$J$418:$R$419,2)</f>
        <v>0</v>
      </c>
      <c r="M439" s="695" cm="1">
        <f t="array" ref="M439">INDEX($H439:$K439,0,MATCH(M$422,$H$422:$K$422,0))*HLOOKUP(M$421,$J$418:$R$419,2)</f>
        <v>1</v>
      </c>
      <c r="N439" s="695" cm="1">
        <f t="array" ref="N439">INDEX($H439:$K439,0,MATCH(N$422,$H$422:$K$422,0))*HLOOKUP(N$421,$J$418:$R$419,2)</f>
        <v>1</v>
      </c>
      <c r="O439" s="695" cm="1">
        <f t="array" ref="O439">INDEX($H439:$K439,0,MATCH(O$422,$H$422:$K$422,0))*HLOOKUP(O$421,$J$418:$R$419,2)</f>
        <v>0</v>
      </c>
      <c r="P439" s="695" cm="1">
        <f t="array" ref="P439">INDEX($H439:$K439,0,MATCH(P$422,$H$422:$K$422,0))*HLOOKUP(P$421,$J$418:$R$419,2)</f>
        <v>0</v>
      </c>
      <c r="Q439" s="695" cm="1">
        <f t="array" ref="Q439">INDEX($H439:$K439,0,MATCH(Q$422,$H$422:$K$422,0))*HLOOKUP(Q$421,$J$418:$R$419,2)</f>
        <v>1</v>
      </c>
      <c r="R439" s="695" cm="1">
        <f t="array" ref="R439">INDEX($H439:$K439,0,MATCH(R$422,$H$422:$K$422,0))*HLOOKUP(R$421,$J$418:$R$419,2)</f>
        <v>1</v>
      </c>
      <c r="S439" s="695" cm="1">
        <f t="array" ref="S439">INDEX($H439:$K439,0,MATCH(S$422,$H$422:$K$422,0))*HLOOKUP(S$421,$J$418:$R$419,2)</f>
        <v>0</v>
      </c>
      <c r="T439" s="695" cm="1">
        <f t="array" ref="T439">INDEX($H439:$K439,0,MATCH(T$422,$H$422:$K$422,0))*HLOOKUP(T$421,$J$418:$R$419,2)</f>
        <v>0</v>
      </c>
      <c r="U439" s="695" cm="1">
        <f t="array" ref="U439">INDEX($H439:$K439,0,MATCH(U$422,$H$422:$K$422,0))*HLOOKUP(U$421,$J$418:$R$419,2)</f>
        <v>1</v>
      </c>
      <c r="V439" s="695" cm="1">
        <f t="array" ref="V439">INDEX($H439:$K439,0,MATCH(V$422,$H$422:$K$422,0))*HLOOKUP(V$421,$J$418:$R$419,2)</f>
        <v>1</v>
      </c>
      <c r="W439" s="695" cm="1">
        <f t="array" ref="W439">INDEX($H439:$K439,0,MATCH(W$422,$H$422:$K$422,0))*HLOOKUP(W$421,$J$418:$R$419,2)</f>
        <v>0</v>
      </c>
      <c r="X439" s="695" cm="1">
        <f t="array" ref="X439">INDEX($H439:$K439,0,MATCH(X$422,$H$422:$K$422,0))*HLOOKUP(X$421,$J$418:$R$419,2)</f>
        <v>0</v>
      </c>
      <c r="Y439" s="695" cm="1">
        <f t="array" ref="Y439">INDEX($H439:$K439,0,MATCH(Y$422,$H$422:$K$422,0))*HLOOKUP(Y$421,$J$418:$R$419,2)</f>
        <v>1</v>
      </c>
      <c r="Z439" s="695" cm="1">
        <f t="array" ref="Z439">INDEX($H439:$K439,0,MATCH(Z$422,$H$422:$K$422,0))*HLOOKUP(Z$421,$J$418:$R$419,2)</f>
        <v>1</v>
      </c>
      <c r="AA439" s="695" cm="1">
        <f t="array" ref="AA439">INDEX($H439:$K439,0,MATCH(AA$422,$H$422:$K$422,0))*HLOOKUP(AA$421,$J$418:$R$419,2)</f>
        <v>0</v>
      </c>
      <c r="AB439" s="695" cm="1">
        <f t="array" ref="AB439">INDEX($H439:$K439,0,MATCH(AB$422,$H$422:$K$422,0))*HLOOKUP(AB$421,$J$418:$R$419,2)</f>
        <v>0</v>
      </c>
      <c r="AC439" s="695" cm="1">
        <f t="array" ref="AC439">INDEX($H439:$K439,0,MATCH(AC$422,$H$422:$K$422,0))*HLOOKUP(AC$421,$J$418:$R$419,2)</f>
        <v>1</v>
      </c>
      <c r="AD439" s="695" cm="1">
        <f t="array" ref="AD439">INDEX($H439:$K439,0,MATCH(AD$422,$H$422:$K$422,0))*HLOOKUP(AD$421,$J$418:$R$419,2)</f>
        <v>1</v>
      </c>
      <c r="AE439" s="695" cm="1">
        <f t="array" ref="AE439">INDEX($H439:$K439,0,MATCH(AE$422,$H$422:$K$422,0))*HLOOKUP(AE$421,$J$418:$R$419,2)</f>
        <v>0</v>
      </c>
      <c r="AF439" s="695" cm="1">
        <f t="array" ref="AF439">INDEX($H439:$K439,0,MATCH(AF$422,$H$422:$K$422,0))*HLOOKUP(AF$421,$J$418:$R$419,2)</f>
        <v>0</v>
      </c>
      <c r="AG439" s="695" cm="1">
        <f t="array" ref="AG439">INDEX($H439:$K439,0,MATCH(AG$422,$H$422:$K$422,0))*HLOOKUP(AG$421,$J$418:$R$419,2)</f>
        <v>1</v>
      </c>
      <c r="AH439" s="695" cm="1">
        <f t="array" ref="AH439">INDEX($H439:$K439,0,MATCH(AH$422,$H$422:$K$422,0))*HLOOKUP(AH$421,$J$418:$R$419,2)</f>
        <v>1</v>
      </c>
      <c r="AI439" s="695" cm="1">
        <f t="array" ref="AI439">INDEX($H439:$K439,0,MATCH(AI$422,$H$422:$K$422,0))*HLOOKUP(AI$421,$J$418:$R$419,2)</f>
        <v>0</v>
      </c>
      <c r="AJ439" s="695" cm="1">
        <f t="array" ref="AJ439">INDEX($H439:$K439,0,MATCH(AJ$422,$H$422:$K$422,0))*HLOOKUP(AJ$421,$J$418:$R$419,2)</f>
        <v>0</v>
      </c>
      <c r="AK439" s="695" cm="1">
        <f t="array" ref="AK439">INDEX($H439:$K439,0,MATCH(AK$422,$H$422:$K$422,0))*HLOOKUP(AK$421,$J$418:$R$419,2)</f>
        <v>1</v>
      </c>
      <c r="AL439" s="695" cm="1">
        <f t="array" ref="AL439">INDEX($H439:$K439,0,MATCH(AL$422,$H$422:$K$422,0))*HLOOKUP(AL$421,$J$418:$R$419,2)</f>
        <v>1</v>
      </c>
      <c r="AM439" s="695" cm="1">
        <f t="array" ref="AM439">INDEX($H439:$K439,0,MATCH(AM$422,$H$422:$K$422,0))*HLOOKUP(AM$421,$J$418:$R$419,2)</f>
        <v>0</v>
      </c>
      <c r="AN439" s="695" cm="1">
        <f t="array" ref="AN439">INDEX($H439:$K439,0,MATCH(AN$422,$H$422:$K$422,0))*HLOOKUP(AN$421,$J$418:$R$419,2)</f>
        <v>0</v>
      </c>
      <c r="AO439" s="695" cm="1">
        <f t="array" ref="AO439">INDEX($H439:$K439,0,MATCH(AO$422,$H$422:$K$422,0))*HLOOKUP(AO$421,$J$418:$R$419,2)</f>
        <v>1</v>
      </c>
      <c r="AP439" s="695" cm="1">
        <f t="array" ref="AP439">INDEX($H439:$K439,0,MATCH(AP$422,$H$422:$K$422,0))*HLOOKUP(AP$421,$J$418:$R$419,2)</f>
        <v>1</v>
      </c>
      <c r="AQ439" s="695" cm="1">
        <f t="array" ref="AQ439">INDEX($H439:$K439,0,MATCH(AQ$422,$H$422:$K$422,0))*HLOOKUP(AQ$421,$J$418:$R$419,2)</f>
        <v>0</v>
      </c>
      <c r="AR439" s="695" cm="1">
        <f t="array" ref="AR439">INDEX($H439:$K439,0,MATCH(AR$422,$H$422:$K$422,0))*HLOOKUP(AR$421,$J$418:$R$419,2)</f>
        <v>0</v>
      </c>
      <c r="AS439" s="695" cm="1">
        <f t="array" ref="AS439">INDEX($H439:$K439,0,MATCH(AS$422,$H$422:$K$422,0))*HLOOKUP(AS$421,$J$418:$R$419,2)</f>
        <v>1</v>
      </c>
      <c r="AT439" s="695" cm="1">
        <f t="array" ref="AT439">INDEX($H439:$K439,0,MATCH(AT$422,$H$422:$K$422,0))*HLOOKUP(AT$421,$J$418:$R$419,2)</f>
        <v>1</v>
      </c>
      <c r="AU439" s="695" cm="1">
        <f t="array" ref="AU439">INDEX($H439:$K439,0,MATCH(AU$422,$H$422:$K$422,0))*HLOOKUP(AU$421,$J$418:$R$419,2)</f>
        <v>0</v>
      </c>
      <c r="AV439" s="186"/>
      <c r="AW439" s="186"/>
      <c r="AX439" s="16"/>
      <c r="AY439" s="8"/>
      <c r="AZ439" s="8"/>
      <c r="BA439" s="8"/>
    </row>
    <row r="440" spans="1:53" ht="14.5" outlineLevel="1" x14ac:dyDescent="0.35">
      <c r="A440" s="6"/>
      <c r="B440" s="7"/>
      <c r="C440" s="17"/>
      <c r="D440" s="17"/>
      <c r="E440" s="17"/>
      <c r="F440" s="26"/>
      <c r="G440" s="26" t="str">
        <f t="shared" si="224"/>
        <v>YYNWLwd</v>
      </c>
      <c r="H440" s="222">
        <f t="shared" ref="H440:K440" si="233">IF(H382&gt;0,1,0)</f>
        <v>0</v>
      </c>
      <c r="I440" s="222">
        <f t="shared" si="233"/>
        <v>1</v>
      </c>
      <c r="J440" s="222">
        <f t="shared" si="233"/>
        <v>1</v>
      </c>
      <c r="K440" s="222">
        <f t="shared" si="233"/>
        <v>0</v>
      </c>
      <c r="L440" s="695" cm="1">
        <f t="array" ref="L440">INDEX($H440:$K440,0,MATCH(L$422,$H$422:$K$422,0))*HLOOKUP(L$421,$J$418:$R$419,2)</f>
        <v>0</v>
      </c>
      <c r="M440" s="695" cm="1">
        <f t="array" ref="M440">INDEX($H440:$K440,0,MATCH(M$422,$H$422:$K$422,0))*HLOOKUP(M$421,$J$418:$R$419,2)</f>
        <v>1</v>
      </c>
      <c r="N440" s="695" cm="1">
        <f t="array" ref="N440">INDEX($H440:$K440,0,MATCH(N$422,$H$422:$K$422,0))*HLOOKUP(N$421,$J$418:$R$419,2)</f>
        <v>1</v>
      </c>
      <c r="O440" s="695" cm="1">
        <f t="array" ref="O440">INDEX($H440:$K440,0,MATCH(O$422,$H$422:$K$422,0))*HLOOKUP(O$421,$J$418:$R$419,2)</f>
        <v>0</v>
      </c>
      <c r="P440" s="695" cm="1">
        <f t="array" ref="P440">INDEX($H440:$K440,0,MATCH(P$422,$H$422:$K$422,0))*HLOOKUP(P$421,$J$418:$R$419,2)</f>
        <v>0</v>
      </c>
      <c r="Q440" s="695" cm="1">
        <f t="array" ref="Q440">INDEX($H440:$K440,0,MATCH(Q$422,$H$422:$K$422,0))*HLOOKUP(Q$421,$J$418:$R$419,2)</f>
        <v>1</v>
      </c>
      <c r="R440" s="695" cm="1">
        <f t="array" ref="R440">INDEX($H440:$K440,0,MATCH(R$422,$H$422:$K$422,0))*HLOOKUP(R$421,$J$418:$R$419,2)</f>
        <v>1</v>
      </c>
      <c r="S440" s="695" cm="1">
        <f t="array" ref="S440">INDEX($H440:$K440,0,MATCH(S$422,$H$422:$K$422,0))*HLOOKUP(S$421,$J$418:$R$419,2)</f>
        <v>0</v>
      </c>
      <c r="T440" s="695" cm="1">
        <f t="array" ref="T440">INDEX($H440:$K440,0,MATCH(T$422,$H$422:$K$422,0))*HLOOKUP(T$421,$J$418:$R$419,2)</f>
        <v>0</v>
      </c>
      <c r="U440" s="695" cm="1">
        <f t="array" ref="U440">INDEX($H440:$K440,0,MATCH(U$422,$H$422:$K$422,0))*HLOOKUP(U$421,$J$418:$R$419,2)</f>
        <v>1</v>
      </c>
      <c r="V440" s="695" cm="1">
        <f t="array" ref="V440">INDEX($H440:$K440,0,MATCH(V$422,$H$422:$K$422,0))*HLOOKUP(V$421,$J$418:$R$419,2)</f>
        <v>1</v>
      </c>
      <c r="W440" s="695" cm="1">
        <f t="array" ref="W440">INDEX($H440:$K440,0,MATCH(W$422,$H$422:$K$422,0))*HLOOKUP(W$421,$J$418:$R$419,2)</f>
        <v>0</v>
      </c>
      <c r="X440" s="695" cm="1">
        <f t="array" ref="X440">INDEX($H440:$K440,0,MATCH(X$422,$H$422:$K$422,0))*HLOOKUP(X$421,$J$418:$R$419,2)</f>
        <v>0</v>
      </c>
      <c r="Y440" s="695" cm="1">
        <f t="array" ref="Y440">INDEX($H440:$K440,0,MATCH(Y$422,$H$422:$K$422,0))*HLOOKUP(Y$421,$J$418:$R$419,2)</f>
        <v>1</v>
      </c>
      <c r="Z440" s="695" cm="1">
        <f t="array" ref="Z440">INDEX($H440:$K440,0,MATCH(Z$422,$H$422:$K$422,0))*HLOOKUP(Z$421,$J$418:$R$419,2)</f>
        <v>1</v>
      </c>
      <c r="AA440" s="695" cm="1">
        <f t="array" ref="AA440">INDEX($H440:$K440,0,MATCH(AA$422,$H$422:$K$422,0))*HLOOKUP(AA$421,$J$418:$R$419,2)</f>
        <v>0</v>
      </c>
      <c r="AB440" s="695" cm="1">
        <f t="array" ref="AB440">INDEX($H440:$K440,0,MATCH(AB$422,$H$422:$K$422,0))*HLOOKUP(AB$421,$J$418:$R$419,2)</f>
        <v>0</v>
      </c>
      <c r="AC440" s="695" cm="1">
        <f t="array" ref="AC440">INDEX($H440:$K440,0,MATCH(AC$422,$H$422:$K$422,0))*HLOOKUP(AC$421,$J$418:$R$419,2)</f>
        <v>1</v>
      </c>
      <c r="AD440" s="695" cm="1">
        <f t="array" ref="AD440">INDEX($H440:$K440,0,MATCH(AD$422,$H$422:$K$422,0))*HLOOKUP(AD$421,$J$418:$R$419,2)</f>
        <v>1</v>
      </c>
      <c r="AE440" s="695" cm="1">
        <f t="array" ref="AE440">INDEX($H440:$K440,0,MATCH(AE$422,$H$422:$K$422,0))*HLOOKUP(AE$421,$J$418:$R$419,2)</f>
        <v>0</v>
      </c>
      <c r="AF440" s="695" cm="1">
        <f t="array" ref="AF440">INDEX($H440:$K440,0,MATCH(AF$422,$H$422:$K$422,0))*HLOOKUP(AF$421,$J$418:$R$419,2)</f>
        <v>0</v>
      </c>
      <c r="AG440" s="695" cm="1">
        <f t="array" ref="AG440">INDEX($H440:$K440,0,MATCH(AG$422,$H$422:$K$422,0))*HLOOKUP(AG$421,$J$418:$R$419,2)</f>
        <v>1</v>
      </c>
      <c r="AH440" s="695" cm="1">
        <f t="array" ref="AH440">INDEX($H440:$K440,0,MATCH(AH$422,$H$422:$K$422,0))*HLOOKUP(AH$421,$J$418:$R$419,2)</f>
        <v>1</v>
      </c>
      <c r="AI440" s="695" cm="1">
        <f t="array" ref="AI440">INDEX($H440:$K440,0,MATCH(AI$422,$H$422:$K$422,0))*HLOOKUP(AI$421,$J$418:$R$419,2)</f>
        <v>0</v>
      </c>
      <c r="AJ440" s="695" cm="1">
        <f t="array" ref="AJ440">INDEX($H440:$K440,0,MATCH(AJ$422,$H$422:$K$422,0))*HLOOKUP(AJ$421,$J$418:$R$419,2)</f>
        <v>0</v>
      </c>
      <c r="AK440" s="695" cm="1">
        <f t="array" ref="AK440">INDEX($H440:$K440,0,MATCH(AK$422,$H$422:$K$422,0))*HLOOKUP(AK$421,$J$418:$R$419,2)</f>
        <v>1</v>
      </c>
      <c r="AL440" s="695" cm="1">
        <f t="array" ref="AL440">INDEX($H440:$K440,0,MATCH(AL$422,$H$422:$K$422,0))*HLOOKUP(AL$421,$J$418:$R$419,2)</f>
        <v>1</v>
      </c>
      <c r="AM440" s="695" cm="1">
        <f t="array" ref="AM440">INDEX($H440:$K440,0,MATCH(AM$422,$H$422:$K$422,0))*HLOOKUP(AM$421,$J$418:$R$419,2)</f>
        <v>0</v>
      </c>
      <c r="AN440" s="695" cm="1">
        <f t="array" ref="AN440">INDEX($H440:$K440,0,MATCH(AN$422,$H$422:$K$422,0))*HLOOKUP(AN$421,$J$418:$R$419,2)</f>
        <v>0</v>
      </c>
      <c r="AO440" s="695" cm="1">
        <f t="array" ref="AO440">INDEX($H440:$K440,0,MATCH(AO$422,$H$422:$K$422,0))*HLOOKUP(AO$421,$J$418:$R$419,2)</f>
        <v>1</v>
      </c>
      <c r="AP440" s="695" cm="1">
        <f t="array" ref="AP440">INDEX($H440:$K440,0,MATCH(AP$422,$H$422:$K$422,0))*HLOOKUP(AP$421,$J$418:$R$419,2)</f>
        <v>1</v>
      </c>
      <c r="AQ440" s="695" cm="1">
        <f t="array" ref="AQ440">INDEX($H440:$K440,0,MATCH(AQ$422,$H$422:$K$422,0))*HLOOKUP(AQ$421,$J$418:$R$419,2)</f>
        <v>0</v>
      </c>
      <c r="AR440" s="695" cm="1">
        <f t="array" ref="AR440">INDEX($H440:$K440,0,MATCH(AR$422,$H$422:$K$422,0))*HLOOKUP(AR$421,$J$418:$R$419,2)</f>
        <v>0</v>
      </c>
      <c r="AS440" s="695" cm="1">
        <f t="array" ref="AS440">INDEX($H440:$K440,0,MATCH(AS$422,$H$422:$K$422,0))*HLOOKUP(AS$421,$J$418:$R$419,2)</f>
        <v>1</v>
      </c>
      <c r="AT440" s="695" cm="1">
        <f t="array" ref="AT440">INDEX($H440:$K440,0,MATCH(AT$422,$H$422:$K$422,0))*HLOOKUP(AT$421,$J$418:$R$419,2)</f>
        <v>1</v>
      </c>
      <c r="AU440" s="695" cm="1">
        <f t="array" ref="AU440">INDEX($H440:$K440,0,MATCH(AU$422,$H$422:$K$422,0))*HLOOKUP(AU$421,$J$418:$R$419,2)</f>
        <v>0</v>
      </c>
      <c r="AV440" s="186"/>
      <c r="AW440" s="186"/>
      <c r="AX440" s="16"/>
      <c r="AY440" s="8"/>
      <c r="AZ440" s="8"/>
      <c r="BA440" s="8"/>
    </row>
    <row r="441" spans="1:53" ht="14.5" outlineLevel="1" x14ac:dyDescent="0.35">
      <c r="A441" s="6"/>
      <c r="B441" s="7"/>
      <c r="C441" s="17"/>
      <c r="D441" s="17"/>
      <c r="E441" s="17"/>
      <c r="F441" s="26"/>
      <c r="G441" s="26" t="str">
        <f t="shared" si="224"/>
        <v>AYAA2A1w</v>
      </c>
      <c r="H441" s="222">
        <f t="shared" ref="H441:K441" si="234">IF(H383&gt;0,1,0)</f>
        <v>0</v>
      </c>
      <c r="I441" s="222">
        <f t="shared" si="234"/>
        <v>1</v>
      </c>
      <c r="J441" s="222">
        <f t="shared" si="234"/>
        <v>1</v>
      </c>
      <c r="K441" s="222">
        <f t="shared" si="234"/>
        <v>0</v>
      </c>
      <c r="L441" s="695" cm="1">
        <f t="array" ref="L441">INDEX($H441:$K441,0,MATCH(L$422,$H$422:$K$422,0))*HLOOKUP(L$421,$J$418:$R$419,2)</f>
        <v>0</v>
      </c>
      <c r="M441" s="695" cm="1">
        <f t="array" ref="M441">INDEX($H441:$K441,0,MATCH(M$422,$H$422:$K$422,0))*HLOOKUP(M$421,$J$418:$R$419,2)</f>
        <v>1</v>
      </c>
      <c r="N441" s="695" cm="1">
        <f t="array" ref="N441">INDEX($H441:$K441,0,MATCH(N$422,$H$422:$K$422,0))*HLOOKUP(N$421,$J$418:$R$419,2)</f>
        <v>1</v>
      </c>
      <c r="O441" s="695" cm="1">
        <f t="array" ref="O441">INDEX($H441:$K441,0,MATCH(O$422,$H$422:$K$422,0))*HLOOKUP(O$421,$J$418:$R$419,2)</f>
        <v>0</v>
      </c>
      <c r="P441" s="695" cm="1">
        <f t="array" ref="P441">INDEX($H441:$K441,0,MATCH(P$422,$H$422:$K$422,0))*HLOOKUP(P$421,$J$418:$R$419,2)</f>
        <v>0</v>
      </c>
      <c r="Q441" s="695" cm="1">
        <f t="array" ref="Q441">INDEX($H441:$K441,0,MATCH(Q$422,$H$422:$K$422,0))*HLOOKUP(Q$421,$J$418:$R$419,2)</f>
        <v>1</v>
      </c>
      <c r="R441" s="695" cm="1">
        <f t="array" ref="R441">INDEX($H441:$K441,0,MATCH(R$422,$H$422:$K$422,0))*HLOOKUP(R$421,$J$418:$R$419,2)</f>
        <v>1</v>
      </c>
      <c r="S441" s="695" cm="1">
        <f t="array" ref="S441">INDEX($H441:$K441,0,MATCH(S$422,$H$422:$K$422,0))*HLOOKUP(S$421,$J$418:$R$419,2)</f>
        <v>0</v>
      </c>
      <c r="T441" s="695" cm="1">
        <f t="array" ref="T441">INDEX($H441:$K441,0,MATCH(T$422,$H$422:$K$422,0))*HLOOKUP(T$421,$J$418:$R$419,2)</f>
        <v>0</v>
      </c>
      <c r="U441" s="695" cm="1">
        <f t="array" ref="U441">INDEX($H441:$K441,0,MATCH(U$422,$H$422:$K$422,0))*HLOOKUP(U$421,$J$418:$R$419,2)</f>
        <v>1</v>
      </c>
      <c r="V441" s="695" cm="1">
        <f t="array" ref="V441">INDEX($H441:$K441,0,MATCH(V$422,$H$422:$K$422,0))*HLOOKUP(V$421,$J$418:$R$419,2)</f>
        <v>1</v>
      </c>
      <c r="W441" s="695" cm="1">
        <f t="array" ref="W441">INDEX($H441:$K441,0,MATCH(W$422,$H$422:$K$422,0))*HLOOKUP(W$421,$J$418:$R$419,2)</f>
        <v>0</v>
      </c>
      <c r="X441" s="695" cm="1">
        <f t="array" ref="X441">INDEX($H441:$K441,0,MATCH(X$422,$H$422:$K$422,0))*HLOOKUP(X$421,$J$418:$R$419,2)</f>
        <v>0</v>
      </c>
      <c r="Y441" s="695" cm="1">
        <f t="array" ref="Y441">INDEX($H441:$K441,0,MATCH(Y$422,$H$422:$K$422,0))*HLOOKUP(Y$421,$J$418:$R$419,2)</f>
        <v>1</v>
      </c>
      <c r="Z441" s="695" cm="1">
        <f t="array" ref="Z441">INDEX($H441:$K441,0,MATCH(Z$422,$H$422:$K$422,0))*HLOOKUP(Z$421,$J$418:$R$419,2)</f>
        <v>1</v>
      </c>
      <c r="AA441" s="695" cm="1">
        <f t="array" ref="AA441">INDEX($H441:$K441,0,MATCH(AA$422,$H$422:$K$422,0))*HLOOKUP(AA$421,$J$418:$R$419,2)</f>
        <v>0</v>
      </c>
      <c r="AB441" s="695" cm="1">
        <f t="array" ref="AB441">INDEX($H441:$K441,0,MATCH(AB$422,$H$422:$K$422,0))*HLOOKUP(AB$421,$J$418:$R$419,2)</f>
        <v>0</v>
      </c>
      <c r="AC441" s="695" cm="1">
        <f t="array" ref="AC441">INDEX($H441:$K441,0,MATCH(AC$422,$H$422:$K$422,0))*HLOOKUP(AC$421,$J$418:$R$419,2)</f>
        <v>1</v>
      </c>
      <c r="AD441" s="695" cm="1">
        <f t="array" ref="AD441">INDEX($H441:$K441,0,MATCH(AD$422,$H$422:$K$422,0))*HLOOKUP(AD$421,$J$418:$R$419,2)</f>
        <v>1</v>
      </c>
      <c r="AE441" s="695" cm="1">
        <f t="array" ref="AE441">INDEX($H441:$K441,0,MATCH(AE$422,$H$422:$K$422,0))*HLOOKUP(AE$421,$J$418:$R$419,2)</f>
        <v>0</v>
      </c>
      <c r="AF441" s="695" cm="1">
        <f t="array" ref="AF441">INDEX($H441:$K441,0,MATCH(AF$422,$H$422:$K$422,0))*HLOOKUP(AF$421,$J$418:$R$419,2)</f>
        <v>0</v>
      </c>
      <c r="AG441" s="695" cm="1">
        <f t="array" ref="AG441">INDEX($H441:$K441,0,MATCH(AG$422,$H$422:$K$422,0))*HLOOKUP(AG$421,$J$418:$R$419,2)</f>
        <v>1</v>
      </c>
      <c r="AH441" s="695" cm="1">
        <f t="array" ref="AH441">INDEX($H441:$K441,0,MATCH(AH$422,$H$422:$K$422,0))*HLOOKUP(AH$421,$J$418:$R$419,2)</f>
        <v>1</v>
      </c>
      <c r="AI441" s="695" cm="1">
        <f t="array" ref="AI441">INDEX($H441:$K441,0,MATCH(AI$422,$H$422:$K$422,0))*HLOOKUP(AI$421,$J$418:$R$419,2)</f>
        <v>0</v>
      </c>
      <c r="AJ441" s="695" cm="1">
        <f t="array" ref="AJ441">INDEX($H441:$K441,0,MATCH(AJ$422,$H$422:$K$422,0))*HLOOKUP(AJ$421,$J$418:$R$419,2)</f>
        <v>0</v>
      </c>
      <c r="AK441" s="695" cm="1">
        <f t="array" ref="AK441">INDEX($H441:$K441,0,MATCH(AK$422,$H$422:$K$422,0))*HLOOKUP(AK$421,$J$418:$R$419,2)</f>
        <v>1</v>
      </c>
      <c r="AL441" s="695" cm="1">
        <f t="array" ref="AL441">INDEX($H441:$K441,0,MATCH(AL$422,$H$422:$K$422,0))*HLOOKUP(AL$421,$J$418:$R$419,2)</f>
        <v>1</v>
      </c>
      <c r="AM441" s="695" cm="1">
        <f t="array" ref="AM441">INDEX($H441:$K441,0,MATCH(AM$422,$H$422:$K$422,0))*HLOOKUP(AM$421,$J$418:$R$419,2)</f>
        <v>0</v>
      </c>
      <c r="AN441" s="695" cm="1">
        <f t="array" ref="AN441">INDEX($H441:$K441,0,MATCH(AN$422,$H$422:$K$422,0))*HLOOKUP(AN$421,$J$418:$R$419,2)</f>
        <v>0</v>
      </c>
      <c r="AO441" s="695" cm="1">
        <f t="array" ref="AO441">INDEX($H441:$K441,0,MATCH(AO$422,$H$422:$K$422,0))*HLOOKUP(AO$421,$J$418:$R$419,2)</f>
        <v>1</v>
      </c>
      <c r="AP441" s="695" cm="1">
        <f t="array" ref="AP441">INDEX($H441:$K441,0,MATCH(AP$422,$H$422:$K$422,0))*HLOOKUP(AP$421,$J$418:$R$419,2)</f>
        <v>1</v>
      </c>
      <c r="AQ441" s="695" cm="1">
        <f t="array" ref="AQ441">INDEX($H441:$K441,0,MATCH(AQ$422,$H$422:$K$422,0))*HLOOKUP(AQ$421,$J$418:$R$419,2)</f>
        <v>0</v>
      </c>
      <c r="AR441" s="695" cm="1">
        <f t="array" ref="AR441">INDEX($H441:$K441,0,MATCH(AR$422,$H$422:$K$422,0))*HLOOKUP(AR$421,$J$418:$R$419,2)</f>
        <v>0</v>
      </c>
      <c r="AS441" s="695" cm="1">
        <f t="array" ref="AS441">INDEX($H441:$K441,0,MATCH(AS$422,$H$422:$K$422,0))*HLOOKUP(AS$421,$J$418:$R$419,2)</f>
        <v>1</v>
      </c>
      <c r="AT441" s="695" cm="1">
        <f t="array" ref="AT441">INDEX($H441:$K441,0,MATCH(AT$422,$H$422:$K$422,0))*HLOOKUP(AT$421,$J$418:$R$419,2)</f>
        <v>1</v>
      </c>
      <c r="AU441" s="695" cm="1">
        <f t="array" ref="AU441">INDEX($H441:$K441,0,MATCH(AU$422,$H$422:$K$422,0))*HLOOKUP(AU$421,$J$418:$R$419,2)</f>
        <v>0</v>
      </c>
      <c r="AV441" s="186"/>
      <c r="AW441" s="186"/>
      <c r="AX441" s="16"/>
      <c r="AY441" s="8"/>
      <c r="AZ441" s="8"/>
      <c r="BA441" s="8"/>
    </row>
    <row r="442" spans="1:53" ht="14.5" outlineLevel="1" x14ac:dyDescent="0.35">
      <c r="A442" s="6"/>
      <c r="B442" s="7"/>
      <c r="C442" s="17"/>
      <c r="D442" s="17"/>
      <c r="E442" s="17"/>
      <c r="F442" s="26"/>
      <c r="G442" s="26" t="str">
        <f t="shared" si="224"/>
        <v>AYAA2A1wd</v>
      </c>
      <c r="H442" s="222">
        <f t="shared" ref="H442:K442" si="235">IF(H384&gt;0,1,0)</f>
        <v>0</v>
      </c>
      <c r="I442" s="222">
        <f t="shared" si="235"/>
        <v>1</v>
      </c>
      <c r="J442" s="222">
        <f t="shared" si="235"/>
        <v>1</v>
      </c>
      <c r="K442" s="222">
        <f t="shared" si="235"/>
        <v>0</v>
      </c>
      <c r="L442" s="695" cm="1">
        <f t="array" ref="L442">INDEX($H442:$K442,0,MATCH(L$422,$H$422:$K$422,0))*HLOOKUP(L$421,$J$418:$R$419,2)</f>
        <v>0</v>
      </c>
      <c r="M442" s="695" cm="1">
        <f t="array" ref="M442">INDEX($H442:$K442,0,MATCH(M$422,$H$422:$K$422,0))*HLOOKUP(M$421,$J$418:$R$419,2)</f>
        <v>1</v>
      </c>
      <c r="N442" s="695" cm="1">
        <f t="array" ref="N442">INDEX($H442:$K442,0,MATCH(N$422,$H$422:$K$422,0))*HLOOKUP(N$421,$J$418:$R$419,2)</f>
        <v>1</v>
      </c>
      <c r="O442" s="695" cm="1">
        <f t="array" ref="O442">INDEX($H442:$K442,0,MATCH(O$422,$H$422:$K$422,0))*HLOOKUP(O$421,$J$418:$R$419,2)</f>
        <v>0</v>
      </c>
      <c r="P442" s="695" cm="1">
        <f t="array" ref="P442">INDEX($H442:$K442,0,MATCH(P$422,$H$422:$K$422,0))*HLOOKUP(P$421,$J$418:$R$419,2)</f>
        <v>0</v>
      </c>
      <c r="Q442" s="695" cm="1">
        <f t="array" ref="Q442">INDEX($H442:$K442,0,MATCH(Q$422,$H$422:$K$422,0))*HLOOKUP(Q$421,$J$418:$R$419,2)</f>
        <v>1</v>
      </c>
      <c r="R442" s="695" cm="1">
        <f t="array" ref="R442">INDEX($H442:$K442,0,MATCH(R$422,$H$422:$K$422,0))*HLOOKUP(R$421,$J$418:$R$419,2)</f>
        <v>1</v>
      </c>
      <c r="S442" s="695" cm="1">
        <f t="array" ref="S442">INDEX($H442:$K442,0,MATCH(S$422,$H$422:$K$422,0))*HLOOKUP(S$421,$J$418:$R$419,2)</f>
        <v>0</v>
      </c>
      <c r="T442" s="695" cm="1">
        <f t="array" ref="T442">INDEX($H442:$K442,0,MATCH(T$422,$H$422:$K$422,0))*HLOOKUP(T$421,$J$418:$R$419,2)</f>
        <v>0</v>
      </c>
      <c r="U442" s="695" cm="1">
        <f t="array" ref="U442">INDEX($H442:$K442,0,MATCH(U$422,$H$422:$K$422,0))*HLOOKUP(U$421,$J$418:$R$419,2)</f>
        <v>1</v>
      </c>
      <c r="V442" s="695" cm="1">
        <f t="array" ref="V442">INDEX($H442:$K442,0,MATCH(V$422,$H$422:$K$422,0))*HLOOKUP(V$421,$J$418:$R$419,2)</f>
        <v>1</v>
      </c>
      <c r="W442" s="695" cm="1">
        <f t="array" ref="W442">INDEX($H442:$K442,0,MATCH(W$422,$H$422:$K$422,0))*HLOOKUP(W$421,$J$418:$R$419,2)</f>
        <v>0</v>
      </c>
      <c r="X442" s="695" cm="1">
        <f t="array" ref="X442">INDEX($H442:$K442,0,MATCH(X$422,$H$422:$K$422,0))*HLOOKUP(X$421,$J$418:$R$419,2)</f>
        <v>0</v>
      </c>
      <c r="Y442" s="695" cm="1">
        <f t="array" ref="Y442">INDEX($H442:$K442,0,MATCH(Y$422,$H$422:$K$422,0))*HLOOKUP(Y$421,$J$418:$R$419,2)</f>
        <v>1</v>
      </c>
      <c r="Z442" s="695" cm="1">
        <f t="array" ref="Z442">INDEX($H442:$K442,0,MATCH(Z$422,$H$422:$K$422,0))*HLOOKUP(Z$421,$J$418:$R$419,2)</f>
        <v>1</v>
      </c>
      <c r="AA442" s="695" cm="1">
        <f t="array" ref="AA442">INDEX($H442:$K442,0,MATCH(AA$422,$H$422:$K$422,0))*HLOOKUP(AA$421,$J$418:$R$419,2)</f>
        <v>0</v>
      </c>
      <c r="AB442" s="695" cm="1">
        <f t="array" ref="AB442">INDEX($H442:$K442,0,MATCH(AB$422,$H$422:$K$422,0))*HLOOKUP(AB$421,$J$418:$R$419,2)</f>
        <v>0</v>
      </c>
      <c r="AC442" s="695" cm="1">
        <f t="array" ref="AC442">INDEX($H442:$K442,0,MATCH(AC$422,$H$422:$K$422,0))*HLOOKUP(AC$421,$J$418:$R$419,2)</f>
        <v>1</v>
      </c>
      <c r="AD442" s="695" cm="1">
        <f t="array" ref="AD442">INDEX($H442:$K442,0,MATCH(AD$422,$H$422:$K$422,0))*HLOOKUP(AD$421,$J$418:$R$419,2)</f>
        <v>1</v>
      </c>
      <c r="AE442" s="695" cm="1">
        <f t="array" ref="AE442">INDEX($H442:$K442,0,MATCH(AE$422,$H$422:$K$422,0))*HLOOKUP(AE$421,$J$418:$R$419,2)</f>
        <v>0</v>
      </c>
      <c r="AF442" s="695" cm="1">
        <f t="array" ref="AF442">INDEX($H442:$K442,0,MATCH(AF$422,$H$422:$K$422,0))*HLOOKUP(AF$421,$J$418:$R$419,2)</f>
        <v>0</v>
      </c>
      <c r="AG442" s="695" cm="1">
        <f t="array" ref="AG442">INDEX($H442:$K442,0,MATCH(AG$422,$H$422:$K$422,0))*HLOOKUP(AG$421,$J$418:$R$419,2)</f>
        <v>1</v>
      </c>
      <c r="AH442" s="695" cm="1">
        <f t="array" ref="AH442">INDEX($H442:$K442,0,MATCH(AH$422,$H$422:$K$422,0))*HLOOKUP(AH$421,$J$418:$R$419,2)</f>
        <v>1</v>
      </c>
      <c r="AI442" s="695" cm="1">
        <f t="array" ref="AI442">INDEX($H442:$K442,0,MATCH(AI$422,$H$422:$K$422,0))*HLOOKUP(AI$421,$J$418:$R$419,2)</f>
        <v>0</v>
      </c>
      <c r="AJ442" s="695" cm="1">
        <f t="array" ref="AJ442">INDEX($H442:$K442,0,MATCH(AJ$422,$H$422:$K$422,0))*HLOOKUP(AJ$421,$J$418:$R$419,2)</f>
        <v>0</v>
      </c>
      <c r="AK442" s="695" cm="1">
        <f t="array" ref="AK442">INDEX($H442:$K442,0,MATCH(AK$422,$H$422:$K$422,0))*HLOOKUP(AK$421,$J$418:$R$419,2)</f>
        <v>1</v>
      </c>
      <c r="AL442" s="695" cm="1">
        <f t="array" ref="AL442">INDEX($H442:$K442,0,MATCH(AL$422,$H$422:$K$422,0))*HLOOKUP(AL$421,$J$418:$R$419,2)</f>
        <v>1</v>
      </c>
      <c r="AM442" s="695" cm="1">
        <f t="array" ref="AM442">INDEX($H442:$K442,0,MATCH(AM$422,$H$422:$K$422,0))*HLOOKUP(AM$421,$J$418:$R$419,2)</f>
        <v>0</v>
      </c>
      <c r="AN442" s="695" cm="1">
        <f t="array" ref="AN442">INDEX($H442:$K442,0,MATCH(AN$422,$H$422:$K$422,0))*HLOOKUP(AN$421,$J$418:$R$419,2)</f>
        <v>0</v>
      </c>
      <c r="AO442" s="695" cm="1">
        <f t="array" ref="AO442">INDEX($H442:$K442,0,MATCH(AO$422,$H$422:$K$422,0))*HLOOKUP(AO$421,$J$418:$R$419,2)</f>
        <v>1</v>
      </c>
      <c r="AP442" s="695" cm="1">
        <f t="array" ref="AP442">INDEX($H442:$K442,0,MATCH(AP$422,$H$422:$K$422,0))*HLOOKUP(AP$421,$J$418:$R$419,2)</f>
        <v>1</v>
      </c>
      <c r="AQ442" s="695" cm="1">
        <f t="array" ref="AQ442">INDEX($H442:$K442,0,MATCH(AQ$422,$H$422:$K$422,0))*HLOOKUP(AQ$421,$J$418:$R$419,2)</f>
        <v>0</v>
      </c>
      <c r="AR442" s="695" cm="1">
        <f t="array" ref="AR442">INDEX($H442:$K442,0,MATCH(AR$422,$H$422:$K$422,0))*HLOOKUP(AR$421,$J$418:$R$419,2)</f>
        <v>0</v>
      </c>
      <c r="AS442" s="695" cm="1">
        <f t="array" ref="AS442">INDEX($H442:$K442,0,MATCH(AS$422,$H$422:$K$422,0))*HLOOKUP(AS$421,$J$418:$R$419,2)</f>
        <v>1</v>
      </c>
      <c r="AT442" s="695" cm="1">
        <f t="array" ref="AT442">INDEX($H442:$K442,0,MATCH(AT$422,$H$422:$K$422,0))*HLOOKUP(AT$421,$J$418:$R$419,2)</f>
        <v>1</v>
      </c>
      <c r="AU442" s="695" cm="1">
        <f t="array" ref="AU442">INDEX($H442:$K442,0,MATCH(AU$422,$H$422:$K$422,0))*HLOOKUP(AU$421,$J$418:$R$419,2)</f>
        <v>0</v>
      </c>
      <c r="AV442" s="186"/>
      <c r="AW442" s="186"/>
      <c r="AX442" s="16"/>
      <c r="AY442" s="8"/>
      <c r="AZ442" s="8"/>
      <c r="BA442" s="8"/>
    </row>
    <row r="443" spans="1:53" ht="14.5" outlineLevel="1" x14ac:dyDescent="0.35">
      <c r="A443" s="6"/>
      <c r="B443" s="7"/>
      <c r="C443" s="17"/>
      <c r="D443" s="17"/>
      <c r="E443" s="17"/>
      <c r="F443" s="26"/>
      <c r="G443" s="26" t="str">
        <f t="shared" si="224"/>
        <v>AAWA2A1a</v>
      </c>
      <c r="H443" s="222">
        <f t="shared" ref="H443:K443" si="236">IF(H385&gt;0,1,0)</f>
        <v>0</v>
      </c>
      <c r="I443" s="222">
        <f t="shared" si="236"/>
        <v>1</v>
      </c>
      <c r="J443" s="222">
        <f t="shared" si="236"/>
        <v>0</v>
      </c>
      <c r="K443" s="222">
        <f t="shared" si="236"/>
        <v>0</v>
      </c>
      <c r="L443" s="695" cm="1">
        <f t="array" ref="L443">INDEX($H443:$K443,0,MATCH(L$422,$H$422:$K$422,0))*HLOOKUP(L$421,$J$418:$R$419,2)</f>
        <v>0</v>
      </c>
      <c r="M443" s="695" cm="1">
        <f t="array" ref="M443">INDEX($H443:$K443,0,MATCH(M$422,$H$422:$K$422,0))*HLOOKUP(M$421,$J$418:$R$419,2)</f>
        <v>1</v>
      </c>
      <c r="N443" s="695" cm="1">
        <f t="array" ref="N443">INDEX($H443:$K443,0,MATCH(N$422,$H$422:$K$422,0))*HLOOKUP(N$421,$J$418:$R$419,2)</f>
        <v>0</v>
      </c>
      <c r="O443" s="695" cm="1">
        <f t="array" ref="O443">INDEX($H443:$K443,0,MATCH(O$422,$H$422:$K$422,0))*HLOOKUP(O$421,$J$418:$R$419,2)</f>
        <v>0</v>
      </c>
      <c r="P443" s="695" cm="1">
        <f t="array" ref="P443">INDEX($H443:$K443,0,MATCH(P$422,$H$422:$K$422,0))*HLOOKUP(P$421,$J$418:$R$419,2)</f>
        <v>0</v>
      </c>
      <c r="Q443" s="695" cm="1">
        <f t="array" ref="Q443">INDEX($H443:$K443,0,MATCH(Q$422,$H$422:$K$422,0))*HLOOKUP(Q$421,$J$418:$R$419,2)</f>
        <v>1</v>
      </c>
      <c r="R443" s="695" cm="1">
        <f t="array" ref="R443">INDEX($H443:$K443,0,MATCH(R$422,$H$422:$K$422,0))*HLOOKUP(R$421,$J$418:$R$419,2)</f>
        <v>0</v>
      </c>
      <c r="S443" s="695" cm="1">
        <f t="array" ref="S443">INDEX($H443:$K443,0,MATCH(S$422,$H$422:$K$422,0))*HLOOKUP(S$421,$J$418:$R$419,2)</f>
        <v>0</v>
      </c>
      <c r="T443" s="695" cm="1">
        <f t="array" ref="T443">INDEX($H443:$K443,0,MATCH(T$422,$H$422:$K$422,0))*HLOOKUP(T$421,$J$418:$R$419,2)</f>
        <v>0</v>
      </c>
      <c r="U443" s="695" cm="1">
        <f t="array" ref="U443">INDEX($H443:$K443,0,MATCH(U$422,$H$422:$K$422,0))*HLOOKUP(U$421,$J$418:$R$419,2)</f>
        <v>1</v>
      </c>
      <c r="V443" s="695" cm="1">
        <f t="array" ref="V443">INDEX($H443:$K443,0,MATCH(V$422,$H$422:$K$422,0))*HLOOKUP(V$421,$J$418:$R$419,2)</f>
        <v>0</v>
      </c>
      <c r="W443" s="695" cm="1">
        <f t="array" ref="W443">INDEX($H443:$K443,0,MATCH(W$422,$H$422:$K$422,0))*HLOOKUP(W$421,$J$418:$R$419,2)</f>
        <v>0</v>
      </c>
      <c r="X443" s="695" cm="1">
        <f t="array" ref="X443">INDEX($H443:$K443,0,MATCH(X$422,$H$422:$K$422,0))*HLOOKUP(X$421,$J$418:$R$419,2)</f>
        <v>0</v>
      </c>
      <c r="Y443" s="695" cm="1">
        <f t="array" ref="Y443">INDEX($H443:$K443,0,MATCH(Y$422,$H$422:$K$422,0))*HLOOKUP(Y$421,$J$418:$R$419,2)</f>
        <v>1</v>
      </c>
      <c r="Z443" s="695" cm="1">
        <f t="array" ref="Z443">INDEX($H443:$K443,0,MATCH(Z$422,$H$422:$K$422,0))*HLOOKUP(Z$421,$J$418:$R$419,2)</f>
        <v>0</v>
      </c>
      <c r="AA443" s="695" cm="1">
        <f t="array" ref="AA443">INDEX($H443:$K443,0,MATCH(AA$422,$H$422:$K$422,0))*HLOOKUP(AA$421,$J$418:$R$419,2)</f>
        <v>0</v>
      </c>
      <c r="AB443" s="695" cm="1">
        <f t="array" ref="AB443">INDEX($H443:$K443,0,MATCH(AB$422,$H$422:$K$422,0))*HLOOKUP(AB$421,$J$418:$R$419,2)</f>
        <v>0</v>
      </c>
      <c r="AC443" s="695" cm="1">
        <f t="array" ref="AC443">INDEX($H443:$K443,0,MATCH(AC$422,$H$422:$K$422,0))*HLOOKUP(AC$421,$J$418:$R$419,2)</f>
        <v>1</v>
      </c>
      <c r="AD443" s="695" cm="1">
        <f t="array" ref="AD443">INDEX($H443:$K443,0,MATCH(AD$422,$H$422:$K$422,0))*HLOOKUP(AD$421,$J$418:$R$419,2)</f>
        <v>0</v>
      </c>
      <c r="AE443" s="695" cm="1">
        <f t="array" ref="AE443">INDEX($H443:$K443,0,MATCH(AE$422,$H$422:$K$422,0))*HLOOKUP(AE$421,$J$418:$R$419,2)</f>
        <v>0</v>
      </c>
      <c r="AF443" s="695" cm="1">
        <f t="array" ref="AF443">INDEX($H443:$K443,0,MATCH(AF$422,$H$422:$K$422,0))*HLOOKUP(AF$421,$J$418:$R$419,2)</f>
        <v>0</v>
      </c>
      <c r="AG443" s="695" cm="1">
        <f t="array" ref="AG443">INDEX($H443:$K443,0,MATCH(AG$422,$H$422:$K$422,0))*HLOOKUP(AG$421,$J$418:$R$419,2)</f>
        <v>1</v>
      </c>
      <c r="AH443" s="695" cm="1">
        <f t="array" ref="AH443">INDEX($H443:$K443,0,MATCH(AH$422,$H$422:$K$422,0))*HLOOKUP(AH$421,$J$418:$R$419,2)</f>
        <v>0</v>
      </c>
      <c r="AI443" s="695" cm="1">
        <f t="array" ref="AI443">INDEX($H443:$K443,0,MATCH(AI$422,$H$422:$K$422,0))*HLOOKUP(AI$421,$J$418:$R$419,2)</f>
        <v>0</v>
      </c>
      <c r="AJ443" s="695" cm="1">
        <f t="array" ref="AJ443">INDEX($H443:$K443,0,MATCH(AJ$422,$H$422:$K$422,0))*HLOOKUP(AJ$421,$J$418:$R$419,2)</f>
        <v>0</v>
      </c>
      <c r="AK443" s="695" cm="1">
        <f t="array" ref="AK443">INDEX($H443:$K443,0,MATCH(AK$422,$H$422:$K$422,0))*HLOOKUP(AK$421,$J$418:$R$419,2)</f>
        <v>1</v>
      </c>
      <c r="AL443" s="695" cm="1">
        <f t="array" ref="AL443">INDEX($H443:$K443,0,MATCH(AL$422,$H$422:$K$422,0))*HLOOKUP(AL$421,$J$418:$R$419,2)</f>
        <v>0</v>
      </c>
      <c r="AM443" s="695" cm="1">
        <f t="array" ref="AM443">INDEX($H443:$K443,0,MATCH(AM$422,$H$422:$K$422,0))*HLOOKUP(AM$421,$J$418:$R$419,2)</f>
        <v>0</v>
      </c>
      <c r="AN443" s="695" cm="1">
        <f t="array" ref="AN443">INDEX($H443:$K443,0,MATCH(AN$422,$H$422:$K$422,0))*HLOOKUP(AN$421,$J$418:$R$419,2)</f>
        <v>0</v>
      </c>
      <c r="AO443" s="695" cm="1">
        <f t="array" ref="AO443">INDEX($H443:$K443,0,MATCH(AO$422,$H$422:$K$422,0))*HLOOKUP(AO$421,$J$418:$R$419,2)</f>
        <v>1</v>
      </c>
      <c r="AP443" s="695" cm="1">
        <f t="array" ref="AP443">INDEX($H443:$K443,0,MATCH(AP$422,$H$422:$K$422,0))*HLOOKUP(AP$421,$J$418:$R$419,2)</f>
        <v>0</v>
      </c>
      <c r="AQ443" s="695" cm="1">
        <f t="array" ref="AQ443">INDEX($H443:$K443,0,MATCH(AQ$422,$H$422:$K$422,0))*HLOOKUP(AQ$421,$J$418:$R$419,2)</f>
        <v>0</v>
      </c>
      <c r="AR443" s="695" cm="1">
        <f t="array" ref="AR443">INDEX($H443:$K443,0,MATCH(AR$422,$H$422:$K$422,0))*HLOOKUP(AR$421,$J$418:$R$419,2)</f>
        <v>0</v>
      </c>
      <c r="AS443" s="695" cm="1">
        <f t="array" ref="AS443">INDEX($H443:$K443,0,MATCH(AS$422,$H$422:$K$422,0))*HLOOKUP(AS$421,$J$418:$R$419,2)</f>
        <v>1</v>
      </c>
      <c r="AT443" s="695" cm="1">
        <f t="array" ref="AT443">INDEX($H443:$K443,0,MATCH(AT$422,$H$422:$K$422,0))*HLOOKUP(AT$421,$J$418:$R$419,2)</f>
        <v>0</v>
      </c>
      <c r="AU443" s="695" cm="1">
        <f t="array" ref="AU443">INDEX($H443:$K443,0,MATCH(AU$422,$H$422:$K$422,0))*HLOOKUP(AU$421,$J$418:$R$419,2)</f>
        <v>0</v>
      </c>
      <c r="AV443" s="186"/>
      <c r="AW443" s="186"/>
      <c r="AX443" s="16"/>
      <c r="AY443" s="8"/>
      <c r="AZ443" s="8"/>
      <c r="BA443" s="8"/>
    </row>
    <row r="444" spans="1:53" ht="14.5" outlineLevel="1" x14ac:dyDescent="0.35">
      <c r="A444" s="6"/>
      <c r="B444" s="7"/>
      <c r="C444" s="17"/>
      <c r="D444" s="17"/>
      <c r="E444" s="17"/>
      <c r="F444" s="26"/>
      <c r="G444" s="26" t="str">
        <f t="shared" si="224"/>
        <v>AAAWA1a</v>
      </c>
      <c r="H444" s="222">
        <f t="shared" ref="H444:K444" si="237">IF(H386&gt;0,1,0)</f>
        <v>0</v>
      </c>
      <c r="I444" s="222">
        <f t="shared" si="237"/>
        <v>1</v>
      </c>
      <c r="J444" s="222">
        <f t="shared" si="237"/>
        <v>0</v>
      </c>
      <c r="K444" s="222">
        <f t="shared" si="237"/>
        <v>0</v>
      </c>
      <c r="L444" s="695" cm="1">
        <f t="array" ref="L444">INDEX($H444:$K444,0,MATCH(L$422,$H$422:$K$422,0))*HLOOKUP(L$421,$J$418:$R$419,2)</f>
        <v>0</v>
      </c>
      <c r="M444" s="695" cm="1">
        <f t="array" ref="M444">INDEX($H444:$K444,0,MATCH(M$422,$H$422:$K$422,0))*HLOOKUP(M$421,$J$418:$R$419,2)</f>
        <v>1</v>
      </c>
      <c r="N444" s="695" cm="1">
        <f t="array" ref="N444">INDEX($H444:$K444,0,MATCH(N$422,$H$422:$K$422,0))*HLOOKUP(N$421,$J$418:$R$419,2)</f>
        <v>0</v>
      </c>
      <c r="O444" s="695" cm="1">
        <f t="array" ref="O444">INDEX($H444:$K444,0,MATCH(O$422,$H$422:$K$422,0))*HLOOKUP(O$421,$J$418:$R$419,2)</f>
        <v>0</v>
      </c>
      <c r="P444" s="695" cm="1">
        <f t="array" ref="P444">INDEX($H444:$K444,0,MATCH(P$422,$H$422:$K$422,0))*HLOOKUP(P$421,$J$418:$R$419,2)</f>
        <v>0</v>
      </c>
      <c r="Q444" s="695" cm="1">
        <f t="array" ref="Q444">INDEX($H444:$K444,0,MATCH(Q$422,$H$422:$K$422,0))*HLOOKUP(Q$421,$J$418:$R$419,2)</f>
        <v>1</v>
      </c>
      <c r="R444" s="695" cm="1">
        <f t="array" ref="R444">INDEX($H444:$K444,0,MATCH(R$422,$H$422:$K$422,0))*HLOOKUP(R$421,$J$418:$R$419,2)</f>
        <v>0</v>
      </c>
      <c r="S444" s="695" cm="1">
        <f t="array" ref="S444">INDEX($H444:$K444,0,MATCH(S$422,$H$422:$K$422,0))*HLOOKUP(S$421,$J$418:$R$419,2)</f>
        <v>0</v>
      </c>
      <c r="T444" s="695" cm="1">
        <f t="array" ref="T444">INDEX($H444:$K444,0,MATCH(T$422,$H$422:$K$422,0))*HLOOKUP(T$421,$J$418:$R$419,2)</f>
        <v>0</v>
      </c>
      <c r="U444" s="695" cm="1">
        <f t="array" ref="U444">INDEX($H444:$K444,0,MATCH(U$422,$H$422:$K$422,0))*HLOOKUP(U$421,$J$418:$R$419,2)</f>
        <v>1</v>
      </c>
      <c r="V444" s="695" cm="1">
        <f t="array" ref="V444">INDEX($H444:$K444,0,MATCH(V$422,$H$422:$K$422,0))*HLOOKUP(V$421,$J$418:$R$419,2)</f>
        <v>0</v>
      </c>
      <c r="W444" s="695" cm="1">
        <f t="array" ref="W444">INDEX($H444:$K444,0,MATCH(W$422,$H$422:$K$422,0))*HLOOKUP(W$421,$J$418:$R$419,2)</f>
        <v>0</v>
      </c>
      <c r="X444" s="695" cm="1">
        <f t="array" ref="X444">INDEX($H444:$K444,0,MATCH(X$422,$H$422:$K$422,0))*HLOOKUP(X$421,$J$418:$R$419,2)</f>
        <v>0</v>
      </c>
      <c r="Y444" s="695" cm="1">
        <f t="array" ref="Y444">INDEX($H444:$K444,0,MATCH(Y$422,$H$422:$K$422,0))*HLOOKUP(Y$421,$J$418:$R$419,2)</f>
        <v>1</v>
      </c>
      <c r="Z444" s="695" cm="1">
        <f t="array" ref="Z444">INDEX($H444:$K444,0,MATCH(Z$422,$H$422:$K$422,0))*HLOOKUP(Z$421,$J$418:$R$419,2)</f>
        <v>0</v>
      </c>
      <c r="AA444" s="695" cm="1">
        <f t="array" ref="AA444">INDEX($H444:$K444,0,MATCH(AA$422,$H$422:$K$422,0))*HLOOKUP(AA$421,$J$418:$R$419,2)</f>
        <v>0</v>
      </c>
      <c r="AB444" s="695" cm="1">
        <f t="array" ref="AB444">INDEX($H444:$K444,0,MATCH(AB$422,$H$422:$K$422,0))*HLOOKUP(AB$421,$J$418:$R$419,2)</f>
        <v>0</v>
      </c>
      <c r="AC444" s="695" cm="1">
        <f t="array" ref="AC444">INDEX($H444:$K444,0,MATCH(AC$422,$H$422:$K$422,0))*HLOOKUP(AC$421,$J$418:$R$419,2)</f>
        <v>1</v>
      </c>
      <c r="AD444" s="695" cm="1">
        <f t="array" ref="AD444">INDEX($H444:$K444,0,MATCH(AD$422,$H$422:$K$422,0))*HLOOKUP(AD$421,$J$418:$R$419,2)</f>
        <v>0</v>
      </c>
      <c r="AE444" s="695" cm="1">
        <f t="array" ref="AE444">INDEX($H444:$K444,0,MATCH(AE$422,$H$422:$K$422,0))*HLOOKUP(AE$421,$J$418:$R$419,2)</f>
        <v>0</v>
      </c>
      <c r="AF444" s="695" cm="1">
        <f t="array" ref="AF444">INDEX($H444:$K444,0,MATCH(AF$422,$H$422:$K$422,0))*HLOOKUP(AF$421,$J$418:$R$419,2)</f>
        <v>0</v>
      </c>
      <c r="AG444" s="695" cm="1">
        <f t="array" ref="AG444">INDEX($H444:$K444,0,MATCH(AG$422,$H$422:$K$422,0))*HLOOKUP(AG$421,$J$418:$R$419,2)</f>
        <v>1</v>
      </c>
      <c r="AH444" s="695" cm="1">
        <f t="array" ref="AH444">INDEX($H444:$K444,0,MATCH(AH$422,$H$422:$K$422,0))*HLOOKUP(AH$421,$J$418:$R$419,2)</f>
        <v>0</v>
      </c>
      <c r="AI444" s="695" cm="1">
        <f t="array" ref="AI444">INDEX($H444:$K444,0,MATCH(AI$422,$H$422:$K$422,0))*HLOOKUP(AI$421,$J$418:$R$419,2)</f>
        <v>0</v>
      </c>
      <c r="AJ444" s="695" cm="1">
        <f t="array" ref="AJ444">INDEX($H444:$K444,0,MATCH(AJ$422,$H$422:$K$422,0))*HLOOKUP(AJ$421,$J$418:$R$419,2)</f>
        <v>0</v>
      </c>
      <c r="AK444" s="695" cm="1">
        <f t="array" ref="AK444">INDEX($H444:$K444,0,MATCH(AK$422,$H$422:$K$422,0))*HLOOKUP(AK$421,$J$418:$R$419,2)</f>
        <v>1</v>
      </c>
      <c r="AL444" s="695" cm="1">
        <f t="array" ref="AL444">INDEX($H444:$K444,0,MATCH(AL$422,$H$422:$K$422,0))*HLOOKUP(AL$421,$J$418:$R$419,2)</f>
        <v>0</v>
      </c>
      <c r="AM444" s="695" cm="1">
        <f t="array" ref="AM444">INDEX($H444:$K444,0,MATCH(AM$422,$H$422:$K$422,0))*HLOOKUP(AM$421,$J$418:$R$419,2)</f>
        <v>0</v>
      </c>
      <c r="AN444" s="695" cm="1">
        <f t="array" ref="AN444">INDEX($H444:$K444,0,MATCH(AN$422,$H$422:$K$422,0))*HLOOKUP(AN$421,$J$418:$R$419,2)</f>
        <v>0</v>
      </c>
      <c r="AO444" s="695" cm="1">
        <f t="array" ref="AO444">INDEX($H444:$K444,0,MATCH(AO$422,$H$422:$K$422,0))*HLOOKUP(AO$421,$J$418:$R$419,2)</f>
        <v>1</v>
      </c>
      <c r="AP444" s="695" cm="1">
        <f t="array" ref="AP444">INDEX($H444:$K444,0,MATCH(AP$422,$H$422:$K$422,0))*HLOOKUP(AP$421,$J$418:$R$419,2)</f>
        <v>0</v>
      </c>
      <c r="AQ444" s="695" cm="1">
        <f t="array" ref="AQ444">INDEX($H444:$K444,0,MATCH(AQ$422,$H$422:$K$422,0))*HLOOKUP(AQ$421,$J$418:$R$419,2)</f>
        <v>0</v>
      </c>
      <c r="AR444" s="695" cm="1">
        <f t="array" ref="AR444">INDEX($H444:$K444,0,MATCH(AR$422,$H$422:$K$422,0))*HLOOKUP(AR$421,$J$418:$R$419,2)</f>
        <v>0</v>
      </c>
      <c r="AS444" s="695" cm="1">
        <f t="array" ref="AS444">INDEX($H444:$K444,0,MATCH(AS$422,$H$422:$K$422,0))*HLOOKUP(AS$421,$J$418:$R$419,2)</f>
        <v>1</v>
      </c>
      <c r="AT444" s="695" cm="1">
        <f t="array" ref="AT444">INDEX($H444:$K444,0,MATCH(AT$422,$H$422:$K$422,0))*HLOOKUP(AT$421,$J$418:$R$419,2)</f>
        <v>0</v>
      </c>
      <c r="AU444" s="695" cm="1">
        <f t="array" ref="AU444">INDEX($H444:$K444,0,MATCH(AU$422,$H$422:$K$422,0))*HLOOKUP(AU$421,$J$418:$R$419,2)</f>
        <v>0</v>
      </c>
      <c r="AV444" s="186"/>
      <c r="AW444" s="186"/>
      <c r="AX444" s="16"/>
      <c r="AY444" s="8"/>
      <c r="AZ444" s="8"/>
      <c r="BA444" s="8"/>
    </row>
    <row r="445" spans="1:53" ht="14.5" outlineLevel="1" x14ac:dyDescent="0.35">
      <c r="A445" s="6"/>
      <c r="B445" s="7"/>
      <c r="C445" s="17"/>
      <c r="D445" s="17"/>
      <c r="E445" s="17"/>
      <c r="F445" s="26"/>
      <c r="G445" s="26" t="str">
        <f t="shared" si="224"/>
        <v>YAAA2Wa</v>
      </c>
      <c r="H445" s="222">
        <f t="shared" ref="H445:K445" si="238">IF(H387&gt;0,1,0)</f>
        <v>0</v>
      </c>
      <c r="I445" s="222">
        <f t="shared" si="238"/>
        <v>1</v>
      </c>
      <c r="J445" s="222">
        <f t="shared" si="238"/>
        <v>0</v>
      </c>
      <c r="K445" s="222">
        <f t="shared" si="238"/>
        <v>0</v>
      </c>
      <c r="L445" s="695" cm="1">
        <f t="array" ref="L445">INDEX($H445:$K445,0,MATCH(L$422,$H$422:$K$422,0))*HLOOKUP(L$421,$J$418:$R$419,2)</f>
        <v>0</v>
      </c>
      <c r="M445" s="695" cm="1">
        <f t="array" ref="M445">INDEX($H445:$K445,0,MATCH(M$422,$H$422:$K$422,0))*HLOOKUP(M$421,$J$418:$R$419,2)</f>
        <v>1</v>
      </c>
      <c r="N445" s="695" cm="1">
        <f t="array" ref="N445">INDEX($H445:$K445,0,MATCH(N$422,$H$422:$K$422,0))*HLOOKUP(N$421,$J$418:$R$419,2)</f>
        <v>0</v>
      </c>
      <c r="O445" s="695" cm="1">
        <f t="array" ref="O445">INDEX($H445:$K445,0,MATCH(O$422,$H$422:$K$422,0))*HLOOKUP(O$421,$J$418:$R$419,2)</f>
        <v>0</v>
      </c>
      <c r="P445" s="695" cm="1">
        <f t="array" ref="P445">INDEX($H445:$K445,0,MATCH(P$422,$H$422:$K$422,0))*HLOOKUP(P$421,$J$418:$R$419,2)</f>
        <v>0</v>
      </c>
      <c r="Q445" s="695" cm="1">
        <f t="array" ref="Q445">INDEX($H445:$K445,0,MATCH(Q$422,$H$422:$K$422,0))*HLOOKUP(Q$421,$J$418:$R$419,2)</f>
        <v>1</v>
      </c>
      <c r="R445" s="695" cm="1">
        <f t="array" ref="R445">INDEX($H445:$K445,0,MATCH(R$422,$H$422:$K$422,0))*HLOOKUP(R$421,$J$418:$R$419,2)</f>
        <v>0</v>
      </c>
      <c r="S445" s="695" cm="1">
        <f t="array" ref="S445">INDEX($H445:$K445,0,MATCH(S$422,$H$422:$K$422,0))*HLOOKUP(S$421,$J$418:$R$419,2)</f>
        <v>0</v>
      </c>
      <c r="T445" s="695" cm="1">
        <f t="array" ref="T445">INDEX($H445:$K445,0,MATCH(T$422,$H$422:$K$422,0))*HLOOKUP(T$421,$J$418:$R$419,2)</f>
        <v>0</v>
      </c>
      <c r="U445" s="695" cm="1">
        <f t="array" ref="U445">INDEX($H445:$K445,0,MATCH(U$422,$H$422:$K$422,0))*HLOOKUP(U$421,$J$418:$R$419,2)</f>
        <v>1</v>
      </c>
      <c r="V445" s="695" cm="1">
        <f t="array" ref="V445">INDEX($H445:$K445,0,MATCH(V$422,$H$422:$K$422,0))*HLOOKUP(V$421,$J$418:$R$419,2)</f>
        <v>0</v>
      </c>
      <c r="W445" s="695" cm="1">
        <f t="array" ref="W445">INDEX($H445:$K445,0,MATCH(W$422,$H$422:$K$422,0))*HLOOKUP(W$421,$J$418:$R$419,2)</f>
        <v>0</v>
      </c>
      <c r="X445" s="695" cm="1">
        <f t="array" ref="X445">INDEX($H445:$K445,0,MATCH(X$422,$H$422:$K$422,0))*HLOOKUP(X$421,$J$418:$R$419,2)</f>
        <v>0</v>
      </c>
      <c r="Y445" s="695" cm="1">
        <f t="array" ref="Y445">INDEX($H445:$K445,0,MATCH(Y$422,$H$422:$K$422,0))*HLOOKUP(Y$421,$J$418:$R$419,2)</f>
        <v>1</v>
      </c>
      <c r="Z445" s="695" cm="1">
        <f t="array" ref="Z445">INDEX($H445:$K445,0,MATCH(Z$422,$H$422:$K$422,0))*HLOOKUP(Z$421,$J$418:$R$419,2)</f>
        <v>0</v>
      </c>
      <c r="AA445" s="695" cm="1">
        <f t="array" ref="AA445">INDEX($H445:$K445,0,MATCH(AA$422,$H$422:$K$422,0))*HLOOKUP(AA$421,$J$418:$R$419,2)</f>
        <v>0</v>
      </c>
      <c r="AB445" s="695" cm="1">
        <f t="array" ref="AB445">INDEX($H445:$K445,0,MATCH(AB$422,$H$422:$K$422,0))*HLOOKUP(AB$421,$J$418:$R$419,2)</f>
        <v>0</v>
      </c>
      <c r="AC445" s="695" cm="1">
        <f t="array" ref="AC445">INDEX($H445:$K445,0,MATCH(AC$422,$H$422:$K$422,0))*HLOOKUP(AC$421,$J$418:$R$419,2)</f>
        <v>1</v>
      </c>
      <c r="AD445" s="695" cm="1">
        <f t="array" ref="AD445">INDEX($H445:$K445,0,MATCH(AD$422,$H$422:$K$422,0))*HLOOKUP(AD$421,$J$418:$R$419,2)</f>
        <v>0</v>
      </c>
      <c r="AE445" s="695" cm="1">
        <f t="array" ref="AE445">INDEX($H445:$K445,0,MATCH(AE$422,$H$422:$K$422,0))*HLOOKUP(AE$421,$J$418:$R$419,2)</f>
        <v>0</v>
      </c>
      <c r="AF445" s="695" cm="1">
        <f t="array" ref="AF445">INDEX($H445:$K445,0,MATCH(AF$422,$H$422:$K$422,0))*HLOOKUP(AF$421,$J$418:$R$419,2)</f>
        <v>0</v>
      </c>
      <c r="AG445" s="695" cm="1">
        <f t="array" ref="AG445">INDEX($H445:$K445,0,MATCH(AG$422,$H$422:$K$422,0))*HLOOKUP(AG$421,$J$418:$R$419,2)</f>
        <v>1</v>
      </c>
      <c r="AH445" s="695" cm="1">
        <f t="array" ref="AH445">INDEX($H445:$K445,0,MATCH(AH$422,$H$422:$K$422,0))*HLOOKUP(AH$421,$J$418:$R$419,2)</f>
        <v>0</v>
      </c>
      <c r="AI445" s="695" cm="1">
        <f t="array" ref="AI445">INDEX($H445:$K445,0,MATCH(AI$422,$H$422:$K$422,0))*HLOOKUP(AI$421,$J$418:$R$419,2)</f>
        <v>0</v>
      </c>
      <c r="AJ445" s="695" cm="1">
        <f t="array" ref="AJ445">INDEX($H445:$K445,0,MATCH(AJ$422,$H$422:$K$422,0))*HLOOKUP(AJ$421,$J$418:$R$419,2)</f>
        <v>0</v>
      </c>
      <c r="AK445" s="695" cm="1">
        <f t="array" ref="AK445">INDEX($H445:$K445,0,MATCH(AK$422,$H$422:$K$422,0))*HLOOKUP(AK$421,$J$418:$R$419,2)</f>
        <v>1</v>
      </c>
      <c r="AL445" s="695" cm="1">
        <f t="array" ref="AL445">INDEX($H445:$K445,0,MATCH(AL$422,$H$422:$K$422,0))*HLOOKUP(AL$421,$J$418:$R$419,2)</f>
        <v>0</v>
      </c>
      <c r="AM445" s="695" cm="1">
        <f t="array" ref="AM445">INDEX($H445:$K445,0,MATCH(AM$422,$H$422:$K$422,0))*HLOOKUP(AM$421,$J$418:$R$419,2)</f>
        <v>0</v>
      </c>
      <c r="AN445" s="695" cm="1">
        <f t="array" ref="AN445">INDEX($H445:$K445,0,MATCH(AN$422,$H$422:$K$422,0))*HLOOKUP(AN$421,$J$418:$R$419,2)</f>
        <v>0</v>
      </c>
      <c r="AO445" s="695" cm="1">
        <f t="array" ref="AO445">INDEX($H445:$K445,0,MATCH(AO$422,$H$422:$K$422,0))*HLOOKUP(AO$421,$J$418:$R$419,2)</f>
        <v>1</v>
      </c>
      <c r="AP445" s="695" cm="1">
        <f t="array" ref="AP445">INDEX($H445:$K445,0,MATCH(AP$422,$H$422:$K$422,0))*HLOOKUP(AP$421,$J$418:$R$419,2)</f>
        <v>0</v>
      </c>
      <c r="AQ445" s="695" cm="1">
        <f t="array" ref="AQ445">INDEX($H445:$K445,0,MATCH(AQ$422,$H$422:$K$422,0))*HLOOKUP(AQ$421,$J$418:$R$419,2)</f>
        <v>0</v>
      </c>
      <c r="AR445" s="695" cm="1">
        <f t="array" ref="AR445">INDEX($H445:$K445,0,MATCH(AR$422,$H$422:$K$422,0))*HLOOKUP(AR$421,$J$418:$R$419,2)</f>
        <v>0</v>
      </c>
      <c r="AS445" s="695" cm="1">
        <f t="array" ref="AS445">INDEX($H445:$K445,0,MATCH(AS$422,$H$422:$K$422,0))*HLOOKUP(AS$421,$J$418:$R$419,2)</f>
        <v>1</v>
      </c>
      <c r="AT445" s="695" cm="1">
        <f t="array" ref="AT445">INDEX($H445:$K445,0,MATCH(AT$422,$H$422:$K$422,0))*HLOOKUP(AT$421,$J$418:$R$419,2)</f>
        <v>0</v>
      </c>
      <c r="AU445" s="695" cm="1">
        <f t="array" ref="AU445">INDEX($H445:$K445,0,MATCH(AU$422,$H$422:$K$422,0))*HLOOKUP(AU$421,$J$418:$R$419,2)</f>
        <v>0</v>
      </c>
      <c r="AV445" s="186"/>
      <c r="AW445" s="186"/>
      <c r="AX445" s="16"/>
      <c r="AY445" s="8"/>
      <c r="AZ445" s="8"/>
      <c r="BA445" s="8"/>
    </row>
    <row r="446" spans="1:53" ht="14.5" outlineLevel="1" x14ac:dyDescent="0.35">
      <c r="A446" s="6"/>
      <c r="B446" s="7"/>
      <c r="C446" s="17"/>
      <c r="D446" s="17"/>
      <c r="E446" s="17"/>
      <c r="F446" s="26"/>
      <c r="G446" s="26" t="str">
        <f t="shared" si="224"/>
        <v>AYAWA1w</v>
      </c>
      <c r="H446" s="222">
        <f t="shared" ref="H446:K446" si="239">IF(H388&gt;0,1,0)</f>
        <v>0</v>
      </c>
      <c r="I446" s="222">
        <f t="shared" si="239"/>
        <v>1</v>
      </c>
      <c r="J446" s="222">
        <f t="shared" si="239"/>
        <v>1</v>
      </c>
      <c r="K446" s="222">
        <f t="shared" si="239"/>
        <v>0</v>
      </c>
      <c r="L446" s="695" cm="1">
        <f t="array" ref="L446">INDEX($H446:$K446,0,MATCH(L$422,$H$422:$K$422,0))*HLOOKUP(L$421,$J$418:$R$419,2)</f>
        <v>0</v>
      </c>
      <c r="M446" s="695" cm="1">
        <f t="array" ref="M446">INDEX($H446:$K446,0,MATCH(M$422,$H$422:$K$422,0))*HLOOKUP(M$421,$J$418:$R$419,2)</f>
        <v>1</v>
      </c>
      <c r="N446" s="695" cm="1">
        <f t="array" ref="N446">INDEX($H446:$K446,0,MATCH(N$422,$H$422:$K$422,0))*HLOOKUP(N$421,$J$418:$R$419,2)</f>
        <v>1</v>
      </c>
      <c r="O446" s="695" cm="1">
        <f t="array" ref="O446">INDEX($H446:$K446,0,MATCH(O$422,$H$422:$K$422,0))*HLOOKUP(O$421,$J$418:$R$419,2)</f>
        <v>0</v>
      </c>
      <c r="P446" s="695" cm="1">
        <f t="array" ref="P446">INDEX($H446:$K446,0,MATCH(P$422,$H$422:$K$422,0))*HLOOKUP(P$421,$J$418:$R$419,2)</f>
        <v>0</v>
      </c>
      <c r="Q446" s="695" cm="1">
        <f t="array" ref="Q446">INDEX($H446:$K446,0,MATCH(Q$422,$H$422:$K$422,0))*HLOOKUP(Q$421,$J$418:$R$419,2)</f>
        <v>1</v>
      </c>
      <c r="R446" s="695" cm="1">
        <f t="array" ref="R446">INDEX($H446:$K446,0,MATCH(R$422,$H$422:$K$422,0))*HLOOKUP(R$421,$J$418:$R$419,2)</f>
        <v>1</v>
      </c>
      <c r="S446" s="695" cm="1">
        <f t="array" ref="S446">INDEX($H446:$K446,0,MATCH(S$422,$H$422:$K$422,0))*HLOOKUP(S$421,$J$418:$R$419,2)</f>
        <v>0</v>
      </c>
      <c r="T446" s="695" cm="1">
        <f t="array" ref="T446">INDEX($H446:$K446,0,MATCH(T$422,$H$422:$K$422,0))*HLOOKUP(T$421,$J$418:$R$419,2)</f>
        <v>0</v>
      </c>
      <c r="U446" s="695" cm="1">
        <f t="array" ref="U446">INDEX($H446:$K446,0,MATCH(U$422,$H$422:$K$422,0))*HLOOKUP(U$421,$J$418:$R$419,2)</f>
        <v>1</v>
      </c>
      <c r="V446" s="695" cm="1">
        <f t="array" ref="V446">INDEX($H446:$K446,0,MATCH(V$422,$H$422:$K$422,0))*HLOOKUP(V$421,$J$418:$R$419,2)</f>
        <v>1</v>
      </c>
      <c r="W446" s="695" cm="1">
        <f t="array" ref="W446">INDEX($H446:$K446,0,MATCH(W$422,$H$422:$K$422,0))*HLOOKUP(W$421,$J$418:$R$419,2)</f>
        <v>0</v>
      </c>
      <c r="X446" s="695" cm="1">
        <f t="array" ref="X446">INDEX($H446:$K446,0,MATCH(X$422,$H$422:$K$422,0))*HLOOKUP(X$421,$J$418:$R$419,2)</f>
        <v>0</v>
      </c>
      <c r="Y446" s="695" cm="1">
        <f t="array" ref="Y446">INDEX($H446:$K446,0,MATCH(Y$422,$H$422:$K$422,0))*HLOOKUP(Y$421,$J$418:$R$419,2)</f>
        <v>1</v>
      </c>
      <c r="Z446" s="695" cm="1">
        <f t="array" ref="Z446">INDEX($H446:$K446,0,MATCH(Z$422,$H$422:$K$422,0))*HLOOKUP(Z$421,$J$418:$R$419,2)</f>
        <v>1</v>
      </c>
      <c r="AA446" s="695" cm="1">
        <f t="array" ref="AA446">INDEX($H446:$K446,0,MATCH(AA$422,$H$422:$K$422,0))*HLOOKUP(AA$421,$J$418:$R$419,2)</f>
        <v>0</v>
      </c>
      <c r="AB446" s="695" cm="1">
        <f t="array" ref="AB446">INDEX($H446:$K446,0,MATCH(AB$422,$H$422:$K$422,0))*HLOOKUP(AB$421,$J$418:$R$419,2)</f>
        <v>0</v>
      </c>
      <c r="AC446" s="695" cm="1">
        <f t="array" ref="AC446">INDEX($H446:$K446,0,MATCH(AC$422,$H$422:$K$422,0))*HLOOKUP(AC$421,$J$418:$R$419,2)</f>
        <v>1</v>
      </c>
      <c r="AD446" s="695" cm="1">
        <f t="array" ref="AD446">INDEX($H446:$K446,0,MATCH(AD$422,$H$422:$K$422,0))*HLOOKUP(AD$421,$J$418:$R$419,2)</f>
        <v>1</v>
      </c>
      <c r="AE446" s="695" cm="1">
        <f t="array" ref="AE446">INDEX($H446:$K446,0,MATCH(AE$422,$H$422:$K$422,0))*HLOOKUP(AE$421,$J$418:$R$419,2)</f>
        <v>0</v>
      </c>
      <c r="AF446" s="695" cm="1">
        <f t="array" ref="AF446">INDEX($H446:$K446,0,MATCH(AF$422,$H$422:$K$422,0))*HLOOKUP(AF$421,$J$418:$R$419,2)</f>
        <v>0</v>
      </c>
      <c r="AG446" s="695" cm="1">
        <f t="array" ref="AG446">INDEX($H446:$K446,0,MATCH(AG$422,$H$422:$K$422,0))*HLOOKUP(AG$421,$J$418:$R$419,2)</f>
        <v>1</v>
      </c>
      <c r="AH446" s="695" cm="1">
        <f t="array" ref="AH446">INDEX($H446:$K446,0,MATCH(AH$422,$H$422:$K$422,0))*HLOOKUP(AH$421,$J$418:$R$419,2)</f>
        <v>1</v>
      </c>
      <c r="AI446" s="695" cm="1">
        <f t="array" ref="AI446">INDEX($H446:$K446,0,MATCH(AI$422,$H$422:$K$422,0))*HLOOKUP(AI$421,$J$418:$R$419,2)</f>
        <v>0</v>
      </c>
      <c r="AJ446" s="695" cm="1">
        <f t="array" ref="AJ446">INDEX($H446:$K446,0,MATCH(AJ$422,$H$422:$K$422,0))*HLOOKUP(AJ$421,$J$418:$R$419,2)</f>
        <v>0</v>
      </c>
      <c r="AK446" s="695" cm="1">
        <f t="array" ref="AK446">INDEX($H446:$K446,0,MATCH(AK$422,$H$422:$K$422,0))*HLOOKUP(AK$421,$J$418:$R$419,2)</f>
        <v>1</v>
      </c>
      <c r="AL446" s="695" cm="1">
        <f t="array" ref="AL446">INDEX($H446:$K446,0,MATCH(AL$422,$H$422:$K$422,0))*HLOOKUP(AL$421,$J$418:$R$419,2)</f>
        <v>1</v>
      </c>
      <c r="AM446" s="695" cm="1">
        <f t="array" ref="AM446">INDEX($H446:$K446,0,MATCH(AM$422,$H$422:$K$422,0))*HLOOKUP(AM$421,$J$418:$R$419,2)</f>
        <v>0</v>
      </c>
      <c r="AN446" s="695" cm="1">
        <f t="array" ref="AN446">INDEX($H446:$K446,0,MATCH(AN$422,$H$422:$K$422,0))*HLOOKUP(AN$421,$J$418:$R$419,2)</f>
        <v>0</v>
      </c>
      <c r="AO446" s="695" cm="1">
        <f t="array" ref="AO446">INDEX($H446:$K446,0,MATCH(AO$422,$H$422:$K$422,0))*HLOOKUP(AO$421,$J$418:$R$419,2)</f>
        <v>1</v>
      </c>
      <c r="AP446" s="695" cm="1">
        <f t="array" ref="AP446">INDEX($H446:$K446,0,MATCH(AP$422,$H$422:$K$422,0))*HLOOKUP(AP$421,$J$418:$R$419,2)</f>
        <v>1</v>
      </c>
      <c r="AQ446" s="695" cm="1">
        <f t="array" ref="AQ446">INDEX($H446:$K446,0,MATCH(AQ$422,$H$422:$K$422,0))*HLOOKUP(AQ$421,$J$418:$R$419,2)</f>
        <v>0</v>
      </c>
      <c r="AR446" s="695" cm="1">
        <f t="array" ref="AR446">INDEX($H446:$K446,0,MATCH(AR$422,$H$422:$K$422,0))*HLOOKUP(AR$421,$J$418:$R$419,2)</f>
        <v>0</v>
      </c>
      <c r="AS446" s="695" cm="1">
        <f t="array" ref="AS446">INDEX($H446:$K446,0,MATCH(AS$422,$H$422:$K$422,0))*HLOOKUP(AS$421,$J$418:$R$419,2)</f>
        <v>1</v>
      </c>
      <c r="AT446" s="695" cm="1">
        <f t="array" ref="AT446">INDEX($H446:$K446,0,MATCH(AT$422,$H$422:$K$422,0))*HLOOKUP(AT$421,$J$418:$R$419,2)</f>
        <v>1</v>
      </c>
      <c r="AU446" s="695" cm="1">
        <f t="array" ref="AU446">INDEX($H446:$K446,0,MATCH(AU$422,$H$422:$K$422,0))*HLOOKUP(AU$421,$J$418:$R$419,2)</f>
        <v>0</v>
      </c>
      <c r="AV446" s="186"/>
      <c r="AW446" s="186"/>
      <c r="AX446" s="16"/>
      <c r="AY446" s="8"/>
      <c r="AZ446" s="8"/>
      <c r="BA446" s="8"/>
    </row>
    <row r="447" spans="1:53" ht="14.5" outlineLevel="1" x14ac:dyDescent="0.35">
      <c r="A447" s="6"/>
      <c r="B447" s="7"/>
      <c r="C447" s="17"/>
      <c r="D447" s="17"/>
      <c r="E447" s="17"/>
      <c r="F447" s="26"/>
      <c r="G447" s="26" t="str">
        <f t="shared" si="224"/>
        <v>AYAWA1wd</v>
      </c>
      <c r="H447" s="222">
        <f t="shared" ref="H447:K447" si="240">IF(H389&gt;0,1,0)</f>
        <v>0</v>
      </c>
      <c r="I447" s="222">
        <f t="shared" si="240"/>
        <v>1</v>
      </c>
      <c r="J447" s="222">
        <f t="shared" si="240"/>
        <v>1</v>
      </c>
      <c r="K447" s="222">
        <f t="shared" si="240"/>
        <v>0</v>
      </c>
      <c r="L447" s="695" cm="1">
        <f t="array" ref="L447">INDEX($H447:$K447,0,MATCH(L$422,$H$422:$K$422,0))*HLOOKUP(L$421,$J$418:$R$419,2)</f>
        <v>0</v>
      </c>
      <c r="M447" s="695" cm="1">
        <f t="array" ref="M447">INDEX($H447:$K447,0,MATCH(M$422,$H$422:$K$422,0))*HLOOKUP(M$421,$J$418:$R$419,2)</f>
        <v>1</v>
      </c>
      <c r="N447" s="695" cm="1">
        <f t="array" ref="N447">INDEX($H447:$K447,0,MATCH(N$422,$H$422:$K$422,0))*HLOOKUP(N$421,$J$418:$R$419,2)</f>
        <v>1</v>
      </c>
      <c r="O447" s="695" cm="1">
        <f t="array" ref="O447">INDEX($H447:$K447,0,MATCH(O$422,$H$422:$K$422,0))*HLOOKUP(O$421,$J$418:$R$419,2)</f>
        <v>0</v>
      </c>
      <c r="P447" s="695" cm="1">
        <f t="array" ref="P447">INDEX($H447:$K447,0,MATCH(P$422,$H$422:$K$422,0))*HLOOKUP(P$421,$J$418:$R$419,2)</f>
        <v>0</v>
      </c>
      <c r="Q447" s="695" cm="1">
        <f t="array" ref="Q447">INDEX($H447:$K447,0,MATCH(Q$422,$H$422:$K$422,0))*HLOOKUP(Q$421,$J$418:$R$419,2)</f>
        <v>1</v>
      </c>
      <c r="R447" s="695" cm="1">
        <f t="array" ref="R447">INDEX($H447:$K447,0,MATCH(R$422,$H$422:$K$422,0))*HLOOKUP(R$421,$J$418:$R$419,2)</f>
        <v>1</v>
      </c>
      <c r="S447" s="695" cm="1">
        <f t="array" ref="S447">INDEX($H447:$K447,0,MATCH(S$422,$H$422:$K$422,0))*HLOOKUP(S$421,$J$418:$R$419,2)</f>
        <v>0</v>
      </c>
      <c r="T447" s="695" cm="1">
        <f t="array" ref="T447">INDEX($H447:$K447,0,MATCH(T$422,$H$422:$K$422,0))*HLOOKUP(T$421,$J$418:$R$419,2)</f>
        <v>0</v>
      </c>
      <c r="U447" s="695" cm="1">
        <f t="array" ref="U447">INDEX($H447:$K447,0,MATCH(U$422,$H$422:$K$422,0))*HLOOKUP(U$421,$J$418:$R$419,2)</f>
        <v>1</v>
      </c>
      <c r="V447" s="695" cm="1">
        <f t="array" ref="V447">INDEX($H447:$K447,0,MATCH(V$422,$H$422:$K$422,0))*HLOOKUP(V$421,$J$418:$R$419,2)</f>
        <v>1</v>
      </c>
      <c r="W447" s="695" cm="1">
        <f t="array" ref="W447">INDEX($H447:$K447,0,MATCH(W$422,$H$422:$K$422,0))*HLOOKUP(W$421,$J$418:$R$419,2)</f>
        <v>0</v>
      </c>
      <c r="X447" s="695" cm="1">
        <f t="array" ref="X447">INDEX($H447:$K447,0,MATCH(X$422,$H$422:$K$422,0))*HLOOKUP(X$421,$J$418:$R$419,2)</f>
        <v>0</v>
      </c>
      <c r="Y447" s="695" cm="1">
        <f t="array" ref="Y447">INDEX($H447:$K447,0,MATCH(Y$422,$H$422:$K$422,0))*HLOOKUP(Y$421,$J$418:$R$419,2)</f>
        <v>1</v>
      </c>
      <c r="Z447" s="695" cm="1">
        <f t="array" ref="Z447">INDEX($H447:$K447,0,MATCH(Z$422,$H$422:$K$422,0))*HLOOKUP(Z$421,$J$418:$R$419,2)</f>
        <v>1</v>
      </c>
      <c r="AA447" s="695" cm="1">
        <f t="array" ref="AA447">INDEX($H447:$K447,0,MATCH(AA$422,$H$422:$K$422,0))*HLOOKUP(AA$421,$J$418:$R$419,2)</f>
        <v>0</v>
      </c>
      <c r="AB447" s="695" cm="1">
        <f t="array" ref="AB447">INDEX($H447:$K447,0,MATCH(AB$422,$H$422:$K$422,0))*HLOOKUP(AB$421,$J$418:$R$419,2)</f>
        <v>0</v>
      </c>
      <c r="AC447" s="695" cm="1">
        <f t="array" ref="AC447">INDEX($H447:$K447,0,MATCH(AC$422,$H$422:$K$422,0))*HLOOKUP(AC$421,$J$418:$R$419,2)</f>
        <v>1</v>
      </c>
      <c r="AD447" s="695" cm="1">
        <f t="array" ref="AD447">INDEX($H447:$K447,0,MATCH(AD$422,$H$422:$K$422,0))*HLOOKUP(AD$421,$J$418:$R$419,2)</f>
        <v>1</v>
      </c>
      <c r="AE447" s="695" cm="1">
        <f t="array" ref="AE447">INDEX($H447:$K447,0,MATCH(AE$422,$H$422:$K$422,0))*HLOOKUP(AE$421,$J$418:$R$419,2)</f>
        <v>0</v>
      </c>
      <c r="AF447" s="695" cm="1">
        <f t="array" ref="AF447">INDEX($H447:$K447,0,MATCH(AF$422,$H$422:$K$422,0))*HLOOKUP(AF$421,$J$418:$R$419,2)</f>
        <v>0</v>
      </c>
      <c r="AG447" s="695" cm="1">
        <f t="array" ref="AG447">INDEX($H447:$K447,0,MATCH(AG$422,$H$422:$K$422,0))*HLOOKUP(AG$421,$J$418:$R$419,2)</f>
        <v>1</v>
      </c>
      <c r="AH447" s="695" cm="1">
        <f t="array" ref="AH447">INDEX($H447:$K447,0,MATCH(AH$422,$H$422:$K$422,0))*HLOOKUP(AH$421,$J$418:$R$419,2)</f>
        <v>1</v>
      </c>
      <c r="AI447" s="695" cm="1">
        <f t="array" ref="AI447">INDEX($H447:$K447,0,MATCH(AI$422,$H$422:$K$422,0))*HLOOKUP(AI$421,$J$418:$R$419,2)</f>
        <v>0</v>
      </c>
      <c r="AJ447" s="695" cm="1">
        <f t="array" ref="AJ447">INDEX($H447:$K447,0,MATCH(AJ$422,$H$422:$K$422,0))*HLOOKUP(AJ$421,$J$418:$R$419,2)</f>
        <v>0</v>
      </c>
      <c r="AK447" s="695" cm="1">
        <f t="array" ref="AK447">INDEX($H447:$K447,0,MATCH(AK$422,$H$422:$K$422,0))*HLOOKUP(AK$421,$J$418:$R$419,2)</f>
        <v>1</v>
      </c>
      <c r="AL447" s="695" cm="1">
        <f t="array" ref="AL447">INDEX($H447:$K447,0,MATCH(AL$422,$H$422:$K$422,0))*HLOOKUP(AL$421,$J$418:$R$419,2)</f>
        <v>1</v>
      </c>
      <c r="AM447" s="695" cm="1">
        <f t="array" ref="AM447">INDEX($H447:$K447,0,MATCH(AM$422,$H$422:$K$422,0))*HLOOKUP(AM$421,$J$418:$R$419,2)</f>
        <v>0</v>
      </c>
      <c r="AN447" s="695" cm="1">
        <f t="array" ref="AN447">INDEX($H447:$K447,0,MATCH(AN$422,$H$422:$K$422,0))*HLOOKUP(AN$421,$J$418:$R$419,2)</f>
        <v>0</v>
      </c>
      <c r="AO447" s="695" cm="1">
        <f t="array" ref="AO447">INDEX($H447:$K447,0,MATCH(AO$422,$H$422:$K$422,0))*HLOOKUP(AO$421,$J$418:$R$419,2)</f>
        <v>1</v>
      </c>
      <c r="AP447" s="695" cm="1">
        <f t="array" ref="AP447">INDEX($H447:$K447,0,MATCH(AP$422,$H$422:$K$422,0))*HLOOKUP(AP$421,$J$418:$R$419,2)</f>
        <v>1</v>
      </c>
      <c r="AQ447" s="695" cm="1">
        <f t="array" ref="AQ447">INDEX($H447:$K447,0,MATCH(AQ$422,$H$422:$K$422,0))*HLOOKUP(AQ$421,$J$418:$R$419,2)</f>
        <v>0</v>
      </c>
      <c r="AR447" s="695" cm="1">
        <f t="array" ref="AR447">INDEX($H447:$K447,0,MATCH(AR$422,$H$422:$K$422,0))*HLOOKUP(AR$421,$J$418:$R$419,2)</f>
        <v>0</v>
      </c>
      <c r="AS447" s="695" cm="1">
        <f t="array" ref="AS447">INDEX($H447:$K447,0,MATCH(AS$422,$H$422:$K$422,0))*HLOOKUP(AS$421,$J$418:$R$419,2)</f>
        <v>1</v>
      </c>
      <c r="AT447" s="695" cm="1">
        <f t="array" ref="AT447">INDEX($H447:$K447,0,MATCH(AT$422,$H$422:$K$422,0))*HLOOKUP(AT$421,$J$418:$R$419,2)</f>
        <v>1</v>
      </c>
      <c r="AU447" s="695" cm="1">
        <f t="array" ref="AU447">INDEX($H447:$K447,0,MATCH(AU$422,$H$422:$K$422,0))*HLOOKUP(AU$421,$J$418:$R$419,2)</f>
        <v>0</v>
      </c>
      <c r="AV447" s="186"/>
      <c r="AW447" s="186"/>
      <c r="AX447" s="16"/>
      <c r="AY447" s="8"/>
      <c r="AZ447" s="8"/>
      <c r="BA447" s="8"/>
    </row>
    <row r="448" spans="1:53" ht="14.5" outlineLevel="1" x14ac:dyDescent="0.35">
      <c r="A448" s="6"/>
      <c r="B448" s="7"/>
      <c r="C448" s="17"/>
      <c r="D448" s="17"/>
      <c r="E448" s="17"/>
      <c r="F448" s="26"/>
      <c r="G448" s="26" t="str">
        <f t="shared" si="224"/>
        <v>YAWA2Wa</v>
      </c>
      <c r="H448" s="222">
        <f t="shared" ref="H448:K448" si="241">IF(H390&gt;0,1,0)</f>
        <v>0</v>
      </c>
      <c r="I448" s="222">
        <f t="shared" si="241"/>
        <v>1</v>
      </c>
      <c r="J448" s="222">
        <f t="shared" si="241"/>
        <v>0</v>
      </c>
      <c r="K448" s="222">
        <f t="shared" si="241"/>
        <v>0</v>
      </c>
      <c r="L448" s="695" cm="1">
        <f t="array" ref="L448">INDEX($H448:$K448,0,MATCH(L$422,$H$422:$K$422,0))*HLOOKUP(L$421,$J$418:$R$419,2)</f>
        <v>0</v>
      </c>
      <c r="M448" s="695" cm="1">
        <f t="array" ref="M448">INDEX($H448:$K448,0,MATCH(M$422,$H$422:$K$422,0))*HLOOKUP(M$421,$J$418:$R$419,2)</f>
        <v>1</v>
      </c>
      <c r="N448" s="695" cm="1">
        <f t="array" ref="N448">INDEX($H448:$K448,0,MATCH(N$422,$H$422:$K$422,0))*HLOOKUP(N$421,$J$418:$R$419,2)</f>
        <v>0</v>
      </c>
      <c r="O448" s="695" cm="1">
        <f t="array" ref="O448">INDEX($H448:$K448,0,MATCH(O$422,$H$422:$K$422,0))*HLOOKUP(O$421,$J$418:$R$419,2)</f>
        <v>0</v>
      </c>
      <c r="P448" s="695" cm="1">
        <f t="array" ref="P448">INDEX($H448:$K448,0,MATCH(P$422,$H$422:$K$422,0))*HLOOKUP(P$421,$J$418:$R$419,2)</f>
        <v>0</v>
      </c>
      <c r="Q448" s="695" cm="1">
        <f t="array" ref="Q448">INDEX($H448:$K448,0,MATCH(Q$422,$H$422:$K$422,0))*HLOOKUP(Q$421,$J$418:$R$419,2)</f>
        <v>1</v>
      </c>
      <c r="R448" s="695" cm="1">
        <f t="array" ref="R448">INDEX($H448:$K448,0,MATCH(R$422,$H$422:$K$422,0))*HLOOKUP(R$421,$J$418:$R$419,2)</f>
        <v>0</v>
      </c>
      <c r="S448" s="695" cm="1">
        <f t="array" ref="S448">INDEX($H448:$K448,0,MATCH(S$422,$H$422:$K$422,0))*HLOOKUP(S$421,$J$418:$R$419,2)</f>
        <v>0</v>
      </c>
      <c r="T448" s="695" cm="1">
        <f t="array" ref="T448">INDEX($H448:$K448,0,MATCH(T$422,$H$422:$K$422,0))*HLOOKUP(T$421,$J$418:$R$419,2)</f>
        <v>0</v>
      </c>
      <c r="U448" s="695" cm="1">
        <f t="array" ref="U448">INDEX($H448:$K448,0,MATCH(U$422,$H$422:$K$422,0))*HLOOKUP(U$421,$J$418:$R$419,2)</f>
        <v>1</v>
      </c>
      <c r="V448" s="695" cm="1">
        <f t="array" ref="V448">INDEX($H448:$K448,0,MATCH(V$422,$H$422:$K$422,0))*HLOOKUP(V$421,$J$418:$R$419,2)</f>
        <v>0</v>
      </c>
      <c r="W448" s="695" cm="1">
        <f t="array" ref="W448">INDEX($H448:$K448,0,MATCH(W$422,$H$422:$K$422,0))*HLOOKUP(W$421,$J$418:$R$419,2)</f>
        <v>0</v>
      </c>
      <c r="X448" s="695" cm="1">
        <f t="array" ref="X448">INDEX($H448:$K448,0,MATCH(X$422,$H$422:$K$422,0))*HLOOKUP(X$421,$J$418:$R$419,2)</f>
        <v>0</v>
      </c>
      <c r="Y448" s="695" cm="1">
        <f t="array" ref="Y448">INDEX($H448:$K448,0,MATCH(Y$422,$H$422:$K$422,0))*HLOOKUP(Y$421,$J$418:$R$419,2)</f>
        <v>1</v>
      </c>
      <c r="Z448" s="695" cm="1">
        <f t="array" ref="Z448">INDEX($H448:$K448,0,MATCH(Z$422,$H$422:$K$422,0))*HLOOKUP(Z$421,$J$418:$R$419,2)</f>
        <v>0</v>
      </c>
      <c r="AA448" s="695" cm="1">
        <f t="array" ref="AA448">INDEX($H448:$K448,0,MATCH(AA$422,$H$422:$K$422,0))*HLOOKUP(AA$421,$J$418:$R$419,2)</f>
        <v>0</v>
      </c>
      <c r="AB448" s="695" cm="1">
        <f t="array" ref="AB448">INDEX($H448:$K448,0,MATCH(AB$422,$H$422:$K$422,0))*HLOOKUP(AB$421,$J$418:$R$419,2)</f>
        <v>0</v>
      </c>
      <c r="AC448" s="695" cm="1">
        <f t="array" ref="AC448">INDEX($H448:$K448,0,MATCH(AC$422,$H$422:$K$422,0))*HLOOKUP(AC$421,$J$418:$R$419,2)</f>
        <v>1</v>
      </c>
      <c r="AD448" s="695" cm="1">
        <f t="array" ref="AD448">INDEX($H448:$K448,0,MATCH(AD$422,$H$422:$K$422,0))*HLOOKUP(AD$421,$J$418:$R$419,2)</f>
        <v>0</v>
      </c>
      <c r="AE448" s="695" cm="1">
        <f t="array" ref="AE448">INDEX($H448:$K448,0,MATCH(AE$422,$H$422:$K$422,0))*HLOOKUP(AE$421,$J$418:$R$419,2)</f>
        <v>0</v>
      </c>
      <c r="AF448" s="695" cm="1">
        <f t="array" ref="AF448">INDEX($H448:$K448,0,MATCH(AF$422,$H$422:$K$422,0))*HLOOKUP(AF$421,$J$418:$R$419,2)</f>
        <v>0</v>
      </c>
      <c r="AG448" s="695" cm="1">
        <f t="array" ref="AG448">INDEX($H448:$K448,0,MATCH(AG$422,$H$422:$K$422,0))*HLOOKUP(AG$421,$J$418:$R$419,2)</f>
        <v>1</v>
      </c>
      <c r="AH448" s="695" cm="1">
        <f t="array" ref="AH448">INDEX($H448:$K448,0,MATCH(AH$422,$H$422:$K$422,0))*HLOOKUP(AH$421,$J$418:$R$419,2)</f>
        <v>0</v>
      </c>
      <c r="AI448" s="695" cm="1">
        <f t="array" ref="AI448">INDEX($H448:$K448,0,MATCH(AI$422,$H$422:$K$422,0))*HLOOKUP(AI$421,$J$418:$R$419,2)</f>
        <v>0</v>
      </c>
      <c r="AJ448" s="695" cm="1">
        <f t="array" ref="AJ448">INDEX($H448:$K448,0,MATCH(AJ$422,$H$422:$K$422,0))*HLOOKUP(AJ$421,$J$418:$R$419,2)</f>
        <v>0</v>
      </c>
      <c r="AK448" s="695" cm="1">
        <f t="array" ref="AK448">INDEX($H448:$K448,0,MATCH(AK$422,$H$422:$K$422,0))*HLOOKUP(AK$421,$J$418:$R$419,2)</f>
        <v>1</v>
      </c>
      <c r="AL448" s="695" cm="1">
        <f t="array" ref="AL448">INDEX($H448:$K448,0,MATCH(AL$422,$H$422:$K$422,0))*HLOOKUP(AL$421,$J$418:$R$419,2)</f>
        <v>0</v>
      </c>
      <c r="AM448" s="695" cm="1">
        <f t="array" ref="AM448">INDEX($H448:$K448,0,MATCH(AM$422,$H$422:$K$422,0))*HLOOKUP(AM$421,$J$418:$R$419,2)</f>
        <v>0</v>
      </c>
      <c r="AN448" s="695" cm="1">
        <f t="array" ref="AN448">INDEX($H448:$K448,0,MATCH(AN$422,$H$422:$K$422,0))*HLOOKUP(AN$421,$J$418:$R$419,2)</f>
        <v>0</v>
      </c>
      <c r="AO448" s="695" cm="1">
        <f t="array" ref="AO448">INDEX($H448:$K448,0,MATCH(AO$422,$H$422:$K$422,0))*HLOOKUP(AO$421,$J$418:$R$419,2)</f>
        <v>1</v>
      </c>
      <c r="AP448" s="695" cm="1">
        <f t="array" ref="AP448">INDEX($H448:$K448,0,MATCH(AP$422,$H$422:$K$422,0))*HLOOKUP(AP$421,$J$418:$R$419,2)</f>
        <v>0</v>
      </c>
      <c r="AQ448" s="695" cm="1">
        <f t="array" ref="AQ448">INDEX($H448:$K448,0,MATCH(AQ$422,$H$422:$K$422,0))*HLOOKUP(AQ$421,$J$418:$R$419,2)</f>
        <v>0</v>
      </c>
      <c r="AR448" s="695" cm="1">
        <f t="array" ref="AR448">INDEX($H448:$K448,0,MATCH(AR$422,$H$422:$K$422,0))*HLOOKUP(AR$421,$J$418:$R$419,2)</f>
        <v>0</v>
      </c>
      <c r="AS448" s="695" cm="1">
        <f t="array" ref="AS448">INDEX($H448:$K448,0,MATCH(AS$422,$H$422:$K$422,0))*HLOOKUP(AS$421,$J$418:$R$419,2)</f>
        <v>1</v>
      </c>
      <c r="AT448" s="695" cm="1">
        <f t="array" ref="AT448">INDEX($H448:$K448,0,MATCH(AT$422,$H$422:$K$422,0))*HLOOKUP(AT$421,$J$418:$R$419,2)</f>
        <v>0</v>
      </c>
      <c r="AU448" s="695" cm="1">
        <f t="array" ref="AU448">INDEX($H448:$K448,0,MATCH(AU$422,$H$422:$K$422,0))*HLOOKUP(AU$421,$J$418:$R$419,2)</f>
        <v>0</v>
      </c>
      <c r="AV448" s="186"/>
      <c r="AW448" s="186"/>
      <c r="AX448" s="16"/>
      <c r="AY448" s="8"/>
      <c r="AZ448" s="8"/>
      <c r="BA448" s="8"/>
    </row>
    <row r="449" spans="1:53" ht="14.5" outlineLevel="1" x14ac:dyDescent="0.35">
      <c r="A449" s="6"/>
      <c r="B449" s="7"/>
      <c r="C449" s="17"/>
      <c r="D449" s="17"/>
      <c r="E449" s="17"/>
      <c r="F449" s="26"/>
      <c r="G449" s="26" t="str">
        <f t="shared" si="224"/>
        <v>YYAWWa</v>
      </c>
      <c r="H449" s="222">
        <f t="shared" ref="H449:K449" si="242">IF(H391&gt;0,1,0)</f>
        <v>0</v>
      </c>
      <c r="I449" s="222">
        <f t="shared" si="242"/>
        <v>1</v>
      </c>
      <c r="J449" s="222">
        <f t="shared" si="242"/>
        <v>0</v>
      </c>
      <c r="K449" s="222">
        <f t="shared" si="242"/>
        <v>0</v>
      </c>
      <c r="L449" s="695" cm="1">
        <f t="array" ref="L449">INDEX($H449:$K449,0,MATCH(L$422,$H$422:$K$422,0))*HLOOKUP(L$421,$J$418:$R$419,2)</f>
        <v>0</v>
      </c>
      <c r="M449" s="695" cm="1">
        <f t="array" ref="M449">INDEX($H449:$K449,0,MATCH(M$422,$H$422:$K$422,0))*HLOOKUP(M$421,$J$418:$R$419,2)</f>
        <v>1</v>
      </c>
      <c r="N449" s="695" cm="1">
        <f t="array" ref="N449">INDEX($H449:$K449,0,MATCH(N$422,$H$422:$K$422,0))*HLOOKUP(N$421,$J$418:$R$419,2)</f>
        <v>0</v>
      </c>
      <c r="O449" s="695" cm="1">
        <f t="array" ref="O449">INDEX($H449:$K449,0,MATCH(O$422,$H$422:$K$422,0))*HLOOKUP(O$421,$J$418:$R$419,2)</f>
        <v>0</v>
      </c>
      <c r="P449" s="695" cm="1">
        <f t="array" ref="P449">INDEX($H449:$K449,0,MATCH(P$422,$H$422:$K$422,0))*HLOOKUP(P$421,$J$418:$R$419,2)</f>
        <v>0</v>
      </c>
      <c r="Q449" s="695" cm="1">
        <f t="array" ref="Q449">INDEX($H449:$K449,0,MATCH(Q$422,$H$422:$K$422,0))*HLOOKUP(Q$421,$J$418:$R$419,2)</f>
        <v>1</v>
      </c>
      <c r="R449" s="695" cm="1">
        <f t="array" ref="R449">INDEX($H449:$K449,0,MATCH(R$422,$H$422:$K$422,0))*HLOOKUP(R$421,$J$418:$R$419,2)</f>
        <v>0</v>
      </c>
      <c r="S449" s="695" cm="1">
        <f t="array" ref="S449">INDEX($H449:$K449,0,MATCH(S$422,$H$422:$K$422,0))*HLOOKUP(S$421,$J$418:$R$419,2)</f>
        <v>0</v>
      </c>
      <c r="T449" s="695" cm="1">
        <f t="array" ref="T449">INDEX($H449:$K449,0,MATCH(T$422,$H$422:$K$422,0))*HLOOKUP(T$421,$J$418:$R$419,2)</f>
        <v>0</v>
      </c>
      <c r="U449" s="695" cm="1">
        <f t="array" ref="U449">INDEX($H449:$K449,0,MATCH(U$422,$H$422:$K$422,0))*HLOOKUP(U$421,$J$418:$R$419,2)</f>
        <v>1</v>
      </c>
      <c r="V449" s="695" cm="1">
        <f t="array" ref="V449">INDEX($H449:$K449,0,MATCH(V$422,$H$422:$K$422,0))*HLOOKUP(V$421,$J$418:$R$419,2)</f>
        <v>0</v>
      </c>
      <c r="W449" s="695" cm="1">
        <f t="array" ref="W449">INDEX($H449:$K449,0,MATCH(W$422,$H$422:$K$422,0))*HLOOKUP(W$421,$J$418:$R$419,2)</f>
        <v>0</v>
      </c>
      <c r="X449" s="695" cm="1">
        <f t="array" ref="X449">INDEX($H449:$K449,0,MATCH(X$422,$H$422:$K$422,0))*HLOOKUP(X$421,$J$418:$R$419,2)</f>
        <v>0</v>
      </c>
      <c r="Y449" s="695" cm="1">
        <f t="array" ref="Y449">INDEX($H449:$K449,0,MATCH(Y$422,$H$422:$K$422,0))*HLOOKUP(Y$421,$J$418:$R$419,2)</f>
        <v>1</v>
      </c>
      <c r="Z449" s="695" cm="1">
        <f t="array" ref="Z449">INDEX($H449:$K449,0,MATCH(Z$422,$H$422:$K$422,0))*HLOOKUP(Z$421,$J$418:$R$419,2)</f>
        <v>0</v>
      </c>
      <c r="AA449" s="695" cm="1">
        <f t="array" ref="AA449">INDEX($H449:$K449,0,MATCH(AA$422,$H$422:$K$422,0))*HLOOKUP(AA$421,$J$418:$R$419,2)</f>
        <v>0</v>
      </c>
      <c r="AB449" s="695" cm="1">
        <f t="array" ref="AB449">INDEX($H449:$K449,0,MATCH(AB$422,$H$422:$K$422,0))*HLOOKUP(AB$421,$J$418:$R$419,2)</f>
        <v>0</v>
      </c>
      <c r="AC449" s="695" cm="1">
        <f t="array" ref="AC449">INDEX($H449:$K449,0,MATCH(AC$422,$H$422:$K$422,0))*HLOOKUP(AC$421,$J$418:$R$419,2)</f>
        <v>1</v>
      </c>
      <c r="AD449" s="695" cm="1">
        <f t="array" ref="AD449">INDEX($H449:$K449,0,MATCH(AD$422,$H$422:$K$422,0))*HLOOKUP(AD$421,$J$418:$R$419,2)</f>
        <v>0</v>
      </c>
      <c r="AE449" s="695" cm="1">
        <f t="array" ref="AE449">INDEX($H449:$K449,0,MATCH(AE$422,$H$422:$K$422,0))*HLOOKUP(AE$421,$J$418:$R$419,2)</f>
        <v>0</v>
      </c>
      <c r="AF449" s="695" cm="1">
        <f t="array" ref="AF449">INDEX($H449:$K449,0,MATCH(AF$422,$H$422:$K$422,0))*HLOOKUP(AF$421,$J$418:$R$419,2)</f>
        <v>0</v>
      </c>
      <c r="AG449" s="695" cm="1">
        <f t="array" ref="AG449">INDEX($H449:$K449,0,MATCH(AG$422,$H$422:$K$422,0))*HLOOKUP(AG$421,$J$418:$R$419,2)</f>
        <v>1</v>
      </c>
      <c r="AH449" s="695" cm="1">
        <f t="array" ref="AH449">INDEX($H449:$K449,0,MATCH(AH$422,$H$422:$K$422,0))*HLOOKUP(AH$421,$J$418:$R$419,2)</f>
        <v>0</v>
      </c>
      <c r="AI449" s="695" cm="1">
        <f t="array" ref="AI449">INDEX($H449:$K449,0,MATCH(AI$422,$H$422:$K$422,0))*HLOOKUP(AI$421,$J$418:$R$419,2)</f>
        <v>0</v>
      </c>
      <c r="AJ449" s="695" cm="1">
        <f t="array" ref="AJ449">INDEX($H449:$K449,0,MATCH(AJ$422,$H$422:$K$422,0))*HLOOKUP(AJ$421,$J$418:$R$419,2)</f>
        <v>0</v>
      </c>
      <c r="AK449" s="695" cm="1">
        <f t="array" ref="AK449">INDEX($H449:$K449,0,MATCH(AK$422,$H$422:$K$422,0))*HLOOKUP(AK$421,$J$418:$R$419,2)</f>
        <v>1</v>
      </c>
      <c r="AL449" s="695" cm="1">
        <f t="array" ref="AL449">INDEX($H449:$K449,0,MATCH(AL$422,$H$422:$K$422,0))*HLOOKUP(AL$421,$J$418:$R$419,2)</f>
        <v>0</v>
      </c>
      <c r="AM449" s="695" cm="1">
        <f t="array" ref="AM449">INDEX($H449:$K449,0,MATCH(AM$422,$H$422:$K$422,0))*HLOOKUP(AM$421,$J$418:$R$419,2)</f>
        <v>0</v>
      </c>
      <c r="AN449" s="695" cm="1">
        <f t="array" ref="AN449">INDEX($H449:$K449,0,MATCH(AN$422,$H$422:$K$422,0))*HLOOKUP(AN$421,$J$418:$R$419,2)</f>
        <v>0</v>
      </c>
      <c r="AO449" s="695" cm="1">
        <f t="array" ref="AO449">INDEX($H449:$K449,0,MATCH(AO$422,$H$422:$K$422,0))*HLOOKUP(AO$421,$J$418:$R$419,2)</f>
        <v>1</v>
      </c>
      <c r="AP449" s="695" cm="1">
        <f t="array" ref="AP449">INDEX($H449:$K449,0,MATCH(AP$422,$H$422:$K$422,0))*HLOOKUP(AP$421,$J$418:$R$419,2)</f>
        <v>0</v>
      </c>
      <c r="AQ449" s="695" cm="1">
        <f t="array" ref="AQ449">INDEX($H449:$K449,0,MATCH(AQ$422,$H$422:$K$422,0))*HLOOKUP(AQ$421,$J$418:$R$419,2)</f>
        <v>0</v>
      </c>
      <c r="AR449" s="695" cm="1">
        <f t="array" ref="AR449">INDEX($H449:$K449,0,MATCH(AR$422,$H$422:$K$422,0))*HLOOKUP(AR$421,$J$418:$R$419,2)</f>
        <v>0</v>
      </c>
      <c r="AS449" s="695" cm="1">
        <f t="array" ref="AS449">INDEX($H449:$K449,0,MATCH(AS$422,$H$422:$K$422,0))*HLOOKUP(AS$421,$J$418:$R$419,2)</f>
        <v>1</v>
      </c>
      <c r="AT449" s="695" cm="1">
        <f t="array" ref="AT449">INDEX($H449:$K449,0,MATCH(AT$422,$H$422:$K$422,0))*HLOOKUP(AT$421,$J$418:$R$419,2)</f>
        <v>0</v>
      </c>
      <c r="AU449" s="695" cm="1">
        <f t="array" ref="AU449">INDEX($H449:$K449,0,MATCH(AU$422,$H$422:$K$422,0))*HLOOKUP(AU$421,$J$418:$R$419,2)</f>
        <v>0</v>
      </c>
      <c r="AV449" s="186"/>
      <c r="AW449" s="186"/>
      <c r="AX449" s="16"/>
      <c r="AY449" s="8"/>
      <c r="AZ449" s="8"/>
      <c r="BA449" s="8"/>
    </row>
    <row r="450" spans="1:53" ht="14.5" outlineLevel="1" x14ac:dyDescent="0.35">
      <c r="A450" s="6"/>
      <c r="B450" s="7"/>
      <c r="C450" s="17"/>
      <c r="D450" s="17"/>
      <c r="E450" s="17"/>
      <c r="F450" s="26"/>
      <c r="G450" s="26" t="str">
        <f t="shared" si="224"/>
        <v>YYWA2Ww</v>
      </c>
      <c r="H450" s="222">
        <f t="shared" ref="H450:K450" si="243">IF(H392&gt;0,1,0)</f>
        <v>0</v>
      </c>
      <c r="I450" s="222">
        <f t="shared" si="243"/>
        <v>1</v>
      </c>
      <c r="J450" s="222">
        <f t="shared" si="243"/>
        <v>1</v>
      </c>
      <c r="K450" s="222">
        <f t="shared" si="243"/>
        <v>0</v>
      </c>
      <c r="L450" s="695" cm="1">
        <f t="array" ref="L450">INDEX($H450:$K450,0,MATCH(L$422,$H$422:$K$422,0))*HLOOKUP(L$421,$J$418:$R$419,2)</f>
        <v>0</v>
      </c>
      <c r="M450" s="695" cm="1">
        <f t="array" ref="M450">INDEX($H450:$K450,0,MATCH(M$422,$H$422:$K$422,0))*HLOOKUP(M$421,$J$418:$R$419,2)</f>
        <v>1</v>
      </c>
      <c r="N450" s="695" cm="1">
        <f t="array" ref="N450">INDEX($H450:$K450,0,MATCH(N$422,$H$422:$K$422,0))*HLOOKUP(N$421,$J$418:$R$419,2)</f>
        <v>1</v>
      </c>
      <c r="O450" s="695" cm="1">
        <f t="array" ref="O450">INDEX($H450:$K450,0,MATCH(O$422,$H$422:$K$422,0))*HLOOKUP(O$421,$J$418:$R$419,2)</f>
        <v>0</v>
      </c>
      <c r="P450" s="695" cm="1">
        <f t="array" ref="P450">INDEX($H450:$K450,0,MATCH(P$422,$H$422:$K$422,0))*HLOOKUP(P$421,$J$418:$R$419,2)</f>
        <v>0</v>
      </c>
      <c r="Q450" s="695" cm="1">
        <f t="array" ref="Q450">INDEX($H450:$K450,0,MATCH(Q$422,$H$422:$K$422,0))*HLOOKUP(Q$421,$J$418:$R$419,2)</f>
        <v>1</v>
      </c>
      <c r="R450" s="695" cm="1">
        <f t="array" ref="R450">INDEX($H450:$K450,0,MATCH(R$422,$H$422:$K$422,0))*HLOOKUP(R$421,$J$418:$R$419,2)</f>
        <v>1</v>
      </c>
      <c r="S450" s="695" cm="1">
        <f t="array" ref="S450">INDEX($H450:$K450,0,MATCH(S$422,$H$422:$K$422,0))*HLOOKUP(S$421,$J$418:$R$419,2)</f>
        <v>0</v>
      </c>
      <c r="T450" s="695" cm="1">
        <f t="array" ref="T450">INDEX($H450:$K450,0,MATCH(T$422,$H$422:$K$422,0))*HLOOKUP(T$421,$J$418:$R$419,2)</f>
        <v>0</v>
      </c>
      <c r="U450" s="695" cm="1">
        <f t="array" ref="U450">INDEX($H450:$K450,0,MATCH(U$422,$H$422:$K$422,0))*HLOOKUP(U$421,$J$418:$R$419,2)</f>
        <v>1</v>
      </c>
      <c r="V450" s="695" cm="1">
        <f t="array" ref="V450">INDEX($H450:$K450,0,MATCH(V$422,$H$422:$K$422,0))*HLOOKUP(V$421,$J$418:$R$419,2)</f>
        <v>1</v>
      </c>
      <c r="W450" s="695" cm="1">
        <f t="array" ref="W450">INDEX($H450:$K450,0,MATCH(W$422,$H$422:$K$422,0))*HLOOKUP(W$421,$J$418:$R$419,2)</f>
        <v>0</v>
      </c>
      <c r="X450" s="695" cm="1">
        <f t="array" ref="X450">INDEX($H450:$K450,0,MATCH(X$422,$H$422:$K$422,0))*HLOOKUP(X$421,$J$418:$R$419,2)</f>
        <v>0</v>
      </c>
      <c r="Y450" s="695" cm="1">
        <f t="array" ref="Y450">INDEX($H450:$K450,0,MATCH(Y$422,$H$422:$K$422,0))*HLOOKUP(Y$421,$J$418:$R$419,2)</f>
        <v>1</v>
      </c>
      <c r="Z450" s="695" cm="1">
        <f t="array" ref="Z450">INDEX($H450:$K450,0,MATCH(Z$422,$H$422:$K$422,0))*HLOOKUP(Z$421,$J$418:$R$419,2)</f>
        <v>1</v>
      </c>
      <c r="AA450" s="695" cm="1">
        <f t="array" ref="AA450">INDEX($H450:$K450,0,MATCH(AA$422,$H$422:$K$422,0))*HLOOKUP(AA$421,$J$418:$R$419,2)</f>
        <v>0</v>
      </c>
      <c r="AB450" s="695" cm="1">
        <f t="array" ref="AB450">INDEX($H450:$K450,0,MATCH(AB$422,$H$422:$K$422,0))*HLOOKUP(AB$421,$J$418:$R$419,2)</f>
        <v>0</v>
      </c>
      <c r="AC450" s="695" cm="1">
        <f t="array" ref="AC450">INDEX($H450:$K450,0,MATCH(AC$422,$H$422:$K$422,0))*HLOOKUP(AC$421,$J$418:$R$419,2)</f>
        <v>1</v>
      </c>
      <c r="AD450" s="695" cm="1">
        <f t="array" ref="AD450">INDEX($H450:$K450,0,MATCH(AD$422,$H$422:$K$422,0))*HLOOKUP(AD$421,$J$418:$R$419,2)</f>
        <v>1</v>
      </c>
      <c r="AE450" s="695" cm="1">
        <f t="array" ref="AE450">INDEX($H450:$K450,0,MATCH(AE$422,$H$422:$K$422,0))*HLOOKUP(AE$421,$J$418:$R$419,2)</f>
        <v>0</v>
      </c>
      <c r="AF450" s="695" cm="1">
        <f t="array" ref="AF450">INDEX($H450:$K450,0,MATCH(AF$422,$H$422:$K$422,0))*HLOOKUP(AF$421,$J$418:$R$419,2)</f>
        <v>0</v>
      </c>
      <c r="AG450" s="695" cm="1">
        <f t="array" ref="AG450">INDEX($H450:$K450,0,MATCH(AG$422,$H$422:$K$422,0))*HLOOKUP(AG$421,$J$418:$R$419,2)</f>
        <v>1</v>
      </c>
      <c r="AH450" s="695" cm="1">
        <f t="array" ref="AH450">INDEX($H450:$K450,0,MATCH(AH$422,$H$422:$K$422,0))*HLOOKUP(AH$421,$J$418:$R$419,2)</f>
        <v>1</v>
      </c>
      <c r="AI450" s="695" cm="1">
        <f t="array" ref="AI450">INDEX($H450:$K450,0,MATCH(AI$422,$H$422:$K$422,0))*HLOOKUP(AI$421,$J$418:$R$419,2)</f>
        <v>0</v>
      </c>
      <c r="AJ450" s="695" cm="1">
        <f t="array" ref="AJ450">INDEX($H450:$K450,0,MATCH(AJ$422,$H$422:$K$422,0))*HLOOKUP(AJ$421,$J$418:$R$419,2)</f>
        <v>0</v>
      </c>
      <c r="AK450" s="695" cm="1">
        <f t="array" ref="AK450">INDEX($H450:$K450,0,MATCH(AK$422,$H$422:$K$422,0))*HLOOKUP(AK$421,$J$418:$R$419,2)</f>
        <v>1</v>
      </c>
      <c r="AL450" s="695" cm="1">
        <f t="array" ref="AL450">INDEX($H450:$K450,0,MATCH(AL$422,$H$422:$K$422,0))*HLOOKUP(AL$421,$J$418:$R$419,2)</f>
        <v>1</v>
      </c>
      <c r="AM450" s="695" cm="1">
        <f t="array" ref="AM450">INDEX($H450:$K450,0,MATCH(AM$422,$H$422:$K$422,0))*HLOOKUP(AM$421,$J$418:$R$419,2)</f>
        <v>0</v>
      </c>
      <c r="AN450" s="695" cm="1">
        <f t="array" ref="AN450">INDEX($H450:$K450,0,MATCH(AN$422,$H$422:$K$422,0))*HLOOKUP(AN$421,$J$418:$R$419,2)</f>
        <v>0</v>
      </c>
      <c r="AO450" s="695" cm="1">
        <f t="array" ref="AO450">INDEX($H450:$K450,0,MATCH(AO$422,$H$422:$K$422,0))*HLOOKUP(AO$421,$J$418:$R$419,2)</f>
        <v>1</v>
      </c>
      <c r="AP450" s="695" cm="1">
        <f t="array" ref="AP450">INDEX($H450:$K450,0,MATCH(AP$422,$H$422:$K$422,0))*HLOOKUP(AP$421,$J$418:$R$419,2)</f>
        <v>1</v>
      </c>
      <c r="AQ450" s="695" cm="1">
        <f t="array" ref="AQ450">INDEX($H450:$K450,0,MATCH(AQ$422,$H$422:$K$422,0))*HLOOKUP(AQ$421,$J$418:$R$419,2)</f>
        <v>0</v>
      </c>
      <c r="AR450" s="695" cm="1">
        <f t="array" ref="AR450">INDEX($H450:$K450,0,MATCH(AR$422,$H$422:$K$422,0))*HLOOKUP(AR$421,$J$418:$R$419,2)</f>
        <v>0</v>
      </c>
      <c r="AS450" s="695" cm="1">
        <f t="array" ref="AS450">INDEX($H450:$K450,0,MATCH(AS$422,$H$422:$K$422,0))*HLOOKUP(AS$421,$J$418:$R$419,2)</f>
        <v>1</v>
      </c>
      <c r="AT450" s="695" cm="1">
        <f t="array" ref="AT450">INDEX($H450:$K450,0,MATCH(AT$422,$H$422:$K$422,0))*HLOOKUP(AT$421,$J$418:$R$419,2)</f>
        <v>1</v>
      </c>
      <c r="AU450" s="695" cm="1">
        <f t="array" ref="AU450">INDEX($H450:$K450,0,MATCH(AU$422,$H$422:$K$422,0))*HLOOKUP(AU$421,$J$418:$R$419,2)</f>
        <v>0</v>
      </c>
      <c r="AV450" s="186"/>
      <c r="AW450" s="186"/>
      <c r="AX450" s="16"/>
      <c r="AY450" s="8"/>
      <c r="AZ450" s="8"/>
      <c r="BA450" s="8"/>
    </row>
    <row r="451" spans="1:53" ht="14.5" outlineLevel="1" x14ac:dyDescent="0.35">
      <c r="A451" s="6"/>
      <c r="B451" s="7"/>
      <c r="C451" s="17"/>
      <c r="D451" s="17"/>
      <c r="E451" s="17"/>
      <c r="F451" s="26"/>
      <c r="G451" s="26" t="str">
        <f t="shared" si="224"/>
        <v>YYWA2Wwd</v>
      </c>
      <c r="H451" s="222">
        <f t="shared" ref="H451:K451" si="244">IF(H393&gt;0,1,0)</f>
        <v>0</v>
      </c>
      <c r="I451" s="222">
        <f t="shared" si="244"/>
        <v>1</v>
      </c>
      <c r="J451" s="222">
        <f t="shared" si="244"/>
        <v>1</v>
      </c>
      <c r="K451" s="222">
        <f t="shared" si="244"/>
        <v>0</v>
      </c>
      <c r="L451" s="695" cm="1">
        <f t="array" ref="L451">INDEX($H451:$K451,0,MATCH(L$422,$H$422:$K$422,0))*HLOOKUP(L$421,$J$418:$R$419,2)</f>
        <v>0</v>
      </c>
      <c r="M451" s="695" cm="1">
        <f t="array" ref="M451">INDEX($H451:$K451,0,MATCH(M$422,$H$422:$K$422,0))*HLOOKUP(M$421,$J$418:$R$419,2)</f>
        <v>1</v>
      </c>
      <c r="N451" s="695" cm="1">
        <f t="array" ref="N451">INDEX($H451:$K451,0,MATCH(N$422,$H$422:$K$422,0))*HLOOKUP(N$421,$J$418:$R$419,2)</f>
        <v>1</v>
      </c>
      <c r="O451" s="695" cm="1">
        <f t="array" ref="O451">INDEX($H451:$K451,0,MATCH(O$422,$H$422:$K$422,0))*HLOOKUP(O$421,$J$418:$R$419,2)</f>
        <v>0</v>
      </c>
      <c r="P451" s="695" cm="1">
        <f t="array" ref="P451">INDEX($H451:$K451,0,MATCH(P$422,$H$422:$K$422,0))*HLOOKUP(P$421,$J$418:$R$419,2)</f>
        <v>0</v>
      </c>
      <c r="Q451" s="695" cm="1">
        <f t="array" ref="Q451">INDEX($H451:$K451,0,MATCH(Q$422,$H$422:$K$422,0))*HLOOKUP(Q$421,$J$418:$R$419,2)</f>
        <v>1</v>
      </c>
      <c r="R451" s="695" cm="1">
        <f t="array" ref="R451">INDEX($H451:$K451,0,MATCH(R$422,$H$422:$K$422,0))*HLOOKUP(R$421,$J$418:$R$419,2)</f>
        <v>1</v>
      </c>
      <c r="S451" s="695" cm="1">
        <f t="array" ref="S451">INDEX($H451:$K451,0,MATCH(S$422,$H$422:$K$422,0))*HLOOKUP(S$421,$J$418:$R$419,2)</f>
        <v>0</v>
      </c>
      <c r="T451" s="695" cm="1">
        <f t="array" ref="T451">INDEX($H451:$K451,0,MATCH(T$422,$H$422:$K$422,0))*HLOOKUP(T$421,$J$418:$R$419,2)</f>
        <v>0</v>
      </c>
      <c r="U451" s="695" cm="1">
        <f t="array" ref="U451">INDEX($H451:$K451,0,MATCH(U$422,$H$422:$K$422,0))*HLOOKUP(U$421,$J$418:$R$419,2)</f>
        <v>1</v>
      </c>
      <c r="V451" s="695" cm="1">
        <f t="array" ref="V451">INDEX($H451:$K451,0,MATCH(V$422,$H$422:$K$422,0))*HLOOKUP(V$421,$J$418:$R$419,2)</f>
        <v>1</v>
      </c>
      <c r="W451" s="695" cm="1">
        <f t="array" ref="W451">INDEX($H451:$K451,0,MATCH(W$422,$H$422:$K$422,0))*HLOOKUP(W$421,$J$418:$R$419,2)</f>
        <v>0</v>
      </c>
      <c r="X451" s="695" cm="1">
        <f t="array" ref="X451">INDEX($H451:$K451,0,MATCH(X$422,$H$422:$K$422,0))*HLOOKUP(X$421,$J$418:$R$419,2)</f>
        <v>0</v>
      </c>
      <c r="Y451" s="695" cm="1">
        <f t="array" ref="Y451">INDEX($H451:$K451,0,MATCH(Y$422,$H$422:$K$422,0))*HLOOKUP(Y$421,$J$418:$R$419,2)</f>
        <v>1</v>
      </c>
      <c r="Z451" s="695" cm="1">
        <f t="array" ref="Z451">INDEX($H451:$K451,0,MATCH(Z$422,$H$422:$K$422,0))*HLOOKUP(Z$421,$J$418:$R$419,2)</f>
        <v>1</v>
      </c>
      <c r="AA451" s="695" cm="1">
        <f t="array" ref="AA451">INDEX($H451:$K451,0,MATCH(AA$422,$H$422:$K$422,0))*HLOOKUP(AA$421,$J$418:$R$419,2)</f>
        <v>0</v>
      </c>
      <c r="AB451" s="695" cm="1">
        <f t="array" ref="AB451">INDEX($H451:$K451,0,MATCH(AB$422,$H$422:$K$422,0))*HLOOKUP(AB$421,$J$418:$R$419,2)</f>
        <v>0</v>
      </c>
      <c r="AC451" s="695" cm="1">
        <f t="array" ref="AC451">INDEX($H451:$K451,0,MATCH(AC$422,$H$422:$K$422,0))*HLOOKUP(AC$421,$J$418:$R$419,2)</f>
        <v>1</v>
      </c>
      <c r="AD451" s="695" cm="1">
        <f t="array" ref="AD451">INDEX($H451:$K451,0,MATCH(AD$422,$H$422:$K$422,0))*HLOOKUP(AD$421,$J$418:$R$419,2)</f>
        <v>1</v>
      </c>
      <c r="AE451" s="695" cm="1">
        <f t="array" ref="AE451">INDEX($H451:$K451,0,MATCH(AE$422,$H$422:$K$422,0))*HLOOKUP(AE$421,$J$418:$R$419,2)</f>
        <v>0</v>
      </c>
      <c r="AF451" s="695" cm="1">
        <f t="array" ref="AF451">INDEX($H451:$K451,0,MATCH(AF$422,$H$422:$K$422,0))*HLOOKUP(AF$421,$J$418:$R$419,2)</f>
        <v>0</v>
      </c>
      <c r="AG451" s="695" cm="1">
        <f t="array" ref="AG451">INDEX($H451:$K451,0,MATCH(AG$422,$H$422:$K$422,0))*HLOOKUP(AG$421,$J$418:$R$419,2)</f>
        <v>1</v>
      </c>
      <c r="AH451" s="695" cm="1">
        <f t="array" ref="AH451">INDEX($H451:$K451,0,MATCH(AH$422,$H$422:$K$422,0))*HLOOKUP(AH$421,$J$418:$R$419,2)</f>
        <v>1</v>
      </c>
      <c r="AI451" s="695" cm="1">
        <f t="array" ref="AI451">INDEX($H451:$K451,0,MATCH(AI$422,$H$422:$K$422,0))*HLOOKUP(AI$421,$J$418:$R$419,2)</f>
        <v>0</v>
      </c>
      <c r="AJ451" s="695" cm="1">
        <f t="array" ref="AJ451">INDEX($H451:$K451,0,MATCH(AJ$422,$H$422:$K$422,0))*HLOOKUP(AJ$421,$J$418:$R$419,2)</f>
        <v>0</v>
      </c>
      <c r="AK451" s="695" cm="1">
        <f t="array" ref="AK451">INDEX($H451:$K451,0,MATCH(AK$422,$H$422:$K$422,0))*HLOOKUP(AK$421,$J$418:$R$419,2)</f>
        <v>1</v>
      </c>
      <c r="AL451" s="695" cm="1">
        <f t="array" ref="AL451">INDEX($H451:$K451,0,MATCH(AL$422,$H$422:$K$422,0))*HLOOKUP(AL$421,$J$418:$R$419,2)</f>
        <v>1</v>
      </c>
      <c r="AM451" s="695" cm="1">
        <f t="array" ref="AM451">INDEX($H451:$K451,0,MATCH(AM$422,$H$422:$K$422,0))*HLOOKUP(AM$421,$J$418:$R$419,2)</f>
        <v>0</v>
      </c>
      <c r="AN451" s="695" cm="1">
        <f t="array" ref="AN451">INDEX($H451:$K451,0,MATCH(AN$422,$H$422:$K$422,0))*HLOOKUP(AN$421,$J$418:$R$419,2)</f>
        <v>0</v>
      </c>
      <c r="AO451" s="695" cm="1">
        <f t="array" ref="AO451">INDEX($H451:$K451,0,MATCH(AO$422,$H$422:$K$422,0))*HLOOKUP(AO$421,$J$418:$R$419,2)</f>
        <v>1</v>
      </c>
      <c r="AP451" s="695" cm="1">
        <f t="array" ref="AP451">INDEX($H451:$K451,0,MATCH(AP$422,$H$422:$K$422,0))*HLOOKUP(AP$421,$J$418:$R$419,2)</f>
        <v>1</v>
      </c>
      <c r="AQ451" s="695" cm="1">
        <f t="array" ref="AQ451">INDEX($H451:$K451,0,MATCH(AQ$422,$H$422:$K$422,0))*HLOOKUP(AQ$421,$J$418:$R$419,2)</f>
        <v>0</v>
      </c>
      <c r="AR451" s="695" cm="1">
        <f t="array" ref="AR451">INDEX($H451:$K451,0,MATCH(AR$422,$H$422:$K$422,0))*HLOOKUP(AR$421,$J$418:$R$419,2)</f>
        <v>0</v>
      </c>
      <c r="AS451" s="695" cm="1">
        <f t="array" ref="AS451">INDEX($H451:$K451,0,MATCH(AS$422,$H$422:$K$422,0))*HLOOKUP(AS$421,$J$418:$R$419,2)</f>
        <v>1</v>
      </c>
      <c r="AT451" s="695" cm="1">
        <f t="array" ref="AT451">INDEX($H451:$K451,0,MATCH(AT$422,$H$422:$K$422,0))*HLOOKUP(AT$421,$J$418:$R$419,2)</f>
        <v>1</v>
      </c>
      <c r="AU451" s="695" cm="1">
        <f t="array" ref="AU451">INDEX($H451:$K451,0,MATCH(AU$422,$H$422:$K$422,0))*HLOOKUP(AU$421,$J$418:$R$419,2)</f>
        <v>0</v>
      </c>
      <c r="AV451" s="186"/>
      <c r="AW451" s="186"/>
      <c r="AX451" s="16"/>
      <c r="AY451" s="8"/>
      <c r="AZ451" s="8"/>
      <c r="BA451" s="8"/>
    </row>
    <row r="452" spans="1:53" ht="14.5" outlineLevel="1" x14ac:dyDescent="0.35">
      <c r="A452" s="6"/>
      <c r="B452" s="7"/>
      <c r="C452" s="17"/>
      <c r="D452" s="17"/>
      <c r="E452" s="17"/>
      <c r="F452" s="26"/>
      <c r="G452" s="26" t="str">
        <f t="shared" si="224"/>
        <v>YYWWA1w</v>
      </c>
      <c r="H452" s="222">
        <f t="shared" ref="H452:K452" si="245">IF(H394&gt;0,1,0)</f>
        <v>0</v>
      </c>
      <c r="I452" s="222">
        <f t="shared" si="245"/>
        <v>1</v>
      </c>
      <c r="J452" s="222">
        <f t="shared" si="245"/>
        <v>1</v>
      </c>
      <c r="K452" s="222">
        <f t="shared" si="245"/>
        <v>0</v>
      </c>
      <c r="L452" s="695" cm="1">
        <f t="array" ref="L452">INDEX($H452:$K452,0,MATCH(L$422,$H$422:$K$422,0))*HLOOKUP(L$421,$J$418:$R$419,2)</f>
        <v>0</v>
      </c>
      <c r="M452" s="695" cm="1">
        <f t="array" ref="M452">INDEX($H452:$K452,0,MATCH(M$422,$H$422:$K$422,0))*HLOOKUP(M$421,$J$418:$R$419,2)</f>
        <v>1</v>
      </c>
      <c r="N452" s="695" cm="1">
        <f t="array" ref="N452">INDEX($H452:$K452,0,MATCH(N$422,$H$422:$K$422,0))*HLOOKUP(N$421,$J$418:$R$419,2)</f>
        <v>1</v>
      </c>
      <c r="O452" s="695" cm="1">
        <f t="array" ref="O452">INDEX($H452:$K452,0,MATCH(O$422,$H$422:$K$422,0))*HLOOKUP(O$421,$J$418:$R$419,2)</f>
        <v>0</v>
      </c>
      <c r="P452" s="695" cm="1">
        <f t="array" ref="P452">INDEX($H452:$K452,0,MATCH(P$422,$H$422:$K$422,0))*HLOOKUP(P$421,$J$418:$R$419,2)</f>
        <v>0</v>
      </c>
      <c r="Q452" s="695" cm="1">
        <f t="array" ref="Q452">INDEX($H452:$K452,0,MATCH(Q$422,$H$422:$K$422,0))*HLOOKUP(Q$421,$J$418:$R$419,2)</f>
        <v>1</v>
      </c>
      <c r="R452" s="695" cm="1">
        <f t="array" ref="R452">INDEX($H452:$K452,0,MATCH(R$422,$H$422:$K$422,0))*HLOOKUP(R$421,$J$418:$R$419,2)</f>
        <v>1</v>
      </c>
      <c r="S452" s="695" cm="1">
        <f t="array" ref="S452">INDEX($H452:$K452,0,MATCH(S$422,$H$422:$K$422,0))*HLOOKUP(S$421,$J$418:$R$419,2)</f>
        <v>0</v>
      </c>
      <c r="T452" s="695" cm="1">
        <f t="array" ref="T452">INDEX($H452:$K452,0,MATCH(T$422,$H$422:$K$422,0))*HLOOKUP(T$421,$J$418:$R$419,2)</f>
        <v>0</v>
      </c>
      <c r="U452" s="695" cm="1">
        <f t="array" ref="U452">INDEX($H452:$K452,0,MATCH(U$422,$H$422:$K$422,0))*HLOOKUP(U$421,$J$418:$R$419,2)</f>
        <v>1</v>
      </c>
      <c r="V452" s="695" cm="1">
        <f t="array" ref="V452">INDEX($H452:$K452,0,MATCH(V$422,$H$422:$K$422,0))*HLOOKUP(V$421,$J$418:$R$419,2)</f>
        <v>1</v>
      </c>
      <c r="W452" s="695" cm="1">
        <f t="array" ref="W452">INDEX($H452:$K452,0,MATCH(W$422,$H$422:$K$422,0))*HLOOKUP(W$421,$J$418:$R$419,2)</f>
        <v>0</v>
      </c>
      <c r="X452" s="695" cm="1">
        <f t="array" ref="X452">INDEX($H452:$K452,0,MATCH(X$422,$H$422:$K$422,0))*HLOOKUP(X$421,$J$418:$R$419,2)</f>
        <v>0</v>
      </c>
      <c r="Y452" s="695" cm="1">
        <f t="array" ref="Y452">INDEX($H452:$K452,0,MATCH(Y$422,$H$422:$K$422,0))*HLOOKUP(Y$421,$J$418:$R$419,2)</f>
        <v>1</v>
      </c>
      <c r="Z452" s="695" cm="1">
        <f t="array" ref="Z452">INDEX($H452:$K452,0,MATCH(Z$422,$H$422:$K$422,0))*HLOOKUP(Z$421,$J$418:$R$419,2)</f>
        <v>1</v>
      </c>
      <c r="AA452" s="695" cm="1">
        <f t="array" ref="AA452">INDEX($H452:$K452,0,MATCH(AA$422,$H$422:$K$422,0))*HLOOKUP(AA$421,$J$418:$R$419,2)</f>
        <v>0</v>
      </c>
      <c r="AB452" s="695" cm="1">
        <f t="array" ref="AB452">INDEX($H452:$K452,0,MATCH(AB$422,$H$422:$K$422,0))*HLOOKUP(AB$421,$J$418:$R$419,2)</f>
        <v>0</v>
      </c>
      <c r="AC452" s="695" cm="1">
        <f t="array" ref="AC452">INDEX($H452:$K452,0,MATCH(AC$422,$H$422:$K$422,0))*HLOOKUP(AC$421,$J$418:$R$419,2)</f>
        <v>1</v>
      </c>
      <c r="AD452" s="695" cm="1">
        <f t="array" ref="AD452">INDEX($H452:$K452,0,MATCH(AD$422,$H$422:$K$422,0))*HLOOKUP(AD$421,$J$418:$R$419,2)</f>
        <v>1</v>
      </c>
      <c r="AE452" s="695" cm="1">
        <f t="array" ref="AE452">INDEX($H452:$K452,0,MATCH(AE$422,$H$422:$K$422,0))*HLOOKUP(AE$421,$J$418:$R$419,2)</f>
        <v>0</v>
      </c>
      <c r="AF452" s="695" cm="1">
        <f t="array" ref="AF452">INDEX($H452:$K452,0,MATCH(AF$422,$H$422:$K$422,0))*HLOOKUP(AF$421,$J$418:$R$419,2)</f>
        <v>0</v>
      </c>
      <c r="AG452" s="695" cm="1">
        <f t="array" ref="AG452">INDEX($H452:$K452,0,MATCH(AG$422,$H$422:$K$422,0))*HLOOKUP(AG$421,$J$418:$R$419,2)</f>
        <v>1</v>
      </c>
      <c r="AH452" s="695" cm="1">
        <f t="array" ref="AH452">INDEX($H452:$K452,0,MATCH(AH$422,$H$422:$K$422,0))*HLOOKUP(AH$421,$J$418:$R$419,2)</f>
        <v>1</v>
      </c>
      <c r="AI452" s="695" cm="1">
        <f t="array" ref="AI452">INDEX($H452:$K452,0,MATCH(AI$422,$H$422:$K$422,0))*HLOOKUP(AI$421,$J$418:$R$419,2)</f>
        <v>0</v>
      </c>
      <c r="AJ452" s="695" cm="1">
        <f t="array" ref="AJ452">INDEX($H452:$K452,0,MATCH(AJ$422,$H$422:$K$422,0))*HLOOKUP(AJ$421,$J$418:$R$419,2)</f>
        <v>0</v>
      </c>
      <c r="AK452" s="695" cm="1">
        <f t="array" ref="AK452">INDEX($H452:$K452,0,MATCH(AK$422,$H$422:$K$422,0))*HLOOKUP(AK$421,$J$418:$R$419,2)</f>
        <v>1</v>
      </c>
      <c r="AL452" s="695" cm="1">
        <f t="array" ref="AL452">INDEX($H452:$K452,0,MATCH(AL$422,$H$422:$K$422,0))*HLOOKUP(AL$421,$J$418:$R$419,2)</f>
        <v>1</v>
      </c>
      <c r="AM452" s="695" cm="1">
        <f t="array" ref="AM452">INDEX($H452:$K452,0,MATCH(AM$422,$H$422:$K$422,0))*HLOOKUP(AM$421,$J$418:$R$419,2)</f>
        <v>0</v>
      </c>
      <c r="AN452" s="695" cm="1">
        <f t="array" ref="AN452">INDEX($H452:$K452,0,MATCH(AN$422,$H$422:$K$422,0))*HLOOKUP(AN$421,$J$418:$R$419,2)</f>
        <v>0</v>
      </c>
      <c r="AO452" s="695" cm="1">
        <f t="array" ref="AO452">INDEX($H452:$K452,0,MATCH(AO$422,$H$422:$K$422,0))*HLOOKUP(AO$421,$J$418:$R$419,2)</f>
        <v>1</v>
      </c>
      <c r="AP452" s="695" cm="1">
        <f t="array" ref="AP452">INDEX($H452:$K452,0,MATCH(AP$422,$H$422:$K$422,0))*HLOOKUP(AP$421,$J$418:$R$419,2)</f>
        <v>1</v>
      </c>
      <c r="AQ452" s="695" cm="1">
        <f t="array" ref="AQ452">INDEX($H452:$K452,0,MATCH(AQ$422,$H$422:$K$422,0))*HLOOKUP(AQ$421,$J$418:$R$419,2)</f>
        <v>0</v>
      </c>
      <c r="AR452" s="695" cm="1">
        <f t="array" ref="AR452">INDEX($H452:$K452,0,MATCH(AR$422,$H$422:$K$422,0))*HLOOKUP(AR$421,$J$418:$R$419,2)</f>
        <v>0</v>
      </c>
      <c r="AS452" s="695" cm="1">
        <f t="array" ref="AS452">INDEX($H452:$K452,0,MATCH(AS$422,$H$422:$K$422,0))*HLOOKUP(AS$421,$J$418:$R$419,2)</f>
        <v>1</v>
      </c>
      <c r="AT452" s="695" cm="1">
        <f t="array" ref="AT452">INDEX($H452:$K452,0,MATCH(AT$422,$H$422:$K$422,0))*HLOOKUP(AT$421,$J$418:$R$419,2)</f>
        <v>1</v>
      </c>
      <c r="AU452" s="695" cm="1">
        <f t="array" ref="AU452">INDEX($H452:$K452,0,MATCH(AU$422,$H$422:$K$422,0))*HLOOKUP(AU$421,$J$418:$R$419,2)</f>
        <v>0</v>
      </c>
      <c r="AV452" s="186"/>
      <c r="AW452" s="186"/>
      <c r="AX452" s="16"/>
      <c r="AY452" s="8"/>
      <c r="AZ452" s="8"/>
      <c r="BA452" s="8"/>
    </row>
    <row r="453" spans="1:53" ht="14.5" outlineLevel="1" x14ac:dyDescent="0.35">
      <c r="A453" s="6"/>
      <c r="B453" s="7"/>
      <c r="C453" s="17"/>
      <c r="D453" s="17"/>
      <c r="E453" s="17"/>
      <c r="F453" s="26"/>
      <c r="G453" s="26" t="str">
        <f t="shared" si="224"/>
        <v>YYWWA1wd</v>
      </c>
      <c r="H453" s="222">
        <f t="shared" ref="H453:K453" si="246">IF(H395&gt;0,1,0)</f>
        <v>0</v>
      </c>
      <c r="I453" s="222">
        <f t="shared" si="246"/>
        <v>1</v>
      </c>
      <c r="J453" s="222">
        <f t="shared" si="246"/>
        <v>1</v>
      </c>
      <c r="K453" s="222">
        <f t="shared" si="246"/>
        <v>0</v>
      </c>
      <c r="L453" s="695" cm="1">
        <f t="array" ref="L453">INDEX($H453:$K453,0,MATCH(L$422,$H$422:$K$422,0))*HLOOKUP(L$421,$J$418:$R$419,2)</f>
        <v>0</v>
      </c>
      <c r="M453" s="695" cm="1">
        <f t="array" ref="M453">INDEX($H453:$K453,0,MATCH(M$422,$H$422:$K$422,0))*HLOOKUP(M$421,$J$418:$R$419,2)</f>
        <v>1</v>
      </c>
      <c r="N453" s="695" cm="1">
        <f t="array" ref="N453">INDEX($H453:$K453,0,MATCH(N$422,$H$422:$K$422,0))*HLOOKUP(N$421,$J$418:$R$419,2)</f>
        <v>1</v>
      </c>
      <c r="O453" s="695" cm="1">
        <f t="array" ref="O453">INDEX($H453:$K453,0,MATCH(O$422,$H$422:$K$422,0))*HLOOKUP(O$421,$J$418:$R$419,2)</f>
        <v>0</v>
      </c>
      <c r="P453" s="695" cm="1">
        <f t="array" ref="P453">INDEX($H453:$K453,0,MATCH(P$422,$H$422:$K$422,0))*HLOOKUP(P$421,$J$418:$R$419,2)</f>
        <v>0</v>
      </c>
      <c r="Q453" s="695" cm="1">
        <f t="array" ref="Q453">INDEX($H453:$K453,0,MATCH(Q$422,$H$422:$K$422,0))*HLOOKUP(Q$421,$J$418:$R$419,2)</f>
        <v>1</v>
      </c>
      <c r="R453" s="695" cm="1">
        <f t="array" ref="R453">INDEX($H453:$K453,0,MATCH(R$422,$H$422:$K$422,0))*HLOOKUP(R$421,$J$418:$R$419,2)</f>
        <v>1</v>
      </c>
      <c r="S453" s="695" cm="1">
        <f t="array" ref="S453">INDEX($H453:$K453,0,MATCH(S$422,$H$422:$K$422,0))*HLOOKUP(S$421,$J$418:$R$419,2)</f>
        <v>0</v>
      </c>
      <c r="T453" s="695" cm="1">
        <f t="array" ref="T453">INDEX($H453:$K453,0,MATCH(T$422,$H$422:$K$422,0))*HLOOKUP(T$421,$J$418:$R$419,2)</f>
        <v>0</v>
      </c>
      <c r="U453" s="695" cm="1">
        <f t="array" ref="U453">INDEX($H453:$K453,0,MATCH(U$422,$H$422:$K$422,0))*HLOOKUP(U$421,$J$418:$R$419,2)</f>
        <v>1</v>
      </c>
      <c r="V453" s="695" cm="1">
        <f t="array" ref="V453">INDEX($H453:$K453,0,MATCH(V$422,$H$422:$K$422,0))*HLOOKUP(V$421,$J$418:$R$419,2)</f>
        <v>1</v>
      </c>
      <c r="W453" s="695" cm="1">
        <f t="array" ref="W453">INDEX($H453:$K453,0,MATCH(W$422,$H$422:$K$422,0))*HLOOKUP(W$421,$J$418:$R$419,2)</f>
        <v>0</v>
      </c>
      <c r="X453" s="695" cm="1">
        <f t="array" ref="X453">INDEX($H453:$K453,0,MATCH(X$422,$H$422:$K$422,0))*HLOOKUP(X$421,$J$418:$R$419,2)</f>
        <v>0</v>
      </c>
      <c r="Y453" s="695" cm="1">
        <f t="array" ref="Y453">INDEX($H453:$K453,0,MATCH(Y$422,$H$422:$K$422,0))*HLOOKUP(Y$421,$J$418:$R$419,2)</f>
        <v>1</v>
      </c>
      <c r="Z453" s="695" cm="1">
        <f t="array" ref="Z453">INDEX($H453:$K453,0,MATCH(Z$422,$H$422:$K$422,0))*HLOOKUP(Z$421,$J$418:$R$419,2)</f>
        <v>1</v>
      </c>
      <c r="AA453" s="695" cm="1">
        <f t="array" ref="AA453">INDEX($H453:$K453,0,MATCH(AA$422,$H$422:$K$422,0))*HLOOKUP(AA$421,$J$418:$R$419,2)</f>
        <v>0</v>
      </c>
      <c r="AB453" s="695" cm="1">
        <f t="array" ref="AB453">INDEX($H453:$K453,0,MATCH(AB$422,$H$422:$K$422,0))*HLOOKUP(AB$421,$J$418:$R$419,2)</f>
        <v>0</v>
      </c>
      <c r="AC453" s="695" cm="1">
        <f t="array" ref="AC453">INDEX($H453:$K453,0,MATCH(AC$422,$H$422:$K$422,0))*HLOOKUP(AC$421,$J$418:$R$419,2)</f>
        <v>1</v>
      </c>
      <c r="AD453" s="695" cm="1">
        <f t="array" ref="AD453">INDEX($H453:$K453,0,MATCH(AD$422,$H$422:$K$422,0))*HLOOKUP(AD$421,$J$418:$R$419,2)</f>
        <v>1</v>
      </c>
      <c r="AE453" s="695" cm="1">
        <f t="array" ref="AE453">INDEX($H453:$K453,0,MATCH(AE$422,$H$422:$K$422,0))*HLOOKUP(AE$421,$J$418:$R$419,2)</f>
        <v>0</v>
      </c>
      <c r="AF453" s="695" cm="1">
        <f t="array" ref="AF453">INDEX($H453:$K453,0,MATCH(AF$422,$H$422:$K$422,0))*HLOOKUP(AF$421,$J$418:$R$419,2)</f>
        <v>0</v>
      </c>
      <c r="AG453" s="695" cm="1">
        <f t="array" ref="AG453">INDEX($H453:$K453,0,MATCH(AG$422,$H$422:$K$422,0))*HLOOKUP(AG$421,$J$418:$R$419,2)</f>
        <v>1</v>
      </c>
      <c r="AH453" s="695" cm="1">
        <f t="array" ref="AH453">INDEX($H453:$K453,0,MATCH(AH$422,$H$422:$K$422,0))*HLOOKUP(AH$421,$J$418:$R$419,2)</f>
        <v>1</v>
      </c>
      <c r="AI453" s="695" cm="1">
        <f t="array" ref="AI453">INDEX($H453:$K453,0,MATCH(AI$422,$H$422:$K$422,0))*HLOOKUP(AI$421,$J$418:$R$419,2)</f>
        <v>0</v>
      </c>
      <c r="AJ453" s="695" cm="1">
        <f t="array" ref="AJ453">INDEX($H453:$K453,0,MATCH(AJ$422,$H$422:$K$422,0))*HLOOKUP(AJ$421,$J$418:$R$419,2)</f>
        <v>0</v>
      </c>
      <c r="AK453" s="695" cm="1">
        <f t="array" ref="AK453">INDEX($H453:$K453,0,MATCH(AK$422,$H$422:$K$422,0))*HLOOKUP(AK$421,$J$418:$R$419,2)</f>
        <v>1</v>
      </c>
      <c r="AL453" s="695" cm="1">
        <f t="array" ref="AL453">INDEX($H453:$K453,0,MATCH(AL$422,$H$422:$K$422,0))*HLOOKUP(AL$421,$J$418:$R$419,2)</f>
        <v>1</v>
      </c>
      <c r="AM453" s="695" cm="1">
        <f t="array" ref="AM453">INDEX($H453:$K453,0,MATCH(AM$422,$H$422:$K$422,0))*HLOOKUP(AM$421,$J$418:$R$419,2)</f>
        <v>0</v>
      </c>
      <c r="AN453" s="695" cm="1">
        <f t="array" ref="AN453">INDEX($H453:$K453,0,MATCH(AN$422,$H$422:$K$422,0))*HLOOKUP(AN$421,$J$418:$R$419,2)</f>
        <v>0</v>
      </c>
      <c r="AO453" s="695" cm="1">
        <f t="array" ref="AO453">INDEX($H453:$K453,0,MATCH(AO$422,$H$422:$K$422,0))*HLOOKUP(AO$421,$J$418:$R$419,2)</f>
        <v>1</v>
      </c>
      <c r="AP453" s="695" cm="1">
        <f t="array" ref="AP453">INDEX($H453:$K453,0,MATCH(AP$422,$H$422:$K$422,0))*HLOOKUP(AP$421,$J$418:$R$419,2)</f>
        <v>1</v>
      </c>
      <c r="AQ453" s="695" cm="1">
        <f t="array" ref="AQ453">INDEX($H453:$K453,0,MATCH(AQ$422,$H$422:$K$422,0))*HLOOKUP(AQ$421,$J$418:$R$419,2)</f>
        <v>0</v>
      </c>
      <c r="AR453" s="695" cm="1">
        <f t="array" ref="AR453">INDEX($H453:$K453,0,MATCH(AR$422,$H$422:$K$422,0))*HLOOKUP(AR$421,$J$418:$R$419,2)</f>
        <v>0</v>
      </c>
      <c r="AS453" s="695" cm="1">
        <f t="array" ref="AS453">INDEX($H453:$K453,0,MATCH(AS$422,$H$422:$K$422,0))*HLOOKUP(AS$421,$J$418:$R$419,2)</f>
        <v>1</v>
      </c>
      <c r="AT453" s="695" cm="1">
        <f t="array" ref="AT453">INDEX($H453:$K453,0,MATCH(AT$422,$H$422:$K$422,0))*HLOOKUP(AT$421,$J$418:$R$419,2)</f>
        <v>1</v>
      </c>
      <c r="AU453" s="695" cm="1">
        <f t="array" ref="AU453">INDEX($H453:$K453,0,MATCH(AU$422,$H$422:$K$422,0))*HLOOKUP(AU$421,$J$418:$R$419,2)</f>
        <v>0</v>
      </c>
      <c r="AV453" s="186"/>
      <c r="AW453" s="186"/>
      <c r="AX453" s="16"/>
      <c r="AY453" s="8"/>
      <c r="AZ453" s="8"/>
      <c r="BA453" s="8"/>
    </row>
    <row r="454" spans="1:53" ht="14.5" outlineLevel="1" x14ac:dyDescent="0.35">
      <c r="A454" s="6"/>
      <c r="B454" s="7"/>
      <c r="C454" s="17"/>
      <c r="D454" s="17"/>
      <c r="E454" s="17"/>
      <c r="F454" s="26"/>
      <c r="G454" s="26" t="str">
        <f t="shared" si="224"/>
        <v>YYWWWw</v>
      </c>
      <c r="H454" s="222">
        <f t="shared" ref="H454:K454" si="247">IF(H396&gt;0,1,0)</f>
        <v>0</v>
      </c>
      <c r="I454" s="222">
        <f t="shared" si="247"/>
        <v>1</v>
      </c>
      <c r="J454" s="222">
        <f t="shared" si="247"/>
        <v>1</v>
      </c>
      <c r="K454" s="222">
        <f t="shared" si="247"/>
        <v>0</v>
      </c>
      <c r="L454" s="695" cm="1">
        <f t="array" ref="L454">INDEX($H454:$K454,0,MATCH(L$422,$H$422:$K$422,0))*HLOOKUP(L$421,$J$418:$R$419,2)</f>
        <v>0</v>
      </c>
      <c r="M454" s="695" cm="1">
        <f t="array" ref="M454">INDEX($H454:$K454,0,MATCH(M$422,$H$422:$K$422,0))*HLOOKUP(M$421,$J$418:$R$419,2)</f>
        <v>1</v>
      </c>
      <c r="N454" s="695" cm="1">
        <f t="array" ref="N454">INDEX($H454:$K454,0,MATCH(N$422,$H$422:$K$422,0))*HLOOKUP(N$421,$J$418:$R$419,2)</f>
        <v>1</v>
      </c>
      <c r="O454" s="695" cm="1">
        <f t="array" ref="O454">INDEX($H454:$K454,0,MATCH(O$422,$H$422:$K$422,0))*HLOOKUP(O$421,$J$418:$R$419,2)</f>
        <v>0</v>
      </c>
      <c r="P454" s="695" cm="1">
        <f t="array" ref="P454">INDEX($H454:$K454,0,MATCH(P$422,$H$422:$K$422,0))*HLOOKUP(P$421,$J$418:$R$419,2)</f>
        <v>0</v>
      </c>
      <c r="Q454" s="695" cm="1">
        <f t="array" ref="Q454">INDEX($H454:$K454,0,MATCH(Q$422,$H$422:$K$422,0))*HLOOKUP(Q$421,$J$418:$R$419,2)</f>
        <v>1</v>
      </c>
      <c r="R454" s="695" cm="1">
        <f t="array" ref="R454">INDEX($H454:$K454,0,MATCH(R$422,$H$422:$K$422,0))*HLOOKUP(R$421,$J$418:$R$419,2)</f>
        <v>1</v>
      </c>
      <c r="S454" s="695" cm="1">
        <f t="array" ref="S454">INDEX($H454:$K454,0,MATCH(S$422,$H$422:$K$422,0))*HLOOKUP(S$421,$J$418:$R$419,2)</f>
        <v>0</v>
      </c>
      <c r="T454" s="695" cm="1">
        <f t="array" ref="T454">INDEX($H454:$K454,0,MATCH(T$422,$H$422:$K$422,0))*HLOOKUP(T$421,$J$418:$R$419,2)</f>
        <v>0</v>
      </c>
      <c r="U454" s="695" cm="1">
        <f t="array" ref="U454">INDEX($H454:$K454,0,MATCH(U$422,$H$422:$K$422,0))*HLOOKUP(U$421,$J$418:$R$419,2)</f>
        <v>1</v>
      </c>
      <c r="V454" s="695" cm="1">
        <f t="array" ref="V454">INDEX($H454:$K454,0,MATCH(V$422,$H$422:$K$422,0))*HLOOKUP(V$421,$J$418:$R$419,2)</f>
        <v>1</v>
      </c>
      <c r="W454" s="695" cm="1">
        <f t="array" ref="W454">INDEX($H454:$K454,0,MATCH(W$422,$H$422:$K$422,0))*HLOOKUP(W$421,$J$418:$R$419,2)</f>
        <v>0</v>
      </c>
      <c r="X454" s="695" cm="1">
        <f t="array" ref="X454">INDEX($H454:$K454,0,MATCH(X$422,$H$422:$K$422,0))*HLOOKUP(X$421,$J$418:$R$419,2)</f>
        <v>0</v>
      </c>
      <c r="Y454" s="695" cm="1">
        <f t="array" ref="Y454">INDEX($H454:$K454,0,MATCH(Y$422,$H$422:$K$422,0))*HLOOKUP(Y$421,$J$418:$R$419,2)</f>
        <v>1</v>
      </c>
      <c r="Z454" s="695" cm="1">
        <f t="array" ref="Z454">INDEX($H454:$K454,0,MATCH(Z$422,$H$422:$K$422,0))*HLOOKUP(Z$421,$J$418:$R$419,2)</f>
        <v>1</v>
      </c>
      <c r="AA454" s="695" cm="1">
        <f t="array" ref="AA454">INDEX($H454:$K454,0,MATCH(AA$422,$H$422:$K$422,0))*HLOOKUP(AA$421,$J$418:$R$419,2)</f>
        <v>0</v>
      </c>
      <c r="AB454" s="695" cm="1">
        <f t="array" ref="AB454">INDEX($H454:$K454,0,MATCH(AB$422,$H$422:$K$422,0))*HLOOKUP(AB$421,$J$418:$R$419,2)</f>
        <v>0</v>
      </c>
      <c r="AC454" s="695" cm="1">
        <f t="array" ref="AC454">INDEX($H454:$K454,0,MATCH(AC$422,$H$422:$K$422,0))*HLOOKUP(AC$421,$J$418:$R$419,2)</f>
        <v>1</v>
      </c>
      <c r="AD454" s="695" cm="1">
        <f t="array" ref="AD454">INDEX($H454:$K454,0,MATCH(AD$422,$H$422:$K$422,0))*HLOOKUP(AD$421,$J$418:$R$419,2)</f>
        <v>1</v>
      </c>
      <c r="AE454" s="695" cm="1">
        <f t="array" ref="AE454">INDEX($H454:$K454,0,MATCH(AE$422,$H$422:$K$422,0))*HLOOKUP(AE$421,$J$418:$R$419,2)</f>
        <v>0</v>
      </c>
      <c r="AF454" s="695" cm="1">
        <f t="array" ref="AF454">INDEX($H454:$K454,0,MATCH(AF$422,$H$422:$K$422,0))*HLOOKUP(AF$421,$J$418:$R$419,2)</f>
        <v>0</v>
      </c>
      <c r="AG454" s="695" cm="1">
        <f t="array" ref="AG454">INDEX($H454:$K454,0,MATCH(AG$422,$H$422:$K$422,0))*HLOOKUP(AG$421,$J$418:$R$419,2)</f>
        <v>1</v>
      </c>
      <c r="AH454" s="695" cm="1">
        <f t="array" ref="AH454">INDEX($H454:$K454,0,MATCH(AH$422,$H$422:$K$422,0))*HLOOKUP(AH$421,$J$418:$R$419,2)</f>
        <v>1</v>
      </c>
      <c r="AI454" s="695" cm="1">
        <f t="array" ref="AI454">INDEX($H454:$K454,0,MATCH(AI$422,$H$422:$K$422,0))*HLOOKUP(AI$421,$J$418:$R$419,2)</f>
        <v>0</v>
      </c>
      <c r="AJ454" s="695" cm="1">
        <f t="array" ref="AJ454">INDEX($H454:$K454,0,MATCH(AJ$422,$H$422:$K$422,0))*HLOOKUP(AJ$421,$J$418:$R$419,2)</f>
        <v>0</v>
      </c>
      <c r="AK454" s="695" cm="1">
        <f t="array" ref="AK454">INDEX($H454:$K454,0,MATCH(AK$422,$H$422:$K$422,0))*HLOOKUP(AK$421,$J$418:$R$419,2)</f>
        <v>1</v>
      </c>
      <c r="AL454" s="695" cm="1">
        <f t="array" ref="AL454">INDEX($H454:$K454,0,MATCH(AL$422,$H$422:$K$422,0))*HLOOKUP(AL$421,$J$418:$R$419,2)</f>
        <v>1</v>
      </c>
      <c r="AM454" s="695" cm="1">
        <f t="array" ref="AM454">INDEX($H454:$K454,0,MATCH(AM$422,$H$422:$K$422,0))*HLOOKUP(AM$421,$J$418:$R$419,2)</f>
        <v>0</v>
      </c>
      <c r="AN454" s="695" cm="1">
        <f t="array" ref="AN454">INDEX($H454:$K454,0,MATCH(AN$422,$H$422:$K$422,0))*HLOOKUP(AN$421,$J$418:$R$419,2)</f>
        <v>0</v>
      </c>
      <c r="AO454" s="695" cm="1">
        <f t="array" ref="AO454">INDEX($H454:$K454,0,MATCH(AO$422,$H$422:$K$422,0))*HLOOKUP(AO$421,$J$418:$R$419,2)</f>
        <v>1</v>
      </c>
      <c r="AP454" s="695" cm="1">
        <f t="array" ref="AP454">INDEX($H454:$K454,0,MATCH(AP$422,$H$422:$K$422,0))*HLOOKUP(AP$421,$J$418:$R$419,2)</f>
        <v>1</v>
      </c>
      <c r="AQ454" s="695" cm="1">
        <f t="array" ref="AQ454">INDEX($H454:$K454,0,MATCH(AQ$422,$H$422:$K$422,0))*HLOOKUP(AQ$421,$J$418:$R$419,2)</f>
        <v>0</v>
      </c>
      <c r="AR454" s="695" cm="1">
        <f t="array" ref="AR454">INDEX($H454:$K454,0,MATCH(AR$422,$H$422:$K$422,0))*HLOOKUP(AR$421,$J$418:$R$419,2)</f>
        <v>0</v>
      </c>
      <c r="AS454" s="695" cm="1">
        <f t="array" ref="AS454">INDEX($H454:$K454,0,MATCH(AS$422,$H$422:$K$422,0))*HLOOKUP(AS$421,$J$418:$R$419,2)</f>
        <v>1</v>
      </c>
      <c r="AT454" s="695" cm="1">
        <f t="array" ref="AT454">INDEX($H454:$K454,0,MATCH(AT$422,$H$422:$K$422,0))*HLOOKUP(AT$421,$J$418:$R$419,2)</f>
        <v>1</v>
      </c>
      <c r="AU454" s="695" cm="1">
        <f t="array" ref="AU454">INDEX($H454:$K454,0,MATCH(AU$422,$H$422:$K$422,0))*HLOOKUP(AU$421,$J$418:$R$419,2)</f>
        <v>0</v>
      </c>
      <c r="AV454" s="186"/>
      <c r="AW454" s="186"/>
      <c r="AX454" s="16"/>
      <c r="AY454" s="8"/>
      <c r="AZ454" s="8"/>
      <c r="BA454" s="8"/>
    </row>
    <row r="455" spans="1:53" ht="14.5" outlineLevel="1" x14ac:dyDescent="0.35">
      <c r="A455" s="6"/>
      <c r="B455" s="7"/>
      <c r="C455" s="17"/>
      <c r="D455" s="17"/>
      <c r="E455" s="17"/>
      <c r="F455" s="26"/>
      <c r="G455" s="26" t="str">
        <f t="shared" ref="G455:G473" si="248">_xlfn.CONCAT(H157:M157)</f>
        <v>YYWWWwd</v>
      </c>
      <c r="H455" s="222">
        <f t="shared" ref="H455:K455" si="249">IF(H397&gt;0,1,0)</f>
        <v>0</v>
      </c>
      <c r="I455" s="222">
        <f t="shared" si="249"/>
        <v>1</v>
      </c>
      <c r="J455" s="222">
        <f t="shared" si="249"/>
        <v>1</v>
      </c>
      <c r="K455" s="222">
        <f t="shared" si="249"/>
        <v>0</v>
      </c>
      <c r="L455" s="695" cm="1">
        <f t="array" ref="L455">INDEX($H455:$K455,0,MATCH(L$422,$H$422:$K$422,0))*HLOOKUP(L$421,$J$418:$R$419,2)</f>
        <v>0</v>
      </c>
      <c r="M455" s="695" cm="1">
        <f t="array" ref="M455">INDEX($H455:$K455,0,MATCH(M$422,$H$422:$K$422,0))*HLOOKUP(M$421,$J$418:$R$419,2)</f>
        <v>1</v>
      </c>
      <c r="N455" s="695" cm="1">
        <f t="array" ref="N455">INDEX($H455:$K455,0,MATCH(N$422,$H$422:$K$422,0))*HLOOKUP(N$421,$J$418:$R$419,2)</f>
        <v>1</v>
      </c>
      <c r="O455" s="695" cm="1">
        <f t="array" ref="O455">INDEX($H455:$K455,0,MATCH(O$422,$H$422:$K$422,0))*HLOOKUP(O$421,$J$418:$R$419,2)</f>
        <v>0</v>
      </c>
      <c r="P455" s="695" cm="1">
        <f t="array" ref="P455">INDEX($H455:$K455,0,MATCH(P$422,$H$422:$K$422,0))*HLOOKUP(P$421,$J$418:$R$419,2)</f>
        <v>0</v>
      </c>
      <c r="Q455" s="695" cm="1">
        <f t="array" ref="Q455">INDEX($H455:$K455,0,MATCH(Q$422,$H$422:$K$422,0))*HLOOKUP(Q$421,$J$418:$R$419,2)</f>
        <v>1</v>
      </c>
      <c r="R455" s="695" cm="1">
        <f t="array" ref="R455">INDEX($H455:$K455,0,MATCH(R$422,$H$422:$K$422,0))*HLOOKUP(R$421,$J$418:$R$419,2)</f>
        <v>1</v>
      </c>
      <c r="S455" s="695" cm="1">
        <f t="array" ref="S455">INDEX($H455:$K455,0,MATCH(S$422,$H$422:$K$422,0))*HLOOKUP(S$421,$J$418:$R$419,2)</f>
        <v>0</v>
      </c>
      <c r="T455" s="695" cm="1">
        <f t="array" ref="T455">INDEX($H455:$K455,0,MATCH(T$422,$H$422:$K$422,0))*HLOOKUP(T$421,$J$418:$R$419,2)</f>
        <v>0</v>
      </c>
      <c r="U455" s="695" cm="1">
        <f t="array" ref="U455">INDEX($H455:$K455,0,MATCH(U$422,$H$422:$K$422,0))*HLOOKUP(U$421,$J$418:$R$419,2)</f>
        <v>1</v>
      </c>
      <c r="V455" s="695" cm="1">
        <f t="array" ref="V455">INDEX($H455:$K455,0,MATCH(V$422,$H$422:$K$422,0))*HLOOKUP(V$421,$J$418:$R$419,2)</f>
        <v>1</v>
      </c>
      <c r="W455" s="695" cm="1">
        <f t="array" ref="W455">INDEX($H455:$K455,0,MATCH(W$422,$H$422:$K$422,0))*HLOOKUP(W$421,$J$418:$R$419,2)</f>
        <v>0</v>
      </c>
      <c r="X455" s="695" cm="1">
        <f t="array" ref="X455">INDEX($H455:$K455,0,MATCH(X$422,$H$422:$K$422,0))*HLOOKUP(X$421,$J$418:$R$419,2)</f>
        <v>0</v>
      </c>
      <c r="Y455" s="695" cm="1">
        <f t="array" ref="Y455">INDEX($H455:$K455,0,MATCH(Y$422,$H$422:$K$422,0))*HLOOKUP(Y$421,$J$418:$R$419,2)</f>
        <v>1</v>
      </c>
      <c r="Z455" s="695" cm="1">
        <f t="array" ref="Z455">INDEX($H455:$K455,0,MATCH(Z$422,$H$422:$K$422,0))*HLOOKUP(Z$421,$J$418:$R$419,2)</f>
        <v>1</v>
      </c>
      <c r="AA455" s="695" cm="1">
        <f t="array" ref="AA455">INDEX($H455:$K455,0,MATCH(AA$422,$H$422:$K$422,0))*HLOOKUP(AA$421,$J$418:$R$419,2)</f>
        <v>0</v>
      </c>
      <c r="AB455" s="695" cm="1">
        <f t="array" ref="AB455">INDEX($H455:$K455,0,MATCH(AB$422,$H$422:$K$422,0))*HLOOKUP(AB$421,$J$418:$R$419,2)</f>
        <v>0</v>
      </c>
      <c r="AC455" s="695" cm="1">
        <f t="array" ref="AC455">INDEX($H455:$K455,0,MATCH(AC$422,$H$422:$K$422,0))*HLOOKUP(AC$421,$J$418:$R$419,2)</f>
        <v>1</v>
      </c>
      <c r="AD455" s="695" cm="1">
        <f t="array" ref="AD455">INDEX($H455:$K455,0,MATCH(AD$422,$H$422:$K$422,0))*HLOOKUP(AD$421,$J$418:$R$419,2)</f>
        <v>1</v>
      </c>
      <c r="AE455" s="695" cm="1">
        <f t="array" ref="AE455">INDEX($H455:$K455,0,MATCH(AE$422,$H$422:$K$422,0))*HLOOKUP(AE$421,$J$418:$R$419,2)</f>
        <v>0</v>
      </c>
      <c r="AF455" s="695" cm="1">
        <f t="array" ref="AF455">INDEX($H455:$K455,0,MATCH(AF$422,$H$422:$K$422,0))*HLOOKUP(AF$421,$J$418:$R$419,2)</f>
        <v>0</v>
      </c>
      <c r="AG455" s="695" cm="1">
        <f t="array" ref="AG455">INDEX($H455:$K455,0,MATCH(AG$422,$H$422:$K$422,0))*HLOOKUP(AG$421,$J$418:$R$419,2)</f>
        <v>1</v>
      </c>
      <c r="AH455" s="695" cm="1">
        <f t="array" ref="AH455">INDEX($H455:$K455,0,MATCH(AH$422,$H$422:$K$422,0))*HLOOKUP(AH$421,$J$418:$R$419,2)</f>
        <v>1</v>
      </c>
      <c r="AI455" s="695" cm="1">
        <f t="array" ref="AI455">INDEX($H455:$K455,0,MATCH(AI$422,$H$422:$K$422,0))*HLOOKUP(AI$421,$J$418:$R$419,2)</f>
        <v>0</v>
      </c>
      <c r="AJ455" s="695" cm="1">
        <f t="array" ref="AJ455">INDEX($H455:$K455,0,MATCH(AJ$422,$H$422:$K$422,0))*HLOOKUP(AJ$421,$J$418:$R$419,2)</f>
        <v>0</v>
      </c>
      <c r="AK455" s="695" cm="1">
        <f t="array" ref="AK455">INDEX($H455:$K455,0,MATCH(AK$422,$H$422:$K$422,0))*HLOOKUP(AK$421,$J$418:$R$419,2)</f>
        <v>1</v>
      </c>
      <c r="AL455" s="695" cm="1">
        <f t="array" ref="AL455">INDEX($H455:$K455,0,MATCH(AL$422,$H$422:$K$422,0))*HLOOKUP(AL$421,$J$418:$R$419,2)</f>
        <v>1</v>
      </c>
      <c r="AM455" s="695" cm="1">
        <f t="array" ref="AM455">INDEX($H455:$K455,0,MATCH(AM$422,$H$422:$K$422,0))*HLOOKUP(AM$421,$J$418:$R$419,2)</f>
        <v>0</v>
      </c>
      <c r="AN455" s="695" cm="1">
        <f t="array" ref="AN455">INDEX($H455:$K455,0,MATCH(AN$422,$H$422:$K$422,0))*HLOOKUP(AN$421,$J$418:$R$419,2)</f>
        <v>0</v>
      </c>
      <c r="AO455" s="695" cm="1">
        <f t="array" ref="AO455">INDEX($H455:$K455,0,MATCH(AO$422,$H$422:$K$422,0))*HLOOKUP(AO$421,$J$418:$R$419,2)</f>
        <v>1</v>
      </c>
      <c r="AP455" s="695" cm="1">
        <f t="array" ref="AP455">INDEX($H455:$K455,0,MATCH(AP$422,$H$422:$K$422,0))*HLOOKUP(AP$421,$J$418:$R$419,2)</f>
        <v>1</v>
      </c>
      <c r="AQ455" s="695" cm="1">
        <f t="array" ref="AQ455">INDEX($H455:$K455,0,MATCH(AQ$422,$H$422:$K$422,0))*HLOOKUP(AQ$421,$J$418:$R$419,2)</f>
        <v>0</v>
      </c>
      <c r="AR455" s="695" cm="1">
        <f t="array" ref="AR455">INDEX($H455:$K455,0,MATCH(AR$422,$H$422:$K$422,0))*HLOOKUP(AR$421,$J$418:$R$419,2)</f>
        <v>0</v>
      </c>
      <c r="AS455" s="695" cm="1">
        <f t="array" ref="AS455">INDEX($H455:$K455,0,MATCH(AS$422,$H$422:$K$422,0))*HLOOKUP(AS$421,$J$418:$R$419,2)</f>
        <v>1</v>
      </c>
      <c r="AT455" s="695" cm="1">
        <f t="array" ref="AT455">INDEX($H455:$K455,0,MATCH(AT$422,$H$422:$K$422,0))*HLOOKUP(AT$421,$J$418:$R$419,2)</f>
        <v>1</v>
      </c>
      <c r="AU455" s="695" cm="1">
        <f t="array" ref="AU455">INDEX($H455:$K455,0,MATCH(AU$422,$H$422:$K$422,0))*HLOOKUP(AU$421,$J$418:$R$419,2)</f>
        <v>0</v>
      </c>
      <c r="AV455" s="186"/>
      <c r="AW455" s="186"/>
      <c r="AX455" s="16"/>
      <c r="AY455" s="8"/>
      <c r="AZ455" s="8"/>
      <c r="BA455" s="8"/>
    </row>
    <row r="456" spans="1:53" ht="14.5" outlineLevel="1" x14ac:dyDescent="0.35">
      <c r="A456" s="6"/>
      <c r="B456" s="7"/>
      <c r="C456" s="17"/>
      <c r="D456" s="17"/>
      <c r="E456" s="17"/>
      <c r="F456" s="26"/>
      <c r="G456" s="26" t="str">
        <f t="shared" si="248"/>
        <v>YYNWBz</v>
      </c>
      <c r="H456" s="222">
        <f t="shared" ref="H456:K456" si="250">IF(H398&gt;0,1,0)</f>
        <v>1</v>
      </c>
      <c r="I456" s="222">
        <f t="shared" si="250"/>
        <v>1</v>
      </c>
      <c r="J456" s="222">
        <f t="shared" si="250"/>
        <v>1</v>
      </c>
      <c r="K456" s="222">
        <f t="shared" si="250"/>
        <v>0</v>
      </c>
      <c r="L456" s="695" cm="1">
        <f t="array" ref="L456">INDEX($H456:$K456,0,MATCH(L$422,$H$422:$K$422,0))*HLOOKUP(L$421,$J$418:$R$419,2)</f>
        <v>1</v>
      </c>
      <c r="M456" s="695" cm="1">
        <f t="array" ref="M456">INDEX($H456:$K456,0,MATCH(M$422,$H$422:$K$422,0))*HLOOKUP(M$421,$J$418:$R$419,2)</f>
        <v>1</v>
      </c>
      <c r="N456" s="695" cm="1">
        <f t="array" ref="N456">INDEX($H456:$K456,0,MATCH(N$422,$H$422:$K$422,0))*HLOOKUP(N$421,$J$418:$R$419,2)</f>
        <v>1</v>
      </c>
      <c r="O456" s="695" cm="1">
        <f t="array" ref="O456">INDEX($H456:$K456,0,MATCH(O$422,$H$422:$K$422,0))*HLOOKUP(O$421,$J$418:$R$419,2)</f>
        <v>0</v>
      </c>
      <c r="P456" s="695" cm="1">
        <f t="array" ref="P456">INDEX($H456:$K456,0,MATCH(P$422,$H$422:$K$422,0))*HLOOKUP(P$421,$J$418:$R$419,2)</f>
        <v>1</v>
      </c>
      <c r="Q456" s="695" cm="1">
        <f t="array" ref="Q456">INDEX($H456:$K456,0,MATCH(Q$422,$H$422:$K$422,0))*HLOOKUP(Q$421,$J$418:$R$419,2)</f>
        <v>1</v>
      </c>
      <c r="R456" s="695" cm="1">
        <f t="array" ref="R456">INDEX($H456:$K456,0,MATCH(R$422,$H$422:$K$422,0))*HLOOKUP(R$421,$J$418:$R$419,2)</f>
        <v>1</v>
      </c>
      <c r="S456" s="695" cm="1">
        <f t="array" ref="S456">INDEX($H456:$K456,0,MATCH(S$422,$H$422:$K$422,0))*HLOOKUP(S$421,$J$418:$R$419,2)</f>
        <v>0</v>
      </c>
      <c r="T456" s="695" cm="1">
        <f t="array" ref="T456">INDEX($H456:$K456,0,MATCH(T$422,$H$422:$K$422,0))*HLOOKUP(T$421,$J$418:$R$419,2)</f>
        <v>1</v>
      </c>
      <c r="U456" s="695" cm="1">
        <f t="array" ref="U456">INDEX($H456:$K456,0,MATCH(U$422,$H$422:$K$422,0))*HLOOKUP(U$421,$J$418:$R$419,2)</f>
        <v>1</v>
      </c>
      <c r="V456" s="695" cm="1">
        <f t="array" ref="V456">INDEX($H456:$K456,0,MATCH(V$422,$H$422:$K$422,0))*HLOOKUP(V$421,$J$418:$R$419,2)</f>
        <v>1</v>
      </c>
      <c r="W456" s="695" cm="1">
        <f t="array" ref="W456">INDEX($H456:$K456,0,MATCH(W$422,$H$422:$K$422,0))*HLOOKUP(W$421,$J$418:$R$419,2)</f>
        <v>0</v>
      </c>
      <c r="X456" s="695" cm="1">
        <f t="array" ref="X456">INDEX($H456:$K456,0,MATCH(X$422,$H$422:$K$422,0))*HLOOKUP(X$421,$J$418:$R$419,2)</f>
        <v>1</v>
      </c>
      <c r="Y456" s="695" cm="1">
        <f t="array" ref="Y456">INDEX($H456:$K456,0,MATCH(Y$422,$H$422:$K$422,0))*HLOOKUP(Y$421,$J$418:$R$419,2)</f>
        <v>1</v>
      </c>
      <c r="Z456" s="695" cm="1">
        <f t="array" ref="Z456">INDEX($H456:$K456,0,MATCH(Z$422,$H$422:$K$422,0))*HLOOKUP(Z$421,$J$418:$R$419,2)</f>
        <v>1</v>
      </c>
      <c r="AA456" s="695" cm="1">
        <f t="array" ref="AA456">INDEX($H456:$K456,0,MATCH(AA$422,$H$422:$K$422,0))*HLOOKUP(AA$421,$J$418:$R$419,2)</f>
        <v>0</v>
      </c>
      <c r="AB456" s="695" cm="1">
        <f t="array" ref="AB456">INDEX($H456:$K456,0,MATCH(AB$422,$H$422:$K$422,0))*HLOOKUP(AB$421,$J$418:$R$419,2)</f>
        <v>1</v>
      </c>
      <c r="AC456" s="695" cm="1">
        <f t="array" ref="AC456">INDEX($H456:$K456,0,MATCH(AC$422,$H$422:$K$422,0))*HLOOKUP(AC$421,$J$418:$R$419,2)</f>
        <v>1</v>
      </c>
      <c r="AD456" s="695" cm="1">
        <f t="array" ref="AD456">INDEX($H456:$K456,0,MATCH(AD$422,$H$422:$K$422,0))*HLOOKUP(AD$421,$J$418:$R$419,2)</f>
        <v>1</v>
      </c>
      <c r="AE456" s="695" cm="1">
        <f t="array" ref="AE456">INDEX($H456:$K456,0,MATCH(AE$422,$H$422:$K$422,0))*HLOOKUP(AE$421,$J$418:$R$419,2)</f>
        <v>0</v>
      </c>
      <c r="AF456" s="695" cm="1">
        <f t="array" ref="AF456">INDEX($H456:$K456,0,MATCH(AF$422,$H$422:$K$422,0))*HLOOKUP(AF$421,$J$418:$R$419,2)</f>
        <v>1</v>
      </c>
      <c r="AG456" s="695" cm="1">
        <f t="array" ref="AG456">INDEX($H456:$K456,0,MATCH(AG$422,$H$422:$K$422,0))*HLOOKUP(AG$421,$J$418:$R$419,2)</f>
        <v>1</v>
      </c>
      <c r="AH456" s="695" cm="1">
        <f t="array" ref="AH456">INDEX($H456:$K456,0,MATCH(AH$422,$H$422:$K$422,0))*HLOOKUP(AH$421,$J$418:$R$419,2)</f>
        <v>1</v>
      </c>
      <c r="AI456" s="695" cm="1">
        <f t="array" ref="AI456">INDEX($H456:$K456,0,MATCH(AI$422,$H$422:$K$422,0))*HLOOKUP(AI$421,$J$418:$R$419,2)</f>
        <v>0</v>
      </c>
      <c r="AJ456" s="695" cm="1">
        <f t="array" ref="AJ456">INDEX($H456:$K456,0,MATCH(AJ$422,$H$422:$K$422,0))*HLOOKUP(AJ$421,$J$418:$R$419,2)</f>
        <v>1</v>
      </c>
      <c r="AK456" s="695" cm="1">
        <f t="array" ref="AK456">INDEX($H456:$K456,0,MATCH(AK$422,$H$422:$K$422,0))*HLOOKUP(AK$421,$J$418:$R$419,2)</f>
        <v>1</v>
      </c>
      <c r="AL456" s="695" cm="1">
        <f t="array" ref="AL456">INDEX($H456:$K456,0,MATCH(AL$422,$H$422:$K$422,0))*HLOOKUP(AL$421,$J$418:$R$419,2)</f>
        <v>1</v>
      </c>
      <c r="AM456" s="695" cm="1">
        <f t="array" ref="AM456">INDEX($H456:$K456,0,MATCH(AM$422,$H$422:$K$422,0))*HLOOKUP(AM$421,$J$418:$R$419,2)</f>
        <v>0</v>
      </c>
      <c r="AN456" s="695" cm="1">
        <f t="array" ref="AN456">INDEX($H456:$K456,0,MATCH(AN$422,$H$422:$K$422,0))*HLOOKUP(AN$421,$J$418:$R$419,2)</f>
        <v>1</v>
      </c>
      <c r="AO456" s="695" cm="1">
        <f t="array" ref="AO456">INDEX($H456:$K456,0,MATCH(AO$422,$H$422:$K$422,0))*HLOOKUP(AO$421,$J$418:$R$419,2)</f>
        <v>1</v>
      </c>
      <c r="AP456" s="695" cm="1">
        <f t="array" ref="AP456">INDEX($H456:$K456,0,MATCH(AP$422,$H$422:$K$422,0))*HLOOKUP(AP$421,$J$418:$R$419,2)</f>
        <v>1</v>
      </c>
      <c r="AQ456" s="695" cm="1">
        <f t="array" ref="AQ456">INDEX($H456:$K456,0,MATCH(AQ$422,$H$422:$K$422,0))*HLOOKUP(AQ$421,$J$418:$R$419,2)</f>
        <v>0</v>
      </c>
      <c r="AR456" s="695" cm="1">
        <f t="array" ref="AR456">INDEX($H456:$K456,0,MATCH(AR$422,$H$422:$K$422,0))*HLOOKUP(AR$421,$J$418:$R$419,2)</f>
        <v>1</v>
      </c>
      <c r="AS456" s="695" cm="1">
        <f t="array" ref="AS456">INDEX($H456:$K456,0,MATCH(AS$422,$H$422:$K$422,0))*HLOOKUP(AS$421,$J$418:$R$419,2)</f>
        <v>1</v>
      </c>
      <c r="AT456" s="695" cm="1">
        <f t="array" ref="AT456">INDEX($H456:$K456,0,MATCH(AT$422,$H$422:$K$422,0))*HLOOKUP(AT$421,$J$418:$R$419,2)</f>
        <v>1</v>
      </c>
      <c r="AU456" s="695" cm="1">
        <f t="array" ref="AU456">INDEX($H456:$K456,0,MATCH(AU$422,$H$422:$K$422,0))*HLOOKUP(AU$421,$J$418:$R$419,2)</f>
        <v>0</v>
      </c>
      <c r="AV456" s="186"/>
      <c r="AW456" s="186"/>
      <c r="AX456" s="16"/>
      <c r="AY456" s="8"/>
      <c r="AZ456" s="8"/>
      <c r="BA456" s="8"/>
    </row>
    <row r="457" spans="1:53" ht="14.5" outlineLevel="1" x14ac:dyDescent="0.35">
      <c r="A457" s="6"/>
      <c r="B457" s="7"/>
      <c r="C457" s="17"/>
      <c r="D457" s="17"/>
      <c r="E457" s="17"/>
      <c r="F457" s="26"/>
      <c r="G457" s="26" t="str">
        <f t="shared" si="248"/>
        <v>YYNWBzd</v>
      </c>
      <c r="H457" s="222">
        <f t="shared" ref="H457:K457" si="251">IF(H399&gt;0,1,0)</f>
        <v>1</v>
      </c>
      <c r="I457" s="222">
        <f t="shared" si="251"/>
        <v>1</v>
      </c>
      <c r="J457" s="222">
        <f t="shared" si="251"/>
        <v>1</v>
      </c>
      <c r="K457" s="222">
        <f t="shared" si="251"/>
        <v>0</v>
      </c>
      <c r="L457" s="695" cm="1">
        <f t="array" ref="L457">INDEX($H457:$K457,0,MATCH(L$422,$H$422:$K$422,0))*HLOOKUP(L$421,$J$418:$R$419,2)</f>
        <v>1</v>
      </c>
      <c r="M457" s="695" cm="1">
        <f t="array" ref="M457">INDEX($H457:$K457,0,MATCH(M$422,$H$422:$K$422,0))*HLOOKUP(M$421,$J$418:$R$419,2)</f>
        <v>1</v>
      </c>
      <c r="N457" s="695" cm="1">
        <f t="array" ref="N457">INDEX($H457:$K457,0,MATCH(N$422,$H$422:$K$422,0))*HLOOKUP(N$421,$J$418:$R$419,2)</f>
        <v>1</v>
      </c>
      <c r="O457" s="695" cm="1">
        <f t="array" ref="O457">INDEX($H457:$K457,0,MATCH(O$422,$H$422:$K$422,0))*HLOOKUP(O$421,$J$418:$R$419,2)</f>
        <v>0</v>
      </c>
      <c r="P457" s="695" cm="1">
        <f t="array" ref="P457">INDEX($H457:$K457,0,MATCH(P$422,$H$422:$K$422,0))*HLOOKUP(P$421,$J$418:$R$419,2)</f>
        <v>1</v>
      </c>
      <c r="Q457" s="695" cm="1">
        <f t="array" ref="Q457">INDEX($H457:$K457,0,MATCH(Q$422,$H$422:$K$422,0))*HLOOKUP(Q$421,$J$418:$R$419,2)</f>
        <v>1</v>
      </c>
      <c r="R457" s="695" cm="1">
        <f t="array" ref="R457">INDEX($H457:$K457,0,MATCH(R$422,$H$422:$K$422,0))*HLOOKUP(R$421,$J$418:$R$419,2)</f>
        <v>1</v>
      </c>
      <c r="S457" s="695" cm="1">
        <f t="array" ref="S457">INDEX($H457:$K457,0,MATCH(S$422,$H$422:$K$422,0))*HLOOKUP(S$421,$J$418:$R$419,2)</f>
        <v>0</v>
      </c>
      <c r="T457" s="695" cm="1">
        <f t="array" ref="T457">INDEX($H457:$K457,0,MATCH(T$422,$H$422:$K$422,0))*HLOOKUP(T$421,$J$418:$R$419,2)</f>
        <v>1</v>
      </c>
      <c r="U457" s="695" cm="1">
        <f t="array" ref="U457">INDEX($H457:$K457,0,MATCH(U$422,$H$422:$K$422,0))*HLOOKUP(U$421,$J$418:$R$419,2)</f>
        <v>1</v>
      </c>
      <c r="V457" s="695" cm="1">
        <f t="array" ref="V457">INDEX($H457:$K457,0,MATCH(V$422,$H$422:$K$422,0))*HLOOKUP(V$421,$J$418:$R$419,2)</f>
        <v>1</v>
      </c>
      <c r="W457" s="695" cm="1">
        <f t="array" ref="W457">INDEX($H457:$K457,0,MATCH(W$422,$H$422:$K$422,0))*HLOOKUP(W$421,$J$418:$R$419,2)</f>
        <v>0</v>
      </c>
      <c r="X457" s="695" cm="1">
        <f t="array" ref="X457">INDEX($H457:$K457,0,MATCH(X$422,$H$422:$K$422,0))*HLOOKUP(X$421,$J$418:$R$419,2)</f>
        <v>1</v>
      </c>
      <c r="Y457" s="695" cm="1">
        <f t="array" ref="Y457">INDEX($H457:$K457,0,MATCH(Y$422,$H$422:$K$422,0))*HLOOKUP(Y$421,$J$418:$R$419,2)</f>
        <v>1</v>
      </c>
      <c r="Z457" s="695" cm="1">
        <f t="array" ref="Z457">INDEX($H457:$K457,0,MATCH(Z$422,$H$422:$K$422,0))*HLOOKUP(Z$421,$J$418:$R$419,2)</f>
        <v>1</v>
      </c>
      <c r="AA457" s="695" cm="1">
        <f t="array" ref="AA457">INDEX($H457:$K457,0,MATCH(AA$422,$H$422:$K$422,0))*HLOOKUP(AA$421,$J$418:$R$419,2)</f>
        <v>0</v>
      </c>
      <c r="AB457" s="695" cm="1">
        <f t="array" ref="AB457">INDEX($H457:$K457,0,MATCH(AB$422,$H$422:$K$422,0))*HLOOKUP(AB$421,$J$418:$R$419,2)</f>
        <v>1</v>
      </c>
      <c r="AC457" s="695" cm="1">
        <f t="array" ref="AC457">INDEX($H457:$K457,0,MATCH(AC$422,$H$422:$K$422,0))*HLOOKUP(AC$421,$J$418:$R$419,2)</f>
        <v>1</v>
      </c>
      <c r="AD457" s="695" cm="1">
        <f t="array" ref="AD457">INDEX($H457:$K457,0,MATCH(AD$422,$H$422:$K$422,0))*HLOOKUP(AD$421,$J$418:$R$419,2)</f>
        <v>1</v>
      </c>
      <c r="AE457" s="695" cm="1">
        <f t="array" ref="AE457">INDEX($H457:$K457,0,MATCH(AE$422,$H$422:$K$422,0))*HLOOKUP(AE$421,$J$418:$R$419,2)</f>
        <v>0</v>
      </c>
      <c r="AF457" s="695" cm="1">
        <f t="array" ref="AF457">INDEX($H457:$K457,0,MATCH(AF$422,$H$422:$K$422,0))*HLOOKUP(AF$421,$J$418:$R$419,2)</f>
        <v>1</v>
      </c>
      <c r="AG457" s="695" cm="1">
        <f t="array" ref="AG457">INDEX($H457:$K457,0,MATCH(AG$422,$H$422:$K$422,0))*HLOOKUP(AG$421,$J$418:$R$419,2)</f>
        <v>1</v>
      </c>
      <c r="AH457" s="695" cm="1">
        <f t="array" ref="AH457">INDEX($H457:$K457,0,MATCH(AH$422,$H$422:$K$422,0))*HLOOKUP(AH$421,$J$418:$R$419,2)</f>
        <v>1</v>
      </c>
      <c r="AI457" s="695" cm="1">
        <f t="array" ref="AI457">INDEX($H457:$K457,0,MATCH(AI$422,$H$422:$K$422,0))*HLOOKUP(AI$421,$J$418:$R$419,2)</f>
        <v>0</v>
      </c>
      <c r="AJ457" s="695" cm="1">
        <f t="array" ref="AJ457">INDEX($H457:$K457,0,MATCH(AJ$422,$H$422:$K$422,0))*HLOOKUP(AJ$421,$J$418:$R$419,2)</f>
        <v>1</v>
      </c>
      <c r="AK457" s="695" cm="1">
        <f t="array" ref="AK457">INDEX($H457:$K457,0,MATCH(AK$422,$H$422:$K$422,0))*HLOOKUP(AK$421,$J$418:$R$419,2)</f>
        <v>1</v>
      </c>
      <c r="AL457" s="695" cm="1">
        <f t="array" ref="AL457">INDEX($H457:$K457,0,MATCH(AL$422,$H$422:$K$422,0))*HLOOKUP(AL$421,$J$418:$R$419,2)</f>
        <v>1</v>
      </c>
      <c r="AM457" s="695" cm="1">
        <f t="array" ref="AM457">INDEX($H457:$K457,0,MATCH(AM$422,$H$422:$K$422,0))*HLOOKUP(AM$421,$J$418:$R$419,2)</f>
        <v>0</v>
      </c>
      <c r="AN457" s="695" cm="1">
        <f t="array" ref="AN457">INDEX($H457:$K457,0,MATCH(AN$422,$H$422:$K$422,0))*HLOOKUP(AN$421,$J$418:$R$419,2)</f>
        <v>1</v>
      </c>
      <c r="AO457" s="695" cm="1">
        <f t="array" ref="AO457">INDEX($H457:$K457,0,MATCH(AO$422,$H$422:$K$422,0))*HLOOKUP(AO$421,$J$418:$R$419,2)</f>
        <v>1</v>
      </c>
      <c r="AP457" s="695" cm="1">
        <f t="array" ref="AP457">INDEX($H457:$K457,0,MATCH(AP$422,$H$422:$K$422,0))*HLOOKUP(AP$421,$J$418:$R$419,2)</f>
        <v>1</v>
      </c>
      <c r="AQ457" s="695" cm="1">
        <f t="array" ref="AQ457">INDEX($H457:$K457,0,MATCH(AQ$422,$H$422:$K$422,0))*HLOOKUP(AQ$421,$J$418:$R$419,2)</f>
        <v>0</v>
      </c>
      <c r="AR457" s="695" cm="1">
        <f t="array" ref="AR457">INDEX($H457:$K457,0,MATCH(AR$422,$H$422:$K$422,0))*HLOOKUP(AR$421,$J$418:$R$419,2)</f>
        <v>1</v>
      </c>
      <c r="AS457" s="695" cm="1">
        <f t="array" ref="AS457">INDEX($H457:$K457,0,MATCH(AS$422,$H$422:$K$422,0))*HLOOKUP(AS$421,$J$418:$R$419,2)</f>
        <v>1</v>
      </c>
      <c r="AT457" s="695" cm="1">
        <f t="array" ref="AT457">INDEX($H457:$K457,0,MATCH(AT$422,$H$422:$K$422,0))*HLOOKUP(AT$421,$J$418:$R$419,2)</f>
        <v>1</v>
      </c>
      <c r="AU457" s="695" cm="1">
        <f t="array" ref="AU457">INDEX($H457:$K457,0,MATCH(AU$422,$H$422:$K$422,0))*HLOOKUP(AU$421,$J$418:$R$419,2)</f>
        <v>0</v>
      </c>
      <c r="AV457" s="186"/>
      <c r="AW457" s="186"/>
      <c r="AX457" s="16"/>
      <c r="AY457" s="8"/>
      <c r="AZ457" s="8"/>
      <c r="BA457" s="8"/>
    </row>
    <row r="458" spans="1:53" ht="14.5" outlineLevel="1" x14ac:dyDescent="0.35">
      <c r="A458" s="6"/>
      <c r="B458" s="7"/>
      <c r="C458" s="17"/>
      <c r="D458" s="17"/>
      <c r="E458" s="17"/>
      <c r="F458" s="26"/>
      <c r="G458" s="26" t="str">
        <f t="shared" si="248"/>
        <v>YYBNWb</v>
      </c>
      <c r="H458" s="222">
        <f t="shared" ref="H458:K458" si="252">IF(H400&gt;0,1,0)</f>
        <v>0</v>
      </c>
      <c r="I458" s="222">
        <f t="shared" si="252"/>
        <v>1</v>
      </c>
      <c r="J458" s="222">
        <f t="shared" si="252"/>
        <v>1</v>
      </c>
      <c r="K458" s="222">
        <f t="shared" si="252"/>
        <v>0</v>
      </c>
      <c r="L458" s="695" cm="1">
        <f t="array" ref="L458">INDEX($H458:$K458,0,MATCH(L$422,$H$422:$K$422,0))*HLOOKUP(L$421,$J$418:$R$419,2)</f>
        <v>0</v>
      </c>
      <c r="M458" s="695" cm="1">
        <f t="array" ref="M458">INDEX($H458:$K458,0,MATCH(M$422,$H$422:$K$422,0))*HLOOKUP(M$421,$J$418:$R$419,2)</f>
        <v>1</v>
      </c>
      <c r="N458" s="695" cm="1">
        <f t="array" ref="N458">INDEX($H458:$K458,0,MATCH(N$422,$H$422:$K$422,0))*HLOOKUP(N$421,$J$418:$R$419,2)</f>
        <v>1</v>
      </c>
      <c r="O458" s="695" cm="1">
        <f t="array" ref="O458">INDEX($H458:$K458,0,MATCH(O$422,$H$422:$K$422,0))*HLOOKUP(O$421,$J$418:$R$419,2)</f>
        <v>0</v>
      </c>
      <c r="P458" s="695" cm="1">
        <f t="array" ref="P458">INDEX($H458:$K458,0,MATCH(P$422,$H$422:$K$422,0))*HLOOKUP(P$421,$J$418:$R$419,2)</f>
        <v>0</v>
      </c>
      <c r="Q458" s="695" cm="1">
        <f t="array" ref="Q458">INDEX($H458:$K458,0,MATCH(Q$422,$H$422:$K$422,0))*HLOOKUP(Q$421,$J$418:$R$419,2)</f>
        <v>1</v>
      </c>
      <c r="R458" s="695" cm="1">
        <f t="array" ref="R458">INDEX($H458:$K458,0,MATCH(R$422,$H$422:$K$422,0))*HLOOKUP(R$421,$J$418:$R$419,2)</f>
        <v>1</v>
      </c>
      <c r="S458" s="695" cm="1">
        <f t="array" ref="S458">INDEX($H458:$K458,0,MATCH(S$422,$H$422:$K$422,0))*HLOOKUP(S$421,$J$418:$R$419,2)</f>
        <v>0</v>
      </c>
      <c r="T458" s="695" cm="1">
        <f t="array" ref="T458">INDEX($H458:$K458,0,MATCH(T$422,$H$422:$K$422,0))*HLOOKUP(T$421,$J$418:$R$419,2)</f>
        <v>0</v>
      </c>
      <c r="U458" s="695" cm="1">
        <f t="array" ref="U458">INDEX($H458:$K458,0,MATCH(U$422,$H$422:$K$422,0))*HLOOKUP(U$421,$J$418:$R$419,2)</f>
        <v>1</v>
      </c>
      <c r="V458" s="695" cm="1">
        <f t="array" ref="V458">INDEX($H458:$K458,0,MATCH(V$422,$H$422:$K$422,0))*HLOOKUP(V$421,$J$418:$R$419,2)</f>
        <v>1</v>
      </c>
      <c r="W458" s="695" cm="1">
        <f t="array" ref="W458">INDEX($H458:$K458,0,MATCH(W$422,$H$422:$K$422,0))*HLOOKUP(W$421,$J$418:$R$419,2)</f>
        <v>0</v>
      </c>
      <c r="X458" s="695" cm="1">
        <f t="array" ref="X458">INDEX($H458:$K458,0,MATCH(X$422,$H$422:$K$422,0))*HLOOKUP(X$421,$J$418:$R$419,2)</f>
        <v>0</v>
      </c>
      <c r="Y458" s="695" cm="1">
        <f t="array" ref="Y458">INDEX($H458:$K458,0,MATCH(Y$422,$H$422:$K$422,0))*HLOOKUP(Y$421,$J$418:$R$419,2)</f>
        <v>1</v>
      </c>
      <c r="Z458" s="695" cm="1">
        <f t="array" ref="Z458">INDEX($H458:$K458,0,MATCH(Z$422,$H$422:$K$422,0))*HLOOKUP(Z$421,$J$418:$R$419,2)</f>
        <v>1</v>
      </c>
      <c r="AA458" s="695" cm="1">
        <f t="array" ref="AA458">INDEX($H458:$K458,0,MATCH(AA$422,$H$422:$K$422,0))*HLOOKUP(AA$421,$J$418:$R$419,2)</f>
        <v>0</v>
      </c>
      <c r="AB458" s="695" cm="1">
        <f t="array" ref="AB458">INDEX($H458:$K458,0,MATCH(AB$422,$H$422:$K$422,0))*HLOOKUP(AB$421,$J$418:$R$419,2)</f>
        <v>0</v>
      </c>
      <c r="AC458" s="695" cm="1">
        <f t="array" ref="AC458">INDEX($H458:$K458,0,MATCH(AC$422,$H$422:$K$422,0))*HLOOKUP(AC$421,$J$418:$R$419,2)</f>
        <v>1</v>
      </c>
      <c r="AD458" s="695" cm="1">
        <f t="array" ref="AD458">INDEX($H458:$K458,0,MATCH(AD$422,$H$422:$K$422,0))*HLOOKUP(AD$421,$J$418:$R$419,2)</f>
        <v>1</v>
      </c>
      <c r="AE458" s="695" cm="1">
        <f t="array" ref="AE458">INDEX($H458:$K458,0,MATCH(AE$422,$H$422:$K$422,0))*HLOOKUP(AE$421,$J$418:$R$419,2)</f>
        <v>0</v>
      </c>
      <c r="AF458" s="695" cm="1">
        <f t="array" ref="AF458">INDEX($H458:$K458,0,MATCH(AF$422,$H$422:$K$422,0))*HLOOKUP(AF$421,$J$418:$R$419,2)</f>
        <v>0</v>
      </c>
      <c r="AG458" s="695" cm="1">
        <f t="array" ref="AG458">INDEX($H458:$K458,0,MATCH(AG$422,$H$422:$K$422,0))*HLOOKUP(AG$421,$J$418:$R$419,2)</f>
        <v>1</v>
      </c>
      <c r="AH458" s="695" cm="1">
        <f t="array" ref="AH458">INDEX($H458:$K458,0,MATCH(AH$422,$H$422:$K$422,0))*HLOOKUP(AH$421,$J$418:$R$419,2)</f>
        <v>1</v>
      </c>
      <c r="AI458" s="695" cm="1">
        <f t="array" ref="AI458">INDEX($H458:$K458,0,MATCH(AI$422,$H$422:$K$422,0))*HLOOKUP(AI$421,$J$418:$R$419,2)</f>
        <v>0</v>
      </c>
      <c r="AJ458" s="695" cm="1">
        <f t="array" ref="AJ458">INDEX($H458:$K458,0,MATCH(AJ$422,$H$422:$K$422,0))*HLOOKUP(AJ$421,$J$418:$R$419,2)</f>
        <v>0</v>
      </c>
      <c r="AK458" s="695" cm="1">
        <f t="array" ref="AK458">INDEX($H458:$K458,0,MATCH(AK$422,$H$422:$K$422,0))*HLOOKUP(AK$421,$J$418:$R$419,2)</f>
        <v>1</v>
      </c>
      <c r="AL458" s="695" cm="1">
        <f t="array" ref="AL458">INDEX($H458:$K458,0,MATCH(AL$422,$H$422:$K$422,0))*HLOOKUP(AL$421,$J$418:$R$419,2)</f>
        <v>1</v>
      </c>
      <c r="AM458" s="695" cm="1">
        <f t="array" ref="AM458">INDEX($H458:$K458,0,MATCH(AM$422,$H$422:$K$422,0))*HLOOKUP(AM$421,$J$418:$R$419,2)</f>
        <v>0</v>
      </c>
      <c r="AN458" s="695" cm="1">
        <f t="array" ref="AN458">INDEX($H458:$K458,0,MATCH(AN$422,$H$422:$K$422,0))*HLOOKUP(AN$421,$J$418:$R$419,2)</f>
        <v>0</v>
      </c>
      <c r="AO458" s="695" cm="1">
        <f t="array" ref="AO458">INDEX($H458:$K458,0,MATCH(AO$422,$H$422:$K$422,0))*HLOOKUP(AO$421,$J$418:$R$419,2)</f>
        <v>1</v>
      </c>
      <c r="AP458" s="695" cm="1">
        <f t="array" ref="AP458">INDEX($H458:$K458,0,MATCH(AP$422,$H$422:$K$422,0))*HLOOKUP(AP$421,$J$418:$R$419,2)</f>
        <v>1</v>
      </c>
      <c r="AQ458" s="695" cm="1">
        <f t="array" ref="AQ458">INDEX($H458:$K458,0,MATCH(AQ$422,$H$422:$K$422,0))*HLOOKUP(AQ$421,$J$418:$R$419,2)</f>
        <v>0</v>
      </c>
      <c r="AR458" s="695" cm="1">
        <f t="array" ref="AR458">INDEX($H458:$K458,0,MATCH(AR$422,$H$422:$K$422,0))*HLOOKUP(AR$421,$J$418:$R$419,2)</f>
        <v>0</v>
      </c>
      <c r="AS458" s="695" cm="1">
        <f t="array" ref="AS458">INDEX($H458:$K458,0,MATCH(AS$422,$H$422:$K$422,0))*HLOOKUP(AS$421,$J$418:$R$419,2)</f>
        <v>1</v>
      </c>
      <c r="AT458" s="695" cm="1">
        <f t="array" ref="AT458">INDEX($H458:$K458,0,MATCH(AT$422,$H$422:$K$422,0))*HLOOKUP(AT$421,$J$418:$R$419,2)</f>
        <v>1</v>
      </c>
      <c r="AU458" s="695" cm="1">
        <f t="array" ref="AU458">INDEX($H458:$K458,0,MATCH(AU$422,$H$422:$K$422,0))*HLOOKUP(AU$421,$J$418:$R$419,2)</f>
        <v>0</v>
      </c>
      <c r="AV458" s="186"/>
      <c r="AW458" s="186"/>
      <c r="AX458" s="16"/>
      <c r="AY458" s="8"/>
      <c r="AZ458" s="8"/>
      <c r="BA458" s="8"/>
    </row>
    <row r="459" spans="1:53" ht="14.5" outlineLevel="1" x14ac:dyDescent="0.35">
      <c r="A459" s="6"/>
      <c r="B459" s="7"/>
      <c r="C459" s="17"/>
      <c r="D459" s="17"/>
      <c r="E459" s="17"/>
      <c r="F459" s="26"/>
      <c r="G459" s="26" t="str">
        <f t="shared" si="248"/>
        <v>YYBNWbd</v>
      </c>
      <c r="H459" s="222">
        <f t="shared" ref="H459:K459" si="253">IF(H401&gt;0,1,0)</f>
        <v>0</v>
      </c>
      <c r="I459" s="222">
        <f t="shared" si="253"/>
        <v>1</v>
      </c>
      <c r="J459" s="222">
        <f t="shared" si="253"/>
        <v>1</v>
      </c>
      <c r="K459" s="222">
        <f t="shared" si="253"/>
        <v>0</v>
      </c>
      <c r="L459" s="695" cm="1">
        <f t="array" ref="L459">INDEX($H459:$K459,0,MATCH(L$422,$H$422:$K$422,0))*HLOOKUP(L$421,$J$418:$R$419,2)</f>
        <v>0</v>
      </c>
      <c r="M459" s="695" cm="1">
        <f t="array" ref="M459">INDEX($H459:$K459,0,MATCH(M$422,$H$422:$K$422,0))*HLOOKUP(M$421,$J$418:$R$419,2)</f>
        <v>1</v>
      </c>
      <c r="N459" s="695" cm="1">
        <f t="array" ref="N459">INDEX($H459:$K459,0,MATCH(N$422,$H$422:$K$422,0))*HLOOKUP(N$421,$J$418:$R$419,2)</f>
        <v>1</v>
      </c>
      <c r="O459" s="695" cm="1">
        <f t="array" ref="O459">INDEX($H459:$K459,0,MATCH(O$422,$H$422:$K$422,0))*HLOOKUP(O$421,$J$418:$R$419,2)</f>
        <v>0</v>
      </c>
      <c r="P459" s="695" cm="1">
        <f t="array" ref="P459">INDEX($H459:$K459,0,MATCH(P$422,$H$422:$K$422,0))*HLOOKUP(P$421,$J$418:$R$419,2)</f>
        <v>0</v>
      </c>
      <c r="Q459" s="695" cm="1">
        <f t="array" ref="Q459">INDEX($H459:$K459,0,MATCH(Q$422,$H$422:$K$422,0))*HLOOKUP(Q$421,$J$418:$R$419,2)</f>
        <v>1</v>
      </c>
      <c r="R459" s="695" cm="1">
        <f t="array" ref="R459">INDEX($H459:$K459,0,MATCH(R$422,$H$422:$K$422,0))*HLOOKUP(R$421,$J$418:$R$419,2)</f>
        <v>1</v>
      </c>
      <c r="S459" s="695" cm="1">
        <f t="array" ref="S459">INDEX($H459:$K459,0,MATCH(S$422,$H$422:$K$422,0))*HLOOKUP(S$421,$J$418:$R$419,2)</f>
        <v>0</v>
      </c>
      <c r="T459" s="695" cm="1">
        <f t="array" ref="T459">INDEX($H459:$K459,0,MATCH(T$422,$H$422:$K$422,0))*HLOOKUP(T$421,$J$418:$R$419,2)</f>
        <v>0</v>
      </c>
      <c r="U459" s="695" cm="1">
        <f t="array" ref="U459">INDEX($H459:$K459,0,MATCH(U$422,$H$422:$K$422,0))*HLOOKUP(U$421,$J$418:$R$419,2)</f>
        <v>1</v>
      </c>
      <c r="V459" s="695" cm="1">
        <f t="array" ref="V459">INDEX($H459:$K459,0,MATCH(V$422,$H$422:$K$422,0))*HLOOKUP(V$421,$J$418:$R$419,2)</f>
        <v>1</v>
      </c>
      <c r="W459" s="695" cm="1">
        <f t="array" ref="W459">INDEX($H459:$K459,0,MATCH(W$422,$H$422:$K$422,0))*HLOOKUP(W$421,$J$418:$R$419,2)</f>
        <v>0</v>
      </c>
      <c r="X459" s="695" cm="1">
        <f t="array" ref="X459">INDEX($H459:$K459,0,MATCH(X$422,$H$422:$K$422,0))*HLOOKUP(X$421,$J$418:$R$419,2)</f>
        <v>0</v>
      </c>
      <c r="Y459" s="695" cm="1">
        <f t="array" ref="Y459">INDEX($H459:$K459,0,MATCH(Y$422,$H$422:$K$422,0))*HLOOKUP(Y$421,$J$418:$R$419,2)</f>
        <v>1</v>
      </c>
      <c r="Z459" s="695" cm="1">
        <f t="array" ref="Z459">INDEX($H459:$K459,0,MATCH(Z$422,$H$422:$K$422,0))*HLOOKUP(Z$421,$J$418:$R$419,2)</f>
        <v>1</v>
      </c>
      <c r="AA459" s="695" cm="1">
        <f t="array" ref="AA459">INDEX($H459:$K459,0,MATCH(AA$422,$H$422:$K$422,0))*HLOOKUP(AA$421,$J$418:$R$419,2)</f>
        <v>0</v>
      </c>
      <c r="AB459" s="695" cm="1">
        <f t="array" ref="AB459">INDEX($H459:$K459,0,MATCH(AB$422,$H$422:$K$422,0))*HLOOKUP(AB$421,$J$418:$R$419,2)</f>
        <v>0</v>
      </c>
      <c r="AC459" s="695" cm="1">
        <f t="array" ref="AC459">INDEX($H459:$K459,0,MATCH(AC$422,$H$422:$K$422,0))*HLOOKUP(AC$421,$J$418:$R$419,2)</f>
        <v>1</v>
      </c>
      <c r="AD459" s="695" cm="1">
        <f t="array" ref="AD459">INDEX($H459:$K459,0,MATCH(AD$422,$H$422:$K$422,0))*HLOOKUP(AD$421,$J$418:$R$419,2)</f>
        <v>1</v>
      </c>
      <c r="AE459" s="695" cm="1">
        <f t="array" ref="AE459">INDEX($H459:$K459,0,MATCH(AE$422,$H$422:$K$422,0))*HLOOKUP(AE$421,$J$418:$R$419,2)</f>
        <v>0</v>
      </c>
      <c r="AF459" s="695" cm="1">
        <f t="array" ref="AF459">INDEX($H459:$K459,0,MATCH(AF$422,$H$422:$K$422,0))*HLOOKUP(AF$421,$J$418:$R$419,2)</f>
        <v>0</v>
      </c>
      <c r="AG459" s="695" cm="1">
        <f t="array" ref="AG459">INDEX($H459:$K459,0,MATCH(AG$422,$H$422:$K$422,0))*HLOOKUP(AG$421,$J$418:$R$419,2)</f>
        <v>1</v>
      </c>
      <c r="AH459" s="695" cm="1">
        <f t="array" ref="AH459">INDEX($H459:$K459,0,MATCH(AH$422,$H$422:$K$422,0))*HLOOKUP(AH$421,$J$418:$R$419,2)</f>
        <v>1</v>
      </c>
      <c r="AI459" s="695" cm="1">
        <f t="array" ref="AI459">INDEX($H459:$K459,0,MATCH(AI$422,$H$422:$K$422,0))*HLOOKUP(AI$421,$J$418:$R$419,2)</f>
        <v>0</v>
      </c>
      <c r="AJ459" s="695" cm="1">
        <f t="array" ref="AJ459">INDEX($H459:$K459,0,MATCH(AJ$422,$H$422:$K$422,0))*HLOOKUP(AJ$421,$J$418:$R$419,2)</f>
        <v>0</v>
      </c>
      <c r="AK459" s="695" cm="1">
        <f t="array" ref="AK459">INDEX($H459:$K459,0,MATCH(AK$422,$H$422:$K$422,0))*HLOOKUP(AK$421,$J$418:$R$419,2)</f>
        <v>1</v>
      </c>
      <c r="AL459" s="695" cm="1">
        <f t="array" ref="AL459">INDEX($H459:$K459,0,MATCH(AL$422,$H$422:$K$422,0))*HLOOKUP(AL$421,$J$418:$R$419,2)</f>
        <v>1</v>
      </c>
      <c r="AM459" s="695" cm="1">
        <f t="array" ref="AM459">INDEX($H459:$K459,0,MATCH(AM$422,$H$422:$K$422,0))*HLOOKUP(AM$421,$J$418:$R$419,2)</f>
        <v>0</v>
      </c>
      <c r="AN459" s="695" cm="1">
        <f t="array" ref="AN459">INDEX($H459:$K459,0,MATCH(AN$422,$H$422:$K$422,0))*HLOOKUP(AN$421,$J$418:$R$419,2)</f>
        <v>0</v>
      </c>
      <c r="AO459" s="695" cm="1">
        <f t="array" ref="AO459">INDEX($H459:$K459,0,MATCH(AO$422,$H$422:$K$422,0))*HLOOKUP(AO$421,$J$418:$R$419,2)</f>
        <v>1</v>
      </c>
      <c r="AP459" s="695" cm="1">
        <f t="array" ref="AP459">INDEX($H459:$K459,0,MATCH(AP$422,$H$422:$K$422,0))*HLOOKUP(AP$421,$J$418:$R$419,2)</f>
        <v>1</v>
      </c>
      <c r="AQ459" s="695" cm="1">
        <f t="array" ref="AQ459">INDEX($H459:$K459,0,MATCH(AQ$422,$H$422:$K$422,0))*HLOOKUP(AQ$421,$J$418:$R$419,2)</f>
        <v>0</v>
      </c>
      <c r="AR459" s="695" cm="1">
        <f t="array" ref="AR459">INDEX($H459:$K459,0,MATCH(AR$422,$H$422:$K$422,0))*HLOOKUP(AR$421,$J$418:$R$419,2)</f>
        <v>0</v>
      </c>
      <c r="AS459" s="695" cm="1">
        <f t="array" ref="AS459">INDEX($H459:$K459,0,MATCH(AS$422,$H$422:$K$422,0))*HLOOKUP(AS$421,$J$418:$R$419,2)</f>
        <v>1</v>
      </c>
      <c r="AT459" s="695" cm="1">
        <f t="array" ref="AT459">INDEX($H459:$K459,0,MATCH(AT$422,$H$422:$K$422,0))*HLOOKUP(AT$421,$J$418:$R$419,2)</f>
        <v>1</v>
      </c>
      <c r="AU459" s="695" cm="1">
        <f t="array" ref="AU459">INDEX($H459:$K459,0,MATCH(AU$422,$H$422:$K$422,0))*HLOOKUP(AU$421,$J$418:$R$419,2)</f>
        <v>0</v>
      </c>
      <c r="AV459" s="186"/>
      <c r="AW459" s="186"/>
      <c r="AX459" s="16"/>
      <c r="AY459" s="8"/>
      <c r="AZ459" s="8"/>
      <c r="BA459" s="8"/>
    </row>
    <row r="460" spans="1:53" ht="14.5" outlineLevel="1" x14ac:dyDescent="0.35">
      <c r="A460" s="6"/>
      <c r="B460" s="7"/>
      <c r="C460" s="17"/>
      <c r="D460" s="17"/>
      <c r="E460" s="17"/>
      <c r="F460" s="26"/>
      <c r="G460" s="26" t="str">
        <f t="shared" si="248"/>
        <v>YYWBNw</v>
      </c>
      <c r="H460" s="222">
        <f t="shared" ref="H460:K460" si="254">IF(H402&gt;0,1,0)</f>
        <v>0</v>
      </c>
      <c r="I460" s="222">
        <f t="shared" si="254"/>
        <v>1</v>
      </c>
      <c r="J460" s="222">
        <f t="shared" si="254"/>
        <v>1</v>
      </c>
      <c r="K460" s="222">
        <f t="shared" si="254"/>
        <v>0</v>
      </c>
      <c r="L460" s="695" cm="1">
        <f t="array" ref="L460">INDEX($H460:$K460,0,MATCH(L$422,$H$422:$K$422,0))*HLOOKUP(L$421,$J$418:$R$419,2)</f>
        <v>0</v>
      </c>
      <c r="M460" s="695" cm="1">
        <f t="array" ref="M460">INDEX($H460:$K460,0,MATCH(M$422,$H$422:$K$422,0))*HLOOKUP(M$421,$J$418:$R$419,2)</f>
        <v>1</v>
      </c>
      <c r="N460" s="695" cm="1">
        <f t="array" ref="N460">INDEX($H460:$K460,0,MATCH(N$422,$H$422:$K$422,0))*HLOOKUP(N$421,$J$418:$R$419,2)</f>
        <v>1</v>
      </c>
      <c r="O460" s="695" cm="1">
        <f t="array" ref="O460">INDEX($H460:$K460,0,MATCH(O$422,$H$422:$K$422,0))*HLOOKUP(O$421,$J$418:$R$419,2)</f>
        <v>0</v>
      </c>
      <c r="P460" s="695" cm="1">
        <f t="array" ref="P460">INDEX($H460:$K460,0,MATCH(P$422,$H$422:$K$422,0))*HLOOKUP(P$421,$J$418:$R$419,2)</f>
        <v>0</v>
      </c>
      <c r="Q460" s="695" cm="1">
        <f t="array" ref="Q460">INDEX($H460:$K460,0,MATCH(Q$422,$H$422:$K$422,0))*HLOOKUP(Q$421,$J$418:$R$419,2)</f>
        <v>1</v>
      </c>
      <c r="R460" s="695" cm="1">
        <f t="array" ref="R460">INDEX($H460:$K460,0,MATCH(R$422,$H$422:$K$422,0))*HLOOKUP(R$421,$J$418:$R$419,2)</f>
        <v>1</v>
      </c>
      <c r="S460" s="695" cm="1">
        <f t="array" ref="S460">INDEX($H460:$K460,0,MATCH(S$422,$H$422:$K$422,0))*HLOOKUP(S$421,$J$418:$R$419,2)</f>
        <v>0</v>
      </c>
      <c r="T460" s="695" cm="1">
        <f t="array" ref="T460">INDEX($H460:$K460,0,MATCH(T$422,$H$422:$K$422,0))*HLOOKUP(T$421,$J$418:$R$419,2)</f>
        <v>0</v>
      </c>
      <c r="U460" s="695" cm="1">
        <f t="array" ref="U460">INDEX($H460:$K460,0,MATCH(U$422,$H$422:$K$422,0))*HLOOKUP(U$421,$J$418:$R$419,2)</f>
        <v>1</v>
      </c>
      <c r="V460" s="695" cm="1">
        <f t="array" ref="V460">INDEX($H460:$K460,0,MATCH(V$422,$H$422:$K$422,0))*HLOOKUP(V$421,$J$418:$R$419,2)</f>
        <v>1</v>
      </c>
      <c r="W460" s="695" cm="1">
        <f t="array" ref="W460">INDEX($H460:$K460,0,MATCH(W$422,$H$422:$K$422,0))*HLOOKUP(W$421,$J$418:$R$419,2)</f>
        <v>0</v>
      </c>
      <c r="X460" s="695" cm="1">
        <f t="array" ref="X460">INDEX($H460:$K460,0,MATCH(X$422,$H$422:$K$422,0))*HLOOKUP(X$421,$J$418:$R$419,2)</f>
        <v>0</v>
      </c>
      <c r="Y460" s="695" cm="1">
        <f t="array" ref="Y460">INDEX($H460:$K460,0,MATCH(Y$422,$H$422:$K$422,0))*HLOOKUP(Y$421,$J$418:$R$419,2)</f>
        <v>1</v>
      </c>
      <c r="Z460" s="695" cm="1">
        <f t="array" ref="Z460">INDEX($H460:$K460,0,MATCH(Z$422,$H$422:$K$422,0))*HLOOKUP(Z$421,$J$418:$R$419,2)</f>
        <v>1</v>
      </c>
      <c r="AA460" s="695" cm="1">
        <f t="array" ref="AA460">INDEX($H460:$K460,0,MATCH(AA$422,$H$422:$K$422,0))*HLOOKUP(AA$421,$J$418:$R$419,2)</f>
        <v>0</v>
      </c>
      <c r="AB460" s="695" cm="1">
        <f t="array" ref="AB460">INDEX($H460:$K460,0,MATCH(AB$422,$H$422:$K$422,0))*HLOOKUP(AB$421,$J$418:$R$419,2)</f>
        <v>0</v>
      </c>
      <c r="AC460" s="695" cm="1">
        <f t="array" ref="AC460">INDEX($H460:$K460,0,MATCH(AC$422,$H$422:$K$422,0))*HLOOKUP(AC$421,$J$418:$R$419,2)</f>
        <v>1</v>
      </c>
      <c r="AD460" s="695" cm="1">
        <f t="array" ref="AD460">INDEX($H460:$K460,0,MATCH(AD$422,$H$422:$K$422,0))*HLOOKUP(AD$421,$J$418:$R$419,2)</f>
        <v>1</v>
      </c>
      <c r="AE460" s="695" cm="1">
        <f t="array" ref="AE460">INDEX($H460:$K460,0,MATCH(AE$422,$H$422:$K$422,0))*HLOOKUP(AE$421,$J$418:$R$419,2)</f>
        <v>0</v>
      </c>
      <c r="AF460" s="695" cm="1">
        <f t="array" ref="AF460">INDEX($H460:$K460,0,MATCH(AF$422,$H$422:$K$422,0))*HLOOKUP(AF$421,$J$418:$R$419,2)</f>
        <v>0</v>
      </c>
      <c r="AG460" s="695" cm="1">
        <f t="array" ref="AG460">INDEX($H460:$K460,0,MATCH(AG$422,$H$422:$K$422,0))*HLOOKUP(AG$421,$J$418:$R$419,2)</f>
        <v>1</v>
      </c>
      <c r="AH460" s="695" cm="1">
        <f t="array" ref="AH460">INDEX($H460:$K460,0,MATCH(AH$422,$H$422:$K$422,0))*HLOOKUP(AH$421,$J$418:$R$419,2)</f>
        <v>1</v>
      </c>
      <c r="AI460" s="695" cm="1">
        <f t="array" ref="AI460">INDEX($H460:$K460,0,MATCH(AI$422,$H$422:$K$422,0))*HLOOKUP(AI$421,$J$418:$R$419,2)</f>
        <v>0</v>
      </c>
      <c r="AJ460" s="695" cm="1">
        <f t="array" ref="AJ460">INDEX($H460:$K460,0,MATCH(AJ$422,$H$422:$K$422,0))*HLOOKUP(AJ$421,$J$418:$R$419,2)</f>
        <v>0</v>
      </c>
      <c r="AK460" s="695" cm="1">
        <f t="array" ref="AK460">INDEX($H460:$K460,0,MATCH(AK$422,$H$422:$K$422,0))*HLOOKUP(AK$421,$J$418:$R$419,2)</f>
        <v>1</v>
      </c>
      <c r="AL460" s="695" cm="1">
        <f t="array" ref="AL460">INDEX($H460:$K460,0,MATCH(AL$422,$H$422:$K$422,0))*HLOOKUP(AL$421,$J$418:$R$419,2)</f>
        <v>1</v>
      </c>
      <c r="AM460" s="695" cm="1">
        <f t="array" ref="AM460">INDEX($H460:$K460,0,MATCH(AM$422,$H$422:$K$422,0))*HLOOKUP(AM$421,$J$418:$R$419,2)</f>
        <v>0</v>
      </c>
      <c r="AN460" s="695" cm="1">
        <f t="array" ref="AN460">INDEX($H460:$K460,0,MATCH(AN$422,$H$422:$K$422,0))*HLOOKUP(AN$421,$J$418:$R$419,2)</f>
        <v>0</v>
      </c>
      <c r="AO460" s="695" cm="1">
        <f t="array" ref="AO460">INDEX($H460:$K460,0,MATCH(AO$422,$H$422:$K$422,0))*HLOOKUP(AO$421,$J$418:$R$419,2)</f>
        <v>1</v>
      </c>
      <c r="AP460" s="695" cm="1">
        <f t="array" ref="AP460">INDEX($H460:$K460,0,MATCH(AP$422,$H$422:$K$422,0))*HLOOKUP(AP$421,$J$418:$R$419,2)</f>
        <v>1</v>
      </c>
      <c r="AQ460" s="695" cm="1">
        <f t="array" ref="AQ460">INDEX($H460:$K460,0,MATCH(AQ$422,$H$422:$K$422,0))*HLOOKUP(AQ$421,$J$418:$R$419,2)</f>
        <v>0</v>
      </c>
      <c r="AR460" s="695" cm="1">
        <f t="array" ref="AR460">INDEX($H460:$K460,0,MATCH(AR$422,$H$422:$K$422,0))*HLOOKUP(AR$421,$J$418:$R$419,2)</f>
        <v>0</v>
      </c>
      <c r="AS460" s="695" cm="1">
        <f t="array" ref="AS460">INDEX($H460:$K460,0,MATCH(AS$422,$H$422:$K$422,0))*HLOOKUP(AS$421,$J$418:$R$419,2)</f>
        <v>1</v>
      </c>
      <c r="AT460" s="695" cm="1">
        <f t="array" ref="AT460">INDEX($H460:$K460,0,MATCH(AT$422,$H$422:$K$422,0))*HLOOKUP(AT$421,$J$418:$R$419,2)</f>
        <v>1</v>
      </c>
      <c r="AU460" s="695" cm="1">
        <f t="array" ref="AU460">INDEX($H460:$K460,0,MATCH(AU$422,$H$422:$K$422,0))*HLOOKUP(AU$421,$J$418:$R$419,2)</f>
        <v>0</v>
      </c>
      <c r="AV460" s="186"/>
      <c r="AW460" s="186"/>
      <c r="AX460" s="16"/>
      <c r="AY460" s="8"/>
      <c r="AZ460" s="8"/>
      <c r="BA460" s="8"/>
    </row>
    <row r="461" spans="1:53" ht="14.5" outlineLevel="1" x14ac:dyDescent="0.35">
      <c r="A461" s="6"/>
      <c r="B461" s="7"/>
      <c r="C461" s="17"/>
      <c r="D461" s="17"/>
      <c r="E461" s="17"/>
      <c r="F461" s="26"/>
      <c r="G461" s="26" t="str">
        <f t="shared" si="248"/>
        <v>YYWBNwd</v>
      </c>
      <c r="H461" s="222">
        <f t="shared" ref="H461:K461" si="255">IF(H403&gt;0,1,0)</f>
        <v>0</v>
      </c>
      <c r="I461" s="222">
        <f t="shared" si="255"/>
        <v>1</v>
      </c>
      <c r="J461" s="222">
        <f t="shared" si="255"/>
        <v>1</v>
      </c>
      <c r="K461" s="222">
        <f t="shared" si="255"/>
        <v>0</v>
      </c>
      <c r="L461" s="695" cm="1">
        <f t="array" ref="L461">INDEX($H461:$K461,0,MATCH(L$422,$H$422:$K$422,0))*HLOOKUP(L$421,$J$418:$R$419,2)</f>
        <v>0</v>
      </c>
      <c r="M461" s="695" cm="1">
        <f t="array" ref="M461">INDEX($H461:$K461,0,MATCH(M$422,$H$422:$K$422,0))*HLOOKUP(M$421,$J$418:$R$419,2)</f>
        <v>1</v>
      </c>
      <c r="N461" s="695" cm="1">
        <f t="array" ref="N461">INDEX($H461:$K461,0,MATCH(N$422,$H$422:$K$422,0))*HLOOKUP(N$421,$J$418:$R$419,2)</f>
        <v>1</v>
      </c>
      <c r="O461" s="695" cm="1">
        <f t="array" ref="O461">INDEX($H461:$K461,0,MATCH(O$422,$H$422:$K$422,0))*HLOOKUP(O$421,$J$418:$R$419,2)</f>
        <v>0</v>
      </c>
      <c r="P461" s="695" cm="1">
        <f t="array" ref="P461">INDEX($H461:$K461,0,MATCH(P$422,$H$422:$K$422,0))*HLOOKUP(P$421,$J$418:$R$419,2)</f>
        <v>0</v>
      </c>
      <c r="Q461" s="695" cm="1">
        <f t="array" ref="Q461">INDEX($H461:$K461,0,MATCH(Q$422,$H$422:$K$422,0))*HLOOKUP(Q$421,$J$418:$R$419,2)</f>
        <v>1</v>
      </c>
      <c r="R461" s="695" cm="1">
        <f t="array" ref="R461">INDEX($H461:$K461,0,MATCH(R$422,$H$422:$K$422,0))*HLOOKUP(R$421,$J$418:$R$419,2)</f>
        <v>1</v>
      </c>
      <c r="S461" s="695" cm="1">
        <f t="array" ref="S461">INDEX($H461:$K461,0,MATCH(S$422,$H$422:$K$422,0))*HLOOKUP(S$421,$J$418:$R$419,2)</f>
        <v>0</v>
      </c>
      <c r="T461" s="695" cm="1">
        <f t="array" ref="T461">INDEX($H461:$K461,0,MATCH(T$422,$H$422:$K$422,0))*HLOOKUP(T$421,$J$418:$R$419,2)</f>
        <v>0</v>
      </c>
      <c r="U461" s="695" cm="1">
        <f t="array" ref="U461">INDEX($H461:$K461,0,MATCH(U$422,$H$422:$K$422,0))*HLOOKUP(U$421,$J$418:$R$419,2)</f>
        <v>1</v>
      </c>
      <c r="V461" s="695" cm="1">
        <f t="array" ref="V461">INDEX($H461:$K461,0,MATCH(V$422,$H$422:$K$422,0))*HLOOKUP(V$421,$J$418:$R$419,2)</f>
        <v>1</v>
      </c>
      <c r="W461" s="695" cm="1">
        <f t="array" ref="W461">INDEX($H461:$K461,0,MATCH(W$422,$H$422:$K$422,0))*HLOOKUP(W$421,$J$418:$R$419,2)</f>
        <v>0</v>
      </c>
      <c r="X461" s="695" cm="1">
        <f t="array" ref="X461">INDEX($H461:$K461,0,MATCH(X$422,$H$422:$K$422,0))*HLOOKUP(X$421,$J$418:$R$419,2)</f>
        <v>0</v>
      </c>
      <c r="Y461" s="695" cm="1">
        <f t="array" ref="Y461">INDEX($H461:$K461,0,MATCH(Y$422,$H$422:$K$422,0))*HLOOKUP(Y$421,$J$418:$R$419,2)</f>
        <v>1</v>
      </c>
      <c r="Z461" s="695" cm="1">
        <f t="array" ref="Z461">INDEX($H461:$K461,0,MATCH(Z$422,$H$422:$K$422,0))*HLOOKUP(Z$421,$J$418:$R$419,2)</f>
        <v>1</v>
      </c>
      <c r="AA461" s="695" cm="1">
        <f t="array" ref="AA461">INDEX($H461:$K461,0,MATCH(AA$422,$H$422:$K$422,0))*HLOOKUP(AA$421,$J$418:$R$419,2)</f>
        <v>0</v>
      </c>
      <c r="AB461" s="695" cm="1">
        <f t="array" ref="AB461">INDEX($H461:$K461,0,MATCH(AB$422,$H$422:$K$422,0))*HLOOKUP(AB$421,$J$418:$R$419,2)</f>
        <v>0</v>
      </c>
      <c r="AC461" s="695" cm="1">
        <f t="array" ref="AC461">INDEX($H461:$K461,0,MATCH(AC$422,$H$422:$K$422,0))*HLOOKUP(AC$421,$J$418:$R$419,2)</f>
        <v>1</v>
      </c>
      <c r="AD461" s="695" cm="1">
        <f t="array" ref="AD461">INDEX($H461:$K461,0,MATCH(AD$422,$H$422:$K$422,0))*HLOOKUP(AD$421,$J$418:$R$419,2)</f>
        <v>1</v>
      </c>
      <c r="AE461" s="695" cm="1">
        <f t="array" ref="AE461">INDEX($H461:$K461,0,MATCH(AE$422,$H$422:$K$422,0))*HLOOKUP(AE$421,$J$418:$R$419,2)</f>
        <v>0</v>
      </c>
      <c r="AF461" s="695" cm="1">
        <f t="array" ref="AF461">INDEX($H461:$K461,0,MATCH(AF$422,$H$422:$K$422,0))*HLOOKUP(AF$421,$J$418:$R$419,2)</f>
        <v>0</v>
      </c>
      <c r="AG461" s="695" cm="1">
        <f t="array" ref="AG461">INDEX($H461:$K461,0,MATCH(AG$422,$H$422:$K$422,0))*HLOOKUP(AG$421,$J$418:$R$419,2)</f>
        <v>1</v>
      </c>
      <c r="AH461" s="695" cm="1">
        <f t="array" ref="AH461">INDEX($H461:$K461,0,MATCH(AH$422,$H$422:$K$422,0))*HLOOKUP(AH$421,$J$418:$R$419,2)</f>
        <v>1</v>
      </c>
      <c r="AI461" s="695" cm="1">
        <f t="array" ref="AI461">INDEX($H461:$K461,0,MATCH(AI$422,$H$422:$K$422,0))*HLOOKUP(AI$421,$J$418:$R$419,2)</f>
        <v>0</v>
      </c>
      <c r="AJ461" s="695" cm="1">
        <f t="array" ref="AJ461">INDEX($H461:$K461,0,MATCH(AJ$422,$H$422:$K$422,0))*HLOOKUP(AJ$421,$J$418:$R$419,2)</f>
        <v>0</v>
      </c>
      <c r="AK461" s="695" cm="1">
        <f t="array" ref="AK461">INDEX($H461:$K461,0,MATCH(AK$422,$H$422:$K$422,0))*HLOOKUP(AK$421,$J$418:$R$419,2)</f>
        <v>1</v>
      </c>
      <c r="AL461" s="695" cm="1">
        <f t="array" ref="AL461">INDEX($H461:$K461,0,MATCH(AL$422,$H$422:$K$422,0))*HLOOKUP(AL$421,$J$418:$R$419,2)</f>
        <v>1</v>
      </c>
      <c r="AM461" s="695" cm="1">
        <f t="array" ref="AM461">INDEX($H461:$K461,0,MATCH(AM$422,$H$422:$K$422,0))*HLOOKUP(AM$421,$J$418:$R$419,2)</f>
        <v>0</v>
      </c>
      <c r="AN461" s="695" cm="1">
        <f t="array" ref="AN461">INDEX($H461:$K461,0,MATCH(AN$422,$H$422:$K$422,0))*HLOOKUP(AN$421,$J$418:$R$419,2)</f>
        <v>0</v>
      </c>
      <c r="AO461" s="695" cm="1">
        <f t="array" ref="AO461">INDEX($H461:$K461,0,MATCH(AO$422,$H$422:$K$422,0))*HLOOKUP(AO$421,$J$418:$R$419,2)</f>
        <v>1</v>
      </c>
      <c r="AP461" s="695" cm="1">
        <f t="array" ref="AP461">INDEX($H461:$K461,0,MATCH(AP$422,$H$422:$K$422,0))*HLOOKUP(AP$421,$J$418:$R$419,2)</f>
        <v>1</v>
      </c>
      <c r="AQ461" s="695" cm="1">
        <f t="array" ref="AQ461">INDEX($H461:$K461,0,MATCH(AQ$422,$H$422:$K$422,0))*HLOOKUP(AQ$421,$J$418:$R$419,2)</f>
        <v>0</v>
      </c>
      <c r="AR461" s="695" cm="1">
        <f t="array" ref="AR461">INDEX($H461:$K461,0,MATCH(AR$422,$H$422:$K$422,0))*HLOOKUP(AR$421,$J$418:$R$419,2)</f>
        <v>0</v>
      </c>
      <c r="AS461" s="695" cm="1">
        <f t="array" ref="AS461">INDEX($H461:$K461,0,MATCH(AS$422,$H$422:$K$422,0))*HLOOKUP(AS$421,$J$418:$R$419,2)</f>
        <v>1</v>
      </c>
      <c r="AT461" s="695" cm="1">
        <f t="array" ref="AT461">INDEX($H461:$K461,0,MATCH(AT$422,$H$422:$K$422,0))*HLOOKUP(AT$421,$J$418:$R$419,2)</f>
        <v>1</v>
      </c>
      <c r="AU461" s="695" cm="1">
        <f t="array" ref="AU461">INDEX($H461:$K461,0,MATCH(AU$422,$H$422:$K$422,0))*HLOOKUP(AU$421,$J$418:$R$419,2)</f>
        <v>0</v>
      </c>
      <c r="AV461" s="186"/>
      <c r="AW461" s="186"/>
      <c r="AX461" s="16"/>
      <c r="AY461" s="8"/>
      <c r="AZ461" s="8"/>
      <c r="BA461" s="8"/>
    </row>
    <row r="462" spans="1:53" ht="14.5" outlineLevel="1" x14ac:dyDescent="0.35">
      <c r="A462" s="6"/>
      <c r="B462" s="7"/>
      <c r="C462" s="17"/>
      <c r="D462" s="17"/>
      <c r="E462" s="17"/>
      <c r="F462" s="26"/>
      <c r="G462" s="26" t="str">
        <f t="shared" si="248"/>
        <v>YYLWBl</v>
      </c>
      <c r="H462" s="222">
        <f t="shared" ref="H462:K462" si="256">IF(H404&gt;0,1,0)</f>
        <v>0</v>
      </c>
      <c r="I462" s="222">
        <f t="shared" si="256"/>
        <v>1</v>
      </c>
      <c r="J462" s="222">
        <f t="shared" si="256"/>
        <v>0</v>
      </c>
      <c r="K462" s="222">
        <f t="shared" si="256"/>
        <v>0</v>
      </c>
      <c r="L462" s="695" cm="1">
        <f t="array" ref="L462">INDEX($H462:$K462,0,MATCH(L$422,$H$422:$K$422,0))*HLOOKUP(L$421,$J$418:$R$419,2)</f>
        <v>0</v>
      </c>
      <c r="M462" s="695" cm="1">
        <f t="array" ref="M462">INDEX($H462:$K462,0,MATCH(M$422,$H$422:$K$422,0))*HLOOKUP(M$421,$J$418:$R$419,2)</f>
        <v>1</v>
      </c>
      <c r="N462" s="695" cm="1">
        <f t="array" ref="N462">INDEX($H462:$K462,0,MATCH(N$422,$H$422:$K$422,0))*HLOOKUP(N$421,$J$418:$R$419,2)</f>
        <v>0</v>
      </c>
      <c r="O462" s="695" cm="1">
        <f t="array" ref="O462">INDEX($H462:$K462,0,MATCH(O$422,$H$422:$K$422,0))*HLOOKUP(O$421,$J$418:$R$419,2)</f>
        <v>0</v>
      </c>
      <c r="P462" s="695" cm="1">
        <f t="array" ref="P462">INDEX($H462:$K462,0,MATCH(P$422,$H$422:$K$422,0))*HLOOKUP(P$421,$J$418:$R$419,2)</f>
        <v>0</v>
      </c>
      <c r="Q462" s="695" cm="1">
        <f t="array" ref="Q462">INDEX($H462:$K462,0,MATCH(Q$422,$H$422:$K$422,0))*HLOOKUP(Q$421,$J$418:$R$419,2)</f>
        <v>1</v>
      </c>
      <c r="R462" s="695" cm="1">
        <f t="array" ref="R462">INDEX($H462:$K462,0,MATCH(R$422,$H$422:$K$422,0))*HLOOKUP(R$421,$J$418:$R$419,2)</f>
        <v>0</v>
      </c>
      <c r="S462" s="695" cm="1">
        <f t="array" ref="S462">INDEX($H462:$K462,0,MATCH(S$422,$H$422:$K$422,0))*HLOOKUP(S$421,$J$418:$R$419,2)</f>
        <v>0</v>
      </c>
      <c r="T462" s="695" cm="1">
        <f t="array" ref="T462">INDEX($H462:$K462,0,MATCH(T$422,$H$422:$K$422,0))*HLOOKUP(T$421,$J$418:$R$419,2)</f>
        <v>0</v>
      </c>
      <c r="U462" s="695" cm="1">
        <f t="array" ref="U462">INDEX($H462:$K462,0,MATCH(U$422,$H$422:$K$422,0))*HLOOKUP(U$421,$J$418:$R$419,2)</f>
        <v>1</v>
      </c>
      <c r="V462" s="695" cm="1">
        <f t="array" ref="V462">INDEX($H462:$K462,0,MATCH(V$422,$H$422:$K$422,0))*HLOOKUP(V$421,$J$418:$R$419,2)</f>
        <v>0</v>
      </c>
      <c r="W462" s="695" cm="1">
        <f t="array" ref="W462">INDEX($H462:$K462,0,MATCH(W$422,$H$422:$K$422,0))*HLOOKUP(W$421,$J$418:$R$419,2)</f>
        <v>0</v>
      </c>
      <c r="X462" s="695" cm="1">
        <f t="array" ref="X462">INDEX($H462:$K462,0,MATCH(X$422,$H$422:$K$422,0))*HLOOKUP(X$421,$J$418:$R$419,2)</f>
        <v>0</v>
      </c>
      <c r="Y462" s="695" cm="1">
        <f t="array" ref="Y462">INDEX($H462:$K462,0,MATCH(Y$422,$H$422:$K$422,0))*HLOOKUP(Y$421,$J$418:$R$419,2)</f>
        <v>1</v>
      </c>
      <c r="Z462" s="695" cm="1">
        <f t="array" ref="Z462">INDEX($H462:$K462,0,MATCH(Z$422,$H$422:$K$422,0))*HLOOKUP(Z$421,$J$418:$R$419,2)</f>
        <v>0</v>
      </c>
      <c r="AA462" s="695" cm="1">
        <f t="array" ref="AA462">INDEX($H462:$K462,0,MATCH(AA$422,$H$422:$K$422,0))*HLOOKUP(AA$421,$J$418:$R$419,2)</f>
        <v>0</v>
      </c>
      <c r="AB462" s="695" cm="1">
        <f t="array" ref="AB462">INDEX($H462:$K462,0,MATCH(AB$422,$H$422:$K$422,0))*HLOOKUP(AB$421,$J$418:$R$419,2)</f>
        <v>0</v>
      </c>
      <c r="AC462" s="695" cm="1">
        <f t="array" ref="AC462">INDEX($H462:$K462,0,MATCH(AC$422,$H$422:$K$422,0))*HLOOKUP(AC$421,$J$418:$R$419,2)</f>
        <v>1</v>
      </c>
      <c r="AD462" s="695" cm="1">
        <f t="array" ref="AD462">INDEX($H462:$K462,0,MATCH(AD$422,$H$422:$K$422,0))*HLOOKUP(AD$421,$J$418:$R$419,2)</f>
        <v>0</v>
      </c>
      <c r="AE462" s="695" cm="1">
        <f t="array" ref="AE462">INDEX($H462:$K462,0,MATCH(AE$422,$H$422:$K$422,0))*HLOOKUP(AE$421,$J$418:$R$419,2)</f>
        <v>0</v>
      </c>
      <c r="AF462" s="695" cm="1">
        <f t="array" ref="AF462">INDEX($H462:$K462,0,MATCH(AF$422,$H$422:$K$422,0))*HLOOKUP(AF$421,$J$418:$R$419,2)</f>
        <v>0</v>
      </c>
      <c r="AG462" s="695" cm="1">
        <f t="array" ref="AG462">INDEX($H462:$K462,0,MATCH(AG$422,$H$422:$K$422,0))*HLOOKUP(AG$421,$J$418:$R$419,2)</f>
        <v>1</v>
      </c>
      <c r="AH462" s="695" cm="1">
        <f t="array" ref="AH462">INDEX($H462:$K462,0,MATCH(AH$422,$H$422:$K$422,0))*HLOOKUP(AH$421,$J$418:$R$419,2)</f>
        <v>0</v>
      </c>
      <c r="AI462" s="695" cm="1">
        <f t="array" ref="AI462">INDEX($H462:$K462,0,MATCH(AI$422,$H$422:$K$422,0))*HLOOKUP(AI$421,$J$418:$R$419,2)</f>
        <v>0</v>
      </c>
      <c r="AJ462" s="695" cm="1">
        <f t="array" ref="AJ462">INDEX($H462:$K462,0,MATCH(AJ$422,$H$422:$K$422,0))*HLOOKUP(AJ$421,$J$418:$R$419,2)</f>
        <v>0</v>
      </c>
      <c r="AK462" s="695" cm="1">
        <f t="array" ref="AK462">INDEX($H462:$K462,0,MATCH(AK$422,$H$422:$K$422,0))*HLOOKUP(AK$421,$J$418:$R$419,2)</f>
        <v>1</v>
      </c>
      <c r="AL462" s="695" cm="1">
        <f t="array" ref="AL462">INDEX($H462:$K462,0,MATCH(AL$422,$H$422:$K$422,0))*HLOOKUP(AL$421,$J$418:$R$419,2)</f>
        <v>0</v>
      </c>
      <c r="AM462" s="695" cm="1">
        <f t="array" ref="AM462">INDEX($H462:$K462,0,MATCH(AM$422,$H$422:$K$422,0))*HLOOKUP(AM$421,$J$418:$R$419,2)</f>
        <v>0</v>
      </c>
      <c r="AN462" s="695" cm="1">
        <f t="array" ref="AN462">INDEX($H462:$K462,0,MATCH(AN$422,$H$422:$K$422,0))*HLOOKUP(AN$421,$J$418:$R$419,2)</f>
        <v>0</v>
      </c>
      <c r="AO462" s="695" cm="1">
        <f t="array" ref="AO462">INDEX($H462:$K462,0,MATCH(AO$422,$H$422:$K$422,0))*HLOOKUP(AO$421,$J$418:$R$419,2)</f>
        <v>1</v>
      </c>
      <c r="AP462" s="695" cm="1">
        <f t="array" ref="AP462">INDEX($H462:$K462,0,MATCH(AP$422,$H$422:$K$422,0))*HLOOKUP(AP$421,$J$418:$R$419,2)</f>
        <v>0</v>
      </c>
      <c r="AQ462" s="695" cm="1">
        <f t="array" ref="AQ462">INDEX($H462:$K462,0,MATCH(AQ$422,$H$422:$K$422,0))*HLOOKUP(AQ$421,$J$418:$R$419,2)</f>
        <v>0</v>
      </c>
      <c r="AR462" s="695" cm="1">
        <f t="array" ref="AR462">INDEX($H462:$K462,0,MATCH(AR$422,$H$422:$K$422,0))*HLOOKUP(AR$421,$J$418:$R$419,2)</f>
        <v>0</v>
      </c>
      <c r="AS462" s="695" cm="1">
        <f t="array" ref="AS462">INDEX($H462:$K462,0,MATCH(AS$422,$H$422:$K$422,0))*HLOOKUP(AS$421,$J$418:$R$419,2)</f>
        <v>1</v>
      </c>
      <c r="AT462" s="695" cm="1">
        <f t="array" ref="AT462">INDEX($H462:$K462,0,MATCH(AT$422,$H$422:$K$422,0))*HLOOKUP(AT$421,$J$418:$R$419,2)</f>
        <v>0</v>
      </c>
      <c r="AU462" s="695" cm="1">
        <f t="array" ref="AU462">INDEX($H462:$K462,0,MATCH(AU$422,$H$422:$K$422,0))*HLOOKUP(AU$421,$J$418:$R$419,2)</f>
        <v>0</v>
      </c>
      <c r="AV462" s="186"/>
      <c r="AW462" s="186"/>
      <c r="AX462" s="16"/>
      <c r="AY462" s="8"/>
      <c r="AZ462" s="8"/>
      <c r="BA462" s="8"/>
    </row>
    <row r="463" spans="1:53" ht="14.5" outlineLevel="1" x14ac:dyDescent="0.35">
      <c r="A463" s="6"/>
      <c r="B463" s="7"/>
      <c r="C463" s="17"/>
      <c r="D463" s="17"/>
      <c r="E463" s="17"/>
      <c r="F463" s="26"/>
      <c r="G463" s="26" t="str">
        <f t="shared" si="248"/>
        <v>YYBLWb</v>
      </c>
      <c r="H463" s="222">
        <f t="shared" ref="H463:K463" si="257">IF(H405&gt;0,1,0)</f>
        <v>0</v>
      </c>
      <c r="I463" s="222">
        <f t="shared" si="257"/>
        <v>1</v>
      </c>
      <c r="J463" s="222">
        <f t="shared" si="257"/>
        <v>1</v>
      </c>
      <c r="K463" s="222">
        <f t="shared" si="257"/>
        <v>0</v>
      </c>
      <c r="L463" s="695" cm="1">
        <f t="array" ref="L463">INDEX($H463:$K463,0,MATCH(L$422,$H$422:$K$422,0))*HLOOKUP(L$421,$J$418:$R$419,2)</f>
        <v>0</v>
      </c>
      <c r="M463" s="695" cm="1">
        <f t="array" ref="M463">INDEX($H463:$K463,0,MATCH(M$422,$H$422:$K$422,0))*HLOOKUP(M$421,$J$418:$R$419,2)</f>
        <v>1</v>
      </c>
      <c r="N463" s="695" cm="1">
        <f t="array" ref="N463">INDEX($H463:$K463,0,MATCH(N$422,$H$422:$K$422,0))*HLOOKUP(N$421,$J$418:$R$419,2)</f>
        <v>1</v>
      </c>
      <c r="O463" s="695" cm="1">
        <f t="array" ref="O463">INDEX($H463:$K463,0,MATCH(O$422,$H$422:$K$422,0))*HLOOKUP(O$421,$J$418:$R$419,2)</f>
        <v>0</v>
      </c>
      <c r="P463" s="695" cm="1">
        <f t="array" ref="P463">INDEX($H463:$K463,0,MATCH(P$422,$H$422:$K$422,0))*HLOOKUP(P$421,$J$418:$R$419,2)</f>
        <v>0</v>
      </c>
      <c r="Q463" s="695" cm="1">
        <f t="array" ref="Q463">INDEX($H463:$K463,0,MATCH(Q$422,$H$422:$K$422,0))*HLOOKUP(Q$421,$J$418:$R$419,2)</f>
        <v>1</v>
      </c>
      <c r="R463" s="695" cm="1">
        <f t="array" ref="R463">INDEX($H463:$K463,0,MATCH(R$422,$H$422:$K$422,0))*HLOOKUP(R$421,$J$418:$R$419,2)</f>
        <v>1</v>
      </c>
      <c r="S463" s="695" cm="1">
        <f t="array" ref="S463">INDEX($H463:$K463,0,MATCH(S$422,$H$422:$K$422,0))*HLOOKUP(S$421,$J$418:$R$419,2)</f>
        <v>0</v>
      </c>
      <c r="T463" s="695" cm="1">
        <f t="array" ref="T463">INDEX($H463:$K463,0,MATCH(T$422,$H$422:$K$422,0))*HLOOKUP(T$421,$J$418:$R$419,2)</f>
        <v>0</v>
      </c>
      <c r="U463" s="695" cm="1">
        <f t="array" ref="U463">INDEX($H463:$K463,0,MATCH(U$422,$H$422:$K$422,0))*HLOOKUP(U$421,$J$418:$R$419,2)</f>
        <v>1</v>
      </c>
      <c r="V463" s="695" cm="1">
        <f t="array" ref="V463">INDEX($H463:$K463,0,MATCH(V$422,$H$422:$K$422,0))*HLOOKUP(V$421,$J$418:$R$419,2)</f>
        <v>1</v>
      </c>
      <c r="W463" s="695" cm="1">
        <f t="array" ref="W463">INDEX($H463:$K463,0,MATCH(W$422,$H$422:$K$422,0))*HLOOKUP(W$421,$J$418:$R$419,2)</f>
        <v>0</v>
      </c>
      <c r="X463" s="695" cm="1">
        <f t="array" ref="X463">INDEX($H463:$K463,0,MATCH(X$422,$H$422:$K$422,0))*HLOOKUP(X$421,$J$418:$R$419,2)</f>
        <v>0</v>
      </c>
      <c r="Y463" s="695" cm="1">
        <f t="array" ref="Y463">INDEX($H463:$K463,0,MATCH(Y$422,$H$422:$K$422,0))*HLOOKUP(Y$421,$J$418:$R$419,2)</f>
        <v>1</v>
      </c>
      <c r="Z463" s="695" cm="1">
        <f t="array" ref="Z463">INDEX($H463:$K463,0,MATCH(Z$422,$H$422:$K$422,0))*HLOOKUP(Z$421,$J$418:$R$419,2)</f>
        <v>1</v>
      </c>
      <c r="AA463" s="695" cm="1">
        <f t="array" ref="AA463">INDEX($H463:$K463,0,MATCH(AA$422,$H$422:$K$422,0))*HLOOKUP(AA$421,$J$418:$R$419,2)</f>
        <v>0</v>
      </c>
      <c r="AB463" s="695" cm="1">
        <f t="array" ref="AB463">INDEX($H463:$K463,0,MATCH(AB$422,$H$422:$K$422,0))*HLOOKUP(AB$421,$J$418:$R$419,2)</f>
        <v>0</v>
      </c>
      <c r="AC463" s="695" cm="1">
        <f t="array" ref="AC463">INDEX($H463:$K463,0,MATCH(AC$422,$H$422:$K$422,0))*HLOOKUP(AC$421,$J$418:$R$419,2)</f>
        <v>1</v>
      </c>
      <c r="AD463" s="695" cm="1">
        <f t="array" ref="AD463">INDEX($H463:$K463,0,MATCH(AD$422,$H$422:$K$422,0))*HLOOKUP(AD$421,$J$418:$R$419,2)</f>
        <v>1</v>
      </c>
      <c r="AE463" s="695" cm="1">
        <f t="array" ref="AE463">INDEX($H463:$K463,0,MATCH(AE$422,$H$422:$K$422,0))*HLOOKUP(AE$421,$J$418:$R$419,2)</f>
        <v>0</v>
      </c>
      <c r="AF463" s="695" cm="1">
        <f t="array" ref="AF463">INDEX($H463:$K463,0,MATCH(AF$422,$H$422:$K$422,0))*HLOOKUP(AF$421,$J$418:$R$419,2)</f>
        <v>0</v>
      </c>
      <c r="AG463" s="695" cm="1">
        <f t="array" ref="AG463">INDEX($H463:$K463,0,MATCH(AG$422,$H$422:$K$422,0))*HLOOKUP(AG$421,$J$418:$R$419,2)</f>
        <v>1</v>
      </c>
      <c r="AH463" s="695" cm="1">
        <f t="array" ref="AH463">INDEX($H463:$K463,0,MATCH(AH$422,$H$422:$K$422,0))*HLOOKUP(AH$421,$J$418:$R$419,2)</f>
        <v>1</v>
      </c>
      <c r="AI463" s="695" cm="1">
        <f t="array" ref="AI463">INDEX($H463:$K463,0,MATCH(AI$422,$H$422:$K$422,0))*HLOOKUP(AI$421,$J$418:$R$419,2)</f>
        <v>0</v>
      </c>
      <c r="AJ463" s="695" cm="1">
        <f t="array" ref="AJ463">INDEX($H463:$K463,0,MATCH(AJ$422,$H$422:$K$422,0))*HLOOKUP(AJ$421,$J$418:$R$419,2)</f>
        <v>0</v>
      </c>
      <c r="AK463" s="695" cm="1">
        <f t="array" ref="AK463">INDEX($H463:$K463,0,MATCH(AK$422,$H$422:$K$422,0))*HLOOKUP(AK$421,$J$418:$R$419,2)</f>
        <v>1</v>
      </c>
      <c r="AL463" s="695" cm="1">
        <f t="array" ref="AL463">INDEX($H463:$K463,0,MATCH(AL$422,$H$422:$K$422,0))*HLOOKUP(AL$421,$J$418:$R$419,2)</f>
        <v>1</v>
      </c>
      <c r="AM463" s="695" cm="1">
        <f t="array" ref="AM463">INDEX($H463:$K463,0,MATCH(AM$422,$H$422:$K$422,0))*HLOOKUP(AM$421,$J$418:$R$419,2)</f>
        <v>0</v>
      </c>
      <c r="AN463" s="695" cm="1">
        <f t="array" ref="AN463">INDEX($H463:$K463,0,MATCH(AN$422,$H$422:$K$422,0))*HLOOKUP(AN$421,$J$418:$R$419,2)</f>
        <v>0</v>
      </c>
      <c r="AO463" s="695" cm="1">
        <f t="array" ref="AO463">INDEX($H463:$K463,0,MATCH(AO$422,$H$422:$K$422,0))*HLOOKUP(AO$421,$J$418:$R$419,2)</f>
        <v>1</v>
      </c>
      <c r="AP463" s="695" cm="1">
        <f t="array" ref="AP463">INDEX($H463:$K463,0,MATCH(AP$422,$H$422:$K$422,0))*HLOOKUP(AP$421,$J$418:$R$419,2)</f>
        <v>1</v>
      </c>
      <c r="AQ463" s="695" cm="1">
        <f t="array" ref="AQ463">INDEX($H463:$K463,0,MATCH(AQ$422,$H$422:$K$422,0))*HLOOKUP(AQ$421,$J$418:$R$419,2)</f>
        <v>0</v>
      </c>
      <c r="AR463" s="695" cm="1">
        <f t="array" ref="AR463">INDEX($H463:$K463,0,MATCH(AR$422,$H$422:$K$422,0))*HLOOKUP(AR$421,$J$418:$R$419,2)</f>
        <v>0</v>
      </c>
      <c r="AS463" s="695" cm="1">
        <f t="array" ref="AS463">INDEX($H463:$K463,0,MATCH(AS$422,$H$422:$K$422,0))*HLOOKUP(AS$421,$J$418:$R$419,2)</f>
        <v>1</v>
      </c>
      <c r="AT463" s="695" cm="1">
        <f t="array" ref="AT463">INDEX($H463:$K463,0,MATCH(AT$422,$H$422:$K$422,0))*HLOOKUP(AT$421,$J$418:$R$419,2)</f>
        <v>1</v>
      </c>
      <c r="AU463" s="695" cm="1">
        <f t="array" ref="AU463">INDEX($H463:$K463,0,MATCH(AU$422,$H$422:$K$422,0))*HLOOKUP(AU$421,$J$418:$R$419,2)</f>
        <v>0</v>
      </c>
      <c r="AV463" s="186"/>
      <c r="AW463" s="186"/>
      <c r="AX463" s="16"/>
      <c r="AY463" s="8"/>
      <c r="AZ463" s="8"/>
      <c r="BA463" s="8"/>
    </row>
    <row r="464" spans="1:53" ht="14.5" outlineLevel="1" x14ac:dyDescent="0.35">
      <c r="A464" s="6"/>
      <c r="B464" s="7"/>
      <c r="C464" s="17"/>
      <c r="D464" s="17"/>
      <c r="E464" s="17"/>
      <c r="F464" s="26"/>
      <c r="G464" s="26" t="str">
        <f t="shared" si="248"/>
        <v>YYBLWbd</v>
      </c>
      <c r="H464" s="222">
        <f t="shared" ref="H464:K464" si="258">IF(H406&gt;0,1,0)</f>
        <v>0</v>
      </c>
      <c r="I464" s="222">
        <f t="shared" si="258"/>
        <v>1</v>
      </c>
      <c r="J464" s="222">
        <f t="shared" si="258"/>
        <v>1</v>
      </c>
      <c r="K464" s="222">
        <f t="shared" si="258"/>
        <v>0</v>
      </c>
      <c r="L464" s="695" cm="1">
        <f t="array" ref="L464">INDEX($H464:$K464,0,MATCH(L$422,$H$422:$K$422,0))*HLOOKUP(L$421,$J$418:$R$419,2)</f>
        <v>0</v>
      </c>
      <c r="M464" s="695" cm="1">
        <f t="array" ref="M464">INDEX($H464:$K464,0,MATCH(M$422,$H$422:$K$422,0))*HLOOKUP(M$421,$J$418:$R$419,2)</f>
        <v>1</v>
      </c>
      <c r="N464" s="695" cm="1">
        <f t="array" ref="N464">INDEX($H464:$K464,0,MATCH(N$422,$H$422:$K$422,0))*HLOOKUP(N$421,$J$418:$R$419,2)</f>
        <v>1</v>
      </c>
      <c r="O464" s="695" cm="1">
        <f t="array" ref="O464">INDEX($H464:$K464,0,MATCH(O$422,$H$422:$K$422,0))*HLOOKUP(O$421,$J$418:$R$419,2)</f>
        <v>0</v>
      </c>
      <c r="P464" s="695" cm="1">
        <f t="array" ref="P464">INDEX($H464:$K464,0,MATCH(P$422,$H$422:$K$422,0))*HLOOKUP(P$421,$J$418:$R$419,2)</f>
        <v>0</v>
      </c>
      <c r="Q464" s="695" cm="1">
        <f t="array" ref="Q464">INDEX($H464:$K464,0,MATCH(Q$422,$H$422:$K$422,0))*HLOOKUP(Q$421,$J$418:$R$419,2)</f>
        <v>1</v>
      </c>
      <c r="R464" s="695" cm="1">
        <f t="array" ref="R464">INDEX($H464:$K464,0,MATCH(R$422,$H$422:$K$422,0))*HLOOKUP(R$421,$J$418:$R$419,2)</f>
        <v>1</v>
      </c>
      <c r="S464" s="695" cm="1">
        <f t="array" ref="S464">INDEX($H464:$K464,0,MATCH(S$422,$H$422:$K$422,0))*HLOOKUP(S$421,$J$418:$R$419,2)</f>
        <v>0</v>
      </c>
      <c r="T464" s="695" cm="1">
        <f t="array" ref="T464">INDEX($H464:$K464,0,MATCH(T$422,$H$422:$K$422,0))*HLOOKUP(T$421,$J$418:$R$419,2)</f>
        <v>0</v>
      </c>
      <c r="U464" s="695" cm="1">
        <f t="array" ref="U464">INDEX($H464:$K464,0,MATCH(U$422,$H$422:$K$422,0))*HLOOKUP(U$421,$J$418:$R$419,2)</f>
        <v>1</v>
      </c>
      <c r="V464" s="695" cm="1">
        <f t="array" ref="V464">INDEX($H464:$K464,0,MATCH(V$422,$H$422:$K$422,0))*HLOOKUP(V$421,$J$418:$R$419,2)</f>
        <v>1</v>
      </c>
      <c r="W464" s="695" cm="1">
        <f t="array" ref="W464">INDEX($H464:$K464,0,MATCH(W$422,$H$422:$K$422,0))*HLOOKUP(W$421,$J$418:$R$419,2)</f>
        <v>0</v>
      </c>
      <c r="X464" s="695" cm="1">
        <f t="array" ref="X464">INDEX($H464:$K464,0,MATCH(X$422,$H$422:$K$422,0))*HLOOKUP(X$421,$J$418:$R$419,2)</f>
        <v>0</v>
      </c>
      <c r="Y464" s="695" cm="1">
        <f t="array" ref="Y464">INDEX($H464:$K464,0,MATCH(Y$422,$H$422:$K$422,0))*HLOOKUP(Y$421,$J$418:$R$419,2)</f>
        <v>1</v>
      </c>
      <c r="Z464" s="695" cm="1">
        <f t="array" ref="Z464">INDEX($H464:$K464,0,MATCH(Z$422,$H$422:$K$422,0))*HLOOKUP(Z$421,$J$418:$R$419,2)</f>
        <v>1</v>
      </c>
      <c r="AA464" s="695" cm="1">
        <f t="array" ref="AA464">INDEX($H464:$K464,0,MATCH(AA$422,$H$422:$K$422,0))*HLOOKUP(AA$421,$J$418:$R$419,2)</f>
        <v>0</v>
      </c>
      <c r="AB464" s="695" cm="1">
        <f t="array" ref="AB464">INDEX($H464:$K464,0,MATCH(AB$422,$H$422:$K$422,0))*HLOOKUP(AB$421,$J$418:$R$419,2)</f>
        <v>0</v>
      </c>
      <c r="AC464" s="695" cm="1">
        <f t="array" ref="AC464">INDEX($H464:$K464,0,MATCH(AC$422,$H$422:$K$422,0))*HLOOKUP(AC$421,$J$418:$R$419,2)</f>
        <v>1</v>
      </c>
      <c r="AD464" s="695" cm="1">
        <f t="array" ref="AD464">INDEX($H464:$K464,0,MATCH(AD$422,$H$422:$K$422,0))*HLOOKUP(AD$421,$J$418:$R$419,2)</f>
        <v>1</v>
      </c>
      <c r="AE464" s="695" cm="1">
        <f t="array" ref="AE464">INDEX($H464:$K464,0,MATCH(AE$422,$H$422:$K$422,0))*HLOOKUP(AE$421,$J$418:$R$419,2)</f>
        <v>0</v>
      </c>
      <c r="AF464" s="695" cm="1">
        <f t="array" ref="AF464">INDEX($H464:$K464,0,MATCH(AF$422,$H$422:$K$422,0))*HLOOKUP(AF$421,$J$418:$R$419,2)</f>
        <v>0</v>
      </c>
      <c r="AG464" s="695" cm="1">
        <f t="array" ref="AG464">INDEX($H464:$K464,0,MATCH(AG$422,$H$422:$K$422,0))*HLOOKUP(AG$421,$J$418:$R$419,2)</f>
        <v>1</v>
      </c>
      <c r="AH464" s="695" cm="1">
        <f t="array" ref="AH464">INDEX($H464:$K464,0,MATCH(AH$422,$H$422:$K$422,0))*HLOOKUP(AH$421,$J$418:$R$419,2)</f>
        <v>1</v>
      </c>
      <c r="AI464" s="695" cm="1">
        <f t="array" ref="AI464">INDEX($H464:$K464,0,MATCH(AI$422,$H$422:$K$422,0))*HLOOKUP(AI$421,$J$418:$R$419,2)</f>
        <v>0</v>
      </c>
      <c r="AJ464" s="695" cm="1">
        <f t="array" ref="AJ464">INDEX($H464:$K464,0,MATCH(AJ$422,$H$422:$K$422,0))*HLOOKUP(AJ$421,$J$418:$R$419,2)</f>
        <v>0</v>
      </c>
      <c r="AK464" s="695" cm="1">
        <f t="array" ref="AK464">INDEX($H464:$K464,0,MATCH(AK$422,$H$422:$K$422,0))*HLOOKUP(AK$421,$J$418:$R$419,2)</f>
        <v>1</v>
      </c>
      <c r="AL464" s="695" cm="1">
        <f t="array" ref="AL464">INDEX($H464:$K464,0,MATCH(AL$422,$H$422:$K$422,0))*HLOOKUP(AL$421,$J$418:$R$419,2)</f>
        <v>1</v>
      </c>
      <c r="AM464" s="695" cm="1">
        <f t="array" ref="AM464">INDEX($H464:$K464,0,MATCH(AM$422,$H$422:$K$422,0))*HLOOKUP(AM$421,$J$418:$R$419,2)</f>
        <v>0</v>
      </c>
      <c r="AN464" s="695" cm="1">
        <f t="array" ref="AN464">INDEX($H464:$K464,0,MATCH(AN$422,$H$422:$K$422,0))*HLOOKUP(AN$421,$J$418:$R$419,2)</f>
        <v>0</v>
      </c>
      <c r="AO464" s="695" cm="1">
        <f t="array" ref="AO464">INDEX($H464:$K464,0,MATCH(AO$422,$H$422:$K$422,0))*HLOOKUP(AO$421,$J$418:$R$419,2)</f>
        <v>1</v>
      </c>
      <c r="AP464" s="695" cm="1">
        <f t="array" ref="AP464">INDEX($H464:$K464,0,MATCH(AP$422,$H$422:$K$422,0))*HLOOKUP(AP$421,$J$418:$R$419,2)</f>
        <v>1</v>
      </c>
      <c r="AQ464" s="695" cm="1">
        <f t="array" ref="AQ464">INDEX($H464:$K464,0,MATCH(AQ$422,$H$422:$K$422,0))*HLOOKUP(AQ$421,$J$418:$R$419,2)</f>
        <v>0</v>
      </c>
      <c r="AR464" s="695" cm="1">
        <f t="array" ref="AR464">INDEX($H464:$K464,0,MATCH(AR$422,$H$422:$K$422,0))*HLOOKUP(AR$421,$J$418:$R$419,2)</f>
        <v>0</v>
      </c>
      <c r="AS464" s="695" cm="1">
        <f t="array" ref="AS464">INDEX($H464:$K464,0,MATCH(AS$422,$H$422:$K$422,0))*HLOOKUP(AS$421,$J$418:$R$419,2)</f>
        <v>1</v>
      </c>
      <c r="AT464" s="695" cm="1">
        <f t="array" ref="AT464">INDEX($H464:$K464,0,MATCH(AT$422,$H$422:$K$422,0))*HLOOKUP(AT$421,$J$418:$R$419,2)</f>
        <v>1</v>
      </c>
      <c r="AU464" s="695" cm="1">
        <f t="array" ref="AU464">INDEX($H464:$K464,0,MATCH(AU$422,$H$422:$K$422,0))*HLOOKUP(AU$421,$J$418:$R$419,2)</f>
        <v>0</v>
      </c>
      <c r="AV464" s="186"/>
      <c r="AW464" s="186"/>
      <c r="AX464" s="16"/>
      <c r="AY464" s="8"/>
      <c r="AZ464" s="8"/>
      <c r="BA464" s="8"/>
    </row>
    <row r="465" spans="1:84" ht="14.5" outlineLevel="1" x14ac:dyDescent="0.35">
      <c r="A465" s="6"/>
      <c r="B465" s="7"/>
      <c r="C465" s="17"/>
      <c r="D465" s="17"/>
      <c r="E465" s="17"/>
      <c r="F465" s="26"/>
      <c r="G465" s="26" t="str">
        <f t="shared" si="248"/>
        <v>YYWBLw</v>
      </c>
      <c r="H465" s="222">
        <f t="shared" ref="H465:K465" si="259">IF(H407&gt;0,1,0)</f>
        <v>0</v>
      </c>
      <c r="I465" s="222">
        <f t="shared" si="259"/>
        <v>1</v>
      </c>
      <c r="J465" s="222">
        <f t="shared" si="259"/>
        <v>1</v>
      </c>
      <c r="K465" s="222">
        <f t="shared" si="259"/>
        <v>0</v>
      </c>
      <c r="L465" s="695" cm="1">
        <f t="array" ref="L465">INDEX($H465:$K465,0,MATCH(L$422,$H$422:$K$422,0))*HLOOKUP(L$421,$J$418:$R$419,2)</f>
        <v>0</v>
      </c>
      <c r="M465" s="695" cm="1">
        <f t="array" ref="M465">INDEX($H465:$K465,0,MATCH(M$422,$H$422:$K$422,0))*HLOOKUP(M$421,$J$418:$R$419,2)</f>
        <v>1</v>
      </c>
      <c r="N465" s="695" cm="1">
        <f t="array" ref="N465">INDEX($H465:$K465,0,MATCH(N$422,$H$422:$K$422,0))*HLOOKUP(N$421,$J$418:$R$419,2)</f>
        <v>1</v>
      </c>
      <c r="O465" s="695" cm="1">
        <f t="array" ref="O465">INDEX($H465:$K465,0,MATCH(O$422,$H$422:$K$422,0))*HLOOKUP(O$421,$J$418:$R$419,2)</f>
        <v>0</v>
      </c>
      <c r="P465" s="695" cm="1">
        <f t="array" ref="P465">INDEX($H465:$K465,0,MATCH(P$422,$H$422:$K$422,0))*HLOOKUP(P$421,$J$418:$R$419,2)</f>
        <v>0</v>
      </c>
      <c r="Q465" s="695" cm="1">
        <f t="array" ref="Q465">INDEX($H465:$K465,0,MATCH(Q$422,$H$422:$K$422,0))*HLOOKUP(Q$421,$J$418:$R$419,2)</f>
        <v>1</v>
      </c>
      <c r="R465" s="695" cm="1">
        <f t="array" ref="R465">INDEX($H465:$K465,0,MATCH(R$422,$H$422:$K$422,0))*HLOOKUP(R$421,$J$418:$R$419,2)</f>
        <v>1</v>
      </c>
      <c r="S465" s="695" cm="1">
        <f t="array" ref="S465">INDEX($H465:$K465,0,MATCH(S$422,$H$422:$K$422,0))*HLOOKUP(S$421,$J$418:$R$419,2)</f>
        <v>0</v>
      </c>
      <c r="T465" s="695" cm="1">
        <f t="array" ref="T465">INDEX($H465:$K465,0,MATCH(T$422,$H$422:$K$422,0))*HLOOKUP(T$421,$J$418:$R$419,2)</f>
        <v>0</v>
      </c>
      <c r="U465" s="695" cm="1">
        <f t="array" ref="U465">INDEX($H465:$K465,0,MATCH(U$422,$H$422:$K$422,0))*HLOOKUP(U$421,$J$418:$R$419,2)</f>
        <v>1</v>
      </c>
      <c r="V465" s="695" cm="1">
        <f t="array" ref="V465">INDEX($H465:$K465,0,MATCH(V$422,$H$422:$K$422,0))*HLOOKUP(V$421,$J$418:$R$419,2)</f>
        <v>1</v>
      </c>
      <c r="W465" s="695" cm="1">
        <f t="array" ref="W465">INDEX($H465:$K465,0,MATCH(W$422,$H$422:$K$422,0))*HLOOKUP(W$421,$J$418:$R$419,2)</f>
        <v>0</v>
      </c>
      <c r="X465" s="695" cm="1">
        <f t="array" ref="X465">INDEX($H465:$K465,0,MATCH(X$422,$H$422:$K$422,0))*HLOOKUP(X$421,$J$418:$R$419,2)</f>
        <v>0</v>
      </c>
      <c r="Y465" s="695" cm="1">
        <f t="array" ref="Y465">INDEX($H465:$K465,0,MATCH(Y$422,$H$422:$K$422,0))*HLOOKUP(Y$421,$J$418:$R$419,2)</f>
        <v>1</v>
      </c>
      <c r="Z465" s="695" cm="1">
        <f t="array" ref="Z465">INDEX($H465:$K465,0,MATCH(Z$422,$H$422:$K$422,0))*HLOOKUP(Z$421,$J$418:$R$419,2)</f>
        <v>1</v>
      </c>
      <c r="AA465" s="695" cm="1">
        <f t="array" ref="AA465">INDEX($H465:$K465,0,MATCH(AA$422,$H$422:$K$422,0))*HLOOKUP(AA$421,$J$418:$R$419,2)</f>
        <v>0</v>
      </c>
      <c r="AB465" s="695" cm="1">
        <f t="array" ref="AB465">INDEX($H465:$K465,0,MATCH(AB$422,$H$422:$K$422,0))*HLOOKUP(AB$421,$J$418:$R$419,2)</f>
        <v>0</v>
      </c>
      <c r="AC465" s="695" cm="1">
        <f t="array" ref="AC465">INDEX($H465:$K465,0,MATCH(AC$422,$H$422:$K$422,0))*HLOOKUP(AC$421,$J$418:$R$419,2)</f>
        <v>1</v>
      </c>
      <c r="AD465" s="695" cm="1">
        <f t="array" ref="AD465">INDEX($H465:$K465,0,MATCH(AD$422,$H$422:$K$422,0))*HLOOKUP(AD$421,$J$418:$R$419,2)</f>
        <v>1</v>
      </c>
      <c r="AE465" s="695" cm="1">
        <f t="array" ref="AE465">INDEX($H465:$K465,0,MATCH(AE$422,$H$422:$K$422,0))*HLOOKUP(AE$421,$J$418:$R$419,2)</f>
        <v>0</v>
      </c>
      <c r="AF465" s="695" cm="1">
        <f t="array" ref="AF465">INDEX($H465:$K465,0,MATCH(AF$422,$H$422:$K$422,0))*HLOOKUP(AF$421,$J$418:$R$419,2)</f>
        <v>0</v>
      </c>
      <c r="AG465" s="695" cm="1">
        <f t="array" ref="AG465">INDEX($H465:$K465,0,MATCH(AG$422,$H$422:$K$422,0))*HLOOKUP(AG$421,$J$418:$R$419,2)</f>
        <v>1</v>
      </c>
      <c r="AH465" s="695" cm="1">
        <f t="array" ref="AH465">INDEX($H465:$K465,0,MATCH(AH$422,$H$422:$K$422,0))*HLOOKUP(AH$421,$J$418:$R$419,2)</f>
        <v>1</v>
      </c>
      <c r="AI465" s="695" cm="1">
        <f t="array" ref="AI465">INDEX($H465:$K465,0,MATCH(AI$422,$H$422:$K$422,0))*HLOOKUP(AI$421,$J$418:$R$419,2)</f>
        <v>0</v>
      </c>
      <c r="AJ465" s="695" cm="1">
        <f t="array" ref="AJ465">INDEX($H465:$K465,0,MATCH(AJ$422,$H$422:$K$422,0))*HLOOKUP(AJ$421,$J$418:$R$419,2)</f>
        <v>0</v>
      </c>
      <c r="AK465" s="695" cm="1">
        <f t="array" ref="AK465">INDEX($H465:$K465,0,MATCH(AK$422,$H$422:$K$422,0))*HLOOKUP(AK$421,$J$418:$R$419,2)</f>
        <v>1</v>
      </c>
      <c r="AL465" s="695" cm="1">
        <f t="array" ref="AL465">INDEX($H465:$K465,0,MATCH(AL$422,$H$422:$K$422,0))*HLOOKUP(AL$421,$J$418:$R$419,2)</f>
        <v>1</v>
      </c>
      <c r="AM465" s="695" cm="1">
        <f t="array" ref="AM465">INDEX($H465:$K465,0,MATCH(AM$422,$H$422:$K$422,0))*HLOOKUP(AM$421,$J$418:$R$419,2)</f>
        <v>0</v>
      </c>
      <c r="AN465" s="695" cm="1">
        <f t="array" ref="AN465">INDEX($H465:$K465,0,MATCH(AN$422,$H$422:$K$422,0))*HLOOKUP(AN$421,$J$418:$R$419,2)</f>
        <v>0</v>
      </c>
      <c r="AO465" s="695" cm="1">
        <f t="array" ref="AO465">INDEX($H465:$K465,0,MATCH(AO$422,$H$422:$K$422,0))*HLOOKUP(AO$421,$J$418:$R$419,2)</f>
        <v>1</v>
      </c>
      <c r="AP465" s="695" cm="1">
        <f t="array" ref="AP465">INDEX($H465:$K465,0,MATCH(AP$422,$H$422:$K$422,0))*HLOOKUP(AP$421,$J$418:$R$419,2)</f>
        <v>1</v>
      </c>
      <c r="AQ465" s="695" cm="1">
        <f t="array" ref="AQ465">INDEX($H465:$K465,0,MATCH(AQ$422,$H$422:$K$422,0))*HLOOKUP(AQ$421,$J$418:$R$419,2)</f>
        <v>0</v>
      </c>
      <c r="AR465" s="695" cm="1">
        <f t="array" ref="AR465">INDEX($H465:$K465,0,MATCH(AR$422,$H$422:$K$422,0))*HLOOKUP(AR$421,$J$418:$R$419,2)</f>
        <v>0</v>
      </c>
      <c r="AS465" s="695" cm="1">
        <f t="array" ref="AS465">INDEX($H465:$K465,0,MATCH(AS$422,$H$422:$K$422,0))*HLOOKUP(AS$421,$J$418:$R$419,2)</f>
        <v>1</v>
      </c>
      <c r="AT465" s="695" cm="1">
        <f t="array" ref="AT465">INDEX($H465:$K465,0,MATCH(AT$422,$H$422:$K$422,0))*HLOOKUP(AT$421,$J$418:$R$419,2)</f>
        <v>1</v>
      </c>
      <c r="AU465" s="695" cm="1">
        <f t="array" ref="AU465">INDEX($H465:$K465,0,MATCH(AU$422,$H$422:$K$422,0))*HLOOKUP(AU$421,$J$418:$R$419,2)</f>
        <v>0</v>
      </c>
      <c r="AV465" s="186"/>
      <c r="AW465" s="186"/>
      <c r="AX465" s="16"/>
      <c r="AY465" s="8"/>
      <c r="AZ465" s="8"/>
      <c r="BA465" s="8"/>
    </row>
    <row r="466" spans="1:84" ht="14.5" outlineLevel="1" x14ac:dyDescent="0.35">
      <c r="A466" s="6"/>
      <c r="B466" s="7"/>
      <c r="C466" s="17"/>
      <c r="D466" s="17"/>
      <c r="E466" s="17"/>
      <c r="F466" s="26"/>
      <c r="G466" s="26" t="str">
        <f t="shared" si="248"/>
        <v>YYWBLwd</v>
      </c>
      <c r="H466" s="222">
        <f t="shared" ref="H466:K466" si="260">IF(H408&gt;0,1,0)</f>
        <v>0</v>
      </c>
      <c r="I466" s="222">
        <f t="shared" si="260"/>
        <v>1</v>
      </c>
      <c r="J466" s="222">
        <f t="shared" si="260"/>
        <v>1</v>
      </c>
      <c r="K466" s="222">
        <f t="shared" si="260"/>
        <v>0</v>
      </c>
      <c r="L466" s="695" cm="1">
        <f t="array" ref="L466">INDEX($H466:$K466,0,MATCH(L$422,$H$422:$K$422,0))*HLOOKUP(L$421,$J$418:$R$419,2)</f>
        <v>0</v>
      </c>
      <c r="M466" s="695" cm="1">
        <f t="array" ref="M466">INDEX($H466:$K466,0,MATCH(M$422,$H$422:$K$422,0))*HLOOKUP(M$421,$J$418:$R$419,2)</f>
        <v>1</v>
      </c>
      <c r="N466" s="695" cm="1">
        <f t="array" ref="N466">INDEX($H466:$K466,0,MATCH(N$422,$H$422:$K$422,0))*HLOOKUP(N$421,$J$418:$R$419,2)</f>
        <v>1</v>
      </c>
      <c r="O466" s="695" cm="1">
        <f t="array" ref="O466">INDEX($H466:$K466,0,MATCH(O$422,$H$422:$K$422,0))*HLOOKUP(O$421,$J$418:$R$419,2)</f>
        <v>0</v>
      </c>
      <c r="P466" s="695" cm="1">
        <f t="array" ref="P466">INDEX($H466:$K466,0,MATCH(P$422,$H$422:$K$422,0))*HLOOKUP(P$421,$J$418:$R$419,2)</f>
        <v>0</v>
      </c>
      <c r="Q466" s="695" cm="1">
        <f t="array" ref="Q466">INDEX($H466:$K466,0,MATCH(Q$422,$H$422:$K$422,0))*HLOOKUP(Q$421,$J$418:$R$419,2)</f>
        <v>1</v>
      </c>
      <c r="R466" s="695" cm="1">
        <f t="array" ref="R466">INDEX($H466:$K466,0,MATCH(R$422,$H$422:$K$422,0))*HLOOKUP(R$421,$J$418:$R$419,2)</f>
        <v>1</v>
      </c>
      <c r="S466" s="695" cm="1">
        <f t="array" ref="S466">INDEX($H466:$K466,0,MATCH(S$422,$H$422:$K$422,0))*HLOOKUP(S$421,$J$418:$R$419,2)</f>
        <v>0</v>
      </c>
      <c r="T466" s="695" cm="1">
        <f t="array" ref="T466">INDEX($H466:$K466,0,MATCH(T$422,$H$422:$K$422,0))*HLOOKUP(T$421,$J$418:$R$419,2)</f>
        <v>0</v>
      </c>
      <c r="U466" s="695" cm="1">
        <f t="array" ref="U466">INDEX($H466:$K466,0,MATCH(U$422,$H$422:$K$422,0))*HLOOKUP(U$421,$J$418:$R$419,2)</f>
        <v>1</v>
      </c>
      <c r="V466" s="695" cm="1">
        <f t="array" ref="V466">INDEX($H466:$K466,0,MATCH(V$422,$H$422:$K$422,0))*HLOOKUP(V$421,$J$418:$R$419,2)</f>
        <v>1</v>
      </c>
      <c r="W466" s="695" cm="1">
        <f t="array" ref="W466">INDEX($H466:$K466,0,MATCH(W$422,$H$422:$K$422,0))*HLOOKUP(W$421,$J$418:$R$419,2)</f>
        <v>0</v>
      </c>
      <c r="X466" s="695" cm="1">
        <f t="array" ref="X466">INDEX($H466:$K466,0,MATCH(X$422,$H$422:$K$422,0))*HLOOKUP(X$421,$J$418:$R$419,2)</f>
        <v>0</v>
      </c>
      <c r="Y466" s="695" cm="1">
        <f t="array" ref="Y466">INDEX($H466:$K466,0,MATCH(Y$422,$H$422:$K$422,0))*HLOOKUP(Y$421,$J$418:$R$419,2)</f>
        <v>1</v>
      </c>
      <c r="Z466" s="695" cm="1">
        <f t="array" ref="Z466">INDEX($H466:$K466,0,MATCH(Z$422,$H$422:$K$422,0))*HLOOKUP(Z$421,$J$418:$R$419,2)</f>
        <v>1</v>
      </c>
      <c r="AA466" s="695" cm="1">
        <f t="array" ref="AA466">INDEX($H466:$K466,0,MATCH(AA$422,$H$422:$K$422,0))*HLOOKUP(AA$421,$J$418:$R$419,2)</f>
        <v>0</v>
      </c>
      <c r="AB466" s="695" cm="1">
        <f t="array" ref="AB466">INDEX($H466:$K466,0,MATCH(AB$422,$H$422:$K$422,0))*HLOOKUP(AB$421,$J$418:$R$419,2)</f>
        <v>0</v>
      </c>
      <c r="AC466" s="695" cm="1">
        <f t="array" ref="AC466">INDEX($H466:$K466,0,MATCH(AC$422,$H$422:$K$422,0))*HLOOKUP(AC$421,$J$418:$R$419,2)</f>
        <v>1</v>
      </c>
      <c r="AD466" s="695" cm="1">
        <f t="array" ref="AD466">INDEX($H466:$K466,0,MATCH(AD$422,$H$422:$K$422,0))*HLOOKUP(AD$421,$J$418:$R$419,2)</f>
        <v>1</v>
      </c>
      <c r="AE466" s="695" cm="1">
        <f t="array" ref="AE466">INDEX($H466:$K466,0,MATCH(AE$422,$H$422:$K$422,0))*HLOOKUP(AE$421,$J$418:$R$419,2)</f>
        <v>0</v>
      </c>
      <c r="AF466" s="695" cm="1">
        <f t="array" ref="AF466">INDEX($H466:$K466,0,MATCH(AF$422,$H$422:$K$422,0))*HLOOKUP(AF$421,$J$418:$R$419,2)</f>
        <v>0</v>
      </c>
      <c r="AG466" s="695" cm="1">
        <f t="array" ref="AG466">INDEX($H466:$K466,0,MATCH(AG$422,$H$422:$K$422,0))*HLOOKUP(AG$421,$J$418:$R$419,2)</f>
        <v>1</v>
      </c>
      <c r="AH466" s="695" cm="1">
        <f t="array" ref="AH466">INDEX($H466:$K466,0,MATCH(AH$422,$H$422:$K$422,0))*HLOOKUP(AH$421,$J$418:$R$419,2)</f>
        <v>1</v>
      </c>
      <c r="AI466" s="695" cm="1">
        <f t="array" ref="AI466">INDEX($H466:$K466,0,MATCH(AI$422,$H$422:$K$422,0))*HLOOKUP(AI$421,$J$418:$R$419,2)</f>
        <v>0</v>
      </c>
      <c r="AJ466" s="695" cm="1">
        <f t="array" ref="AJ466">INDEX($H466:$K466,0,MATCH(AJ$422,$H$422:$K$422,0))*HLOOKUP(AJ$421,$J$418:$R$419,2)</f>
        <v>0</v>
      </c>
      <c r="AK466" s="695" cm="1">
        <f t="array" ref="AK466">INDEX($H466:$K466,0,MATCH(AK$422,$H$422:$K$422,0))*HLOOKUP(AK$421,$J$418:$R$419,2)</f>
        <v>1</v>
      </c>
      <c r="AL466" s="695" cm="1">
        <f t="array" ref="AL466">INDEX($H466:$K466,0,MATCH(AL$422,$H$422:$K$422,0))*HLOOKUP(AL$421,$J$418:$R$419,2)</f>
        <v>1</v>
      </c>
      <c r="AM466" s="695" cm="1">
        <f t="array" ref="AM466">INDEX($H466:$K466,0,MATCH(AM$422,$H$422:$K$422,0))*HLOOKUP(AM$421,$J$418:$R$419,2)</f>
        <v>0</v>
      </c>
      <c r="AN466" s="695" cm="1">
        <f t="array" ref="AN466">INDEX($H466:$K466,0,MATCH(AN$422,$H$422:$K$422,0))*HLOOKUP(AN$421,$J$418:$R$419,2)</f>
        <v>0</v>
      </c>
      <c r="AO466" s="695" cm="1">
        <f t="array" ref="AO466">INDEX($H466:$K466,0,MATCH(AO$422,$H$422:$K$422,0))*HLOOKUP(AO$421,$J$418:$R$419,2)</f>
        <v>1</v>
      </c>
      <c r="AP466" s="695" cm="1">
        <f t="array" ref="AP466">INDEX($H466:$K466,0,MATCH(AP$422,$H$422:$K$422,0))*HLOOKUP(AP$421,$J$418:$R$419,2)</f>
        <v>1</v>
      </c>
      <c r="AQ466" s="695" cm="1">
        <f t="array" ref="AQ466">INDEX($H466:$K466,0,MATCH(AQ$422,$H$422:$K$422,0))*HLOOKUP(AQ$421,$J$418:$R$419,2)</f>
        <v>0</v>
      </c>
      <c r="AR466" s="695" cm="1">
        <f t="array" ref="AR466">INDEX($H466:$K466,0,MATCH(AR$422,$H$422:$K$422,0))*HLOOKUP(AR$421,$J$418:$R$419,2)</f>
        <v>0</v>
      </c>
      <c r="AS466" s="695" cm="1">
        <f t="array" ref="AS466">INDEX($H466:$K466,0,MATCH(AS$422,$H$422:$K$422,0))*HLOOKUP(AS$421,$J$418:$R$419,2)</f>
        <v>1</v>
      </c>
      <c r="AT466" s="695" cm="1">
        <f t="array" ref="AT466">INDEX($H466:$K466,0,MATCH(AT$422,$H$422:$K$422,0))*HLOOKUP(AT$421,$J$418:$R$419,2)</f>
        <v>1</v>
      </c>
      <c r="AU466" s="695" cm="1">
        <f t="array" ref="AU466">INDEX($H466:$K466,0,MATCH(AU$422,$H$422:$K$422,0))*HLOOKUP(AU$421,$J$418:$R$419,2)</f>
        <v>0</v>
      </c>
      <c r="AV466" s="186"/>
      <c r="AW466" s="186"/>
      <c r="AX466" s="16"/>
      <c r="AY466" s="8"/>
      <c r="AZ466" s="8"/>
      <c r="BA466" s="8"/>
    </row>
    <row r="467" spans="1:84" ht="14.5" outlineLevel="1" x14ac:dyDescent="0.35">
      <c r="A467" s="6"/>
      <c r="B467" s="7"/>
      <c r="C467" s="17"/>
      <c r="D467" s="17"/>
      <c r="E467" s="17"/>
      <c r="F467" s="26"/>
      <c r="G467" s="26" t="str">
        <f t="shared" si="248"/>
        <v>YAAA2Nw</v>
      </c>
      <c r="H467" s="222">
        <f t="shared" ref="H467:K467" si="261">IF(H409&gt;0,1,0)</f>
        <v>0</v>
      </c>
      <c r="I467" s="222">
        <f t="shared" si="261"/>
        <v>1</v>
      </c>
      <c r="J467" s="222">
        <f t="shared" si="261"/>
        <v>1</v>
      </c>
      <c r="K467" s="222">
        <f t="shared" si="261"/>
        <v>0</v>
      </c>
      <c r="L467" s="695" cm="1">
        <f t="array" ref="L467">INDEX($H467:$K467,0,MATCH(L$422,$H$422:$K$422,0))*HLOOKUP(L$421,$J$418:$R$419,2)</f>
        <v>0</v>
      </c>
      <c r="M467" s="695" cm="1">
        <f t="array" ref="M467">INDEX($H467:$K467,0,MATCH(M$422,$H$422:$K$422,0))*HLOOKUP(M$421,$J$418:$R$419,2)</f>
        <v>1</v>
      </c>
      <c r="N467" s="695" cm="1">
        <f t="array" ref="N467">INDEX($H467:$K467,0,MATCH(N$422,$H$422:$K$422,0))*HLOOKUP(N$421,$J$418:$R$419,2)</f>
        <v>1</v>
      </c>
      <c r="O467" s="695" cm="1">
        <f t="array" ref="O467">INDEX($H467:$K467,0,MATCH(O$422,$H$422:$K$422,0))*HLOOKUP(O$421,$J$418:$R$419,2)</f>
        <v>0</v>
      </c>
      <c r="P467" s="695" cm="1">
        <f t="array" ref="P467">INDEX($H467:$K467,0,MATCH(P$422,$H$422:$K$422,0))*HLOOKUP(P$421,$J$418:$R$419,2)</f>
        <v>0</v>
      </c>
      <c r="Q467" s="695" cm="1">
        <f t="array" ref="Q467">INDEX($H467:$K467,0,MATCH(Q$422,$H$422:$K$422,0))*HLOOKUP(Q$421,$J$418:$R$419,2)</f>
        <v>1</v>
      </c>
      <c r="R467" s="695" cm="1">
        <f t="array" ref="R467">INDEX($H467:$K467,0,MATCH(R$422,$H$422:$K$422,0))*HLOOKUP(R$421,$J$418:$R$419,2)</f>
        <v>1</v>
      </c>
      <c r="S467" s="695" cm="1">
        <f t="array" ref="S467">INDEX($H467:$K467,0,MATCH(S$422,$H$422:$K$422,0))*HLOOKUP(S$421,$J$418:$R$419,2)</f>
        <v>0</v>
      </c>
      <c r="T467" s="695" cm="1">
        <f t="array" ref="T467">INDEX($H467:$K467,0,MATCH(T$422,$H$422:$K$422,0))*HLOOKUP(T$421,$J$418:$R$419,2)</f>
        <v>0</v>
      </c>
      <c r="U467" s="695" cm="1">
        <f t="array" ref="U467">INDEX($H467:$K467,0,MATCH(U$422,$H$422:$K$422,0))*HLOOKUP(U$421,$J$418:$R$419,2)</f>
        <v>1</v>
      </c>
      <c r="V467" s="695" cm="1">
        <f t="array" ref="V467">INDEX($H467:$K467,0,MATCH(V$422,$H$422:$K$422,0))*HLOOKUP(V$421,$J$418:$R$419,2)</f>
        <v>1</v>
      </c>
      <c r="W467" s="695" cm="1">
        <f t="array" ref="W467">INDEX($H467:$K467,0,MATCH(W$422,$H$422:$K$422,0))*HLOOKUP(W$421,$J$418:$R$419,2)</f>
        <v>0</v>
      </c>
      <c r="X467" s="695" cm="1">
        <f t="array" ref="X467">INDEX($H467:$K467,0,MATCH(X$422,$H$422:$K$422,0))*HLOOKUP(X$421,$J$418:$R$419,2)</f>
        <v>0</v>
      </c>
      <c r="Y467" s="695" cm="1">
        <f t="array" ref="Y467">INDEX($H467:$K467,0,MATCH(Y$422,$H$422:$K$422,0))*HLOOKUP(Y$421,$J$418:$R$419,2)</f>
        <v>1</v>
      </c>
      <c r="Z467" s="695" cm="1">
        <f t="array" ref="Z467">INDEX($H467:$K467,0,MATCH(Z$422,$H$422:$K$422,0))*HLOOKUP(Z$421,$J$418:$R$419,2)</f>
        <v>1</v>
      </c>
      <c r="AA467" s="695" cm="1">
        <f t="array" ref="AA467">INDEX($H467:$K467,0,MATCH(AA$422,$H$422:$K$422,0))*HLOOKUP(AA$421,$J$418:$R$419,2)</f>
        <v>0</v>
      </c>
      <c r="AB467" s="695" cm="1">
        <f t="array" ref="AB467">INDEX($H467:$K467,0,MATCH(AB$422,$H$422:$K$422,0))*HLOOKUP(AB$421,$J$418:$R$419,2)</f>
        <v>0</v>
      </c>
      <c r="AC467" s="695" cm="1">
        <f t="array" ref="AC467">INDEX($H467:$K467,0,MATCH(AC$422,$H$422:$K$422,0))*HLOOKUP(AC$421,$J$418:$R$419,2)</f>
        <v>1</v>
      </c>
      <c r="AD467" s="695" cm="1">
        <f t="array" ref="AD467">INDEX($H467:$K467,0,MATCH(AD$422,$H$422:$K$422,0))*HLOOKUP(AD$421,$J$418:$R$419,2)</f>
        <v>1</v>
      </c>
      <c r="AE467" s="695" cm="1">
        <f t="array" ref="AE467">INDEX($H467:$K467,0,MATCH(AE$422,$H$422:$K$422,0))*HLOOKUP(AE$421,$J$418:$R$419,2)</f>
        <v>0</v>
      </c>
      <c r="AF467" s="695" cm="1">
        <f t="array" ref="AF467">INDEX($H467:$K467,0,MATCH(AF$422,$H$422:$K$422,0))*HLOOKUP(AF$421,$J$418:$R$419,2)</f>
        <v>0</v>
      </c>
      <c r="AG467" s="695" cm="1">
        <f t="array" ref="AG467">INDEX($H467:$K467,0,MATCH(AG$422,$H$422:$K$422,0))*HLOOKUP(AG$421,$J$418:$R$419,2)</f>
        <v>1</v>
      </c>
      <c r="AH467" s="695" cm="1">
        <f t="array" ref="AH467">INDEX($H467:$K467,0,MATCH(AH$422,$H$422:$K$422,0))*HLOOKUP(AH$421,$J$418:$R$419,2)</f>
        <v>1</v>
      </c>
      <c r="AI467" s="695" cm="1">
        <f t="array" ref="AI467">INDEX($H467:$K467,0,MATCH(AI$422,$H$422:$K$422,0))*HLOOKUP(AI$421,$J$418:$R$419,2)</f>
        <v>0</v>
      </c>
      <c r="AJ467" s="695" cm="1">
        <f t="array" ref="AJ467">INDEX($H467:$K467,0,MATCH(AJ$422,$H$422:$K$422,0))*HLOOKUP(AJ$421,$J$418:$R$419,2)</f>
        <v>0</v>
      </c>
      <c r="AK467" s="695" cm="1">
        <f t="array" ref="AK467">INDEX($H467:$K467,0,MATCH(AK$422,$H$422:$K$422,0))*HLOOKUP(AK$421,$J$418:$R$419,2)</f>
        <v>1</v>
      </c>
      <c r="AL467" s="695" cm="1">
        <f t="array" ref="AL467">INDEX($H467:$K467,0,MATCH(AL$422,$H$422:$K$422,0))*HLOOKUP(AL$421,$J$418:$R$419,2)</f>
        <v>1</v>
      </c>
      <c r="AM467" s="695" cm="1">
        <f t="array" ref="AM467">INDEX($H467:$K467,0,MATCH(AM$422,$H$422:$K$422,0))*HLOOKUP(AM$421,$J$418:$R$419,2)</f>
        <v>0</v>
      </c>
      <c r="AN467" s="695" cm="1">
        <f t="array" ref="AN467">INDEX($H467:$K467,0,MATCH(AN$422,$H$422:$K$422,0))*HLOOKUP(AN$421,$J$418:$R$419,2)</f>
        <v>0</v>
      </c>
      <c r="AO467" s="695" cm="1">
        <f t="array" ref="AO467">INDEX($H467:$K467,0,MATCH(AO$422,$H$422:$K$422,0))*HLOOKUP(AO$421,$J$418:$R$419,2)</f>
        <v>1</v>
      </c>
      <c r="AP467" s="695" cm="1">
        <f t="array" ref="AP467">INDEX($H467:$K467,0,MATCH(AP$422,$H$422:$K$422,0))*HLOOKUP(AP$421,$J$418:$R$419,2)</f>
        <v>1</v>
      </c>
      <c r="AQ467" s="695" cm="1">
        <f t="array" ref="AQ467">INDEX($H467:$K467,0,MATCH(AQ$422,$H$422:$K$422,0))*HLOOKUP(AQ$421,$J$418:$R$419,2)</f>
        <v>0</v>
      </c>
      <c r="AR467" s="695" cm="1">
        <f t="array" ref="AR467">INDEX($H467:$K467,0,MATCH(AR$422,$H$422:$K$422,0))*HLOOKUP(AR$421,$J$418:$R$419,2)</f>
        <v>0</v>
      </c>
      <c r="AS467" s="695" cm="1">
        <f t="array" ref="AS467">INDEX($H467:$K467,0,MATCH(AS$422,$H$422:$K$422,0))*HLOOKUP(AS$421,$J$418:$R$419,2)</f>
        <v>1</v>
      </c>
      <c r="AT467" s="695" cm="1">
        <f t="array" ref="AT467">INDEX($H467:$K467,0,MATCH(AT$422,$H$422:$K$422,0))*HLOOKUP(AT$421,$J$418:$R$419,2)</f>
        <v>1</v>
      </c>
      <c r="AU467" s="695" cm="1">
        <f t="array" ref="AU467">INDEX($H467:$K467,0,MATCH(AU$422,$H$422:$K$422,0))*HLOOKUP(AU$421,$J$418:$R$419,2)</f>
        <v>0</v>
      </c>
      <c r="AV467" s="186"/>
      <c r="AW467" s="186"/>
      <c r="AX467" s="16"/>
      <c r="AY467" s="8"/>
      <c r="AZ467" s="8"/>
      <c r="BA467" s="8"/>
    </row>
    <row r="468" spans="1:84" ht="14.5" outlineLevel="1" x14ac:dyDescent="0.35">
      <c r="A468" s="6"/>
      <c r="B468" s="7"/>
      <c r="C468" s="17"/>
      <c r="D468" s="17"/>
      <c r="E468" s="17"/>
      <c r="F468" s="26"/>
      <c r="G468" s="26" t="str">
        <f t="shared" si="248"/>
        <v>YAAA2Nwd</v>
      </c>
      <c r="H468" s="222">
        <f t="shared" ref="H468:K468" si="262">IF(H410&gt;0,1,0)</f>
        <v>0</v>
      </c>
      <c r="I468" s="222">
        <f t="shared" si="262"/>
        <v>1</v>
      </c>
      <c r="J468" s="222">
        <f t="shared" si="262"/>
        <v>1</v>
      </c>
      <c r="K468" s="222">
        <f t="shared" si="262"/>
        <v>0</v>
      </c>
      <c r="L468" s="695" cm="1">
        <f t="array" ref="L468">INDEX($H468:$K468,0,MATCH(L$422,$H$422:$K$422,0))*HLOOKUP(L$421,$J$418:$R$419,2)</f>
        <v>0</v>
      </c>
      <c r="M468" s="695" cm="1">
        <f t="array" ref="M468">INDEX($H468:$K468,0,MATCH(M$422,$H$422:$K$422,0))*HLOOKUP(M$421,$J$418:$R$419,2)</f>
        <v>1</v>
      </c>
      <c r="N468" s="695" cm="1">
        <f t="array" ref="N468">INDEX($H468:$K468,0,MATCH(N$422,$H$422:$K$422,0))*HLOOKUP(N$421,$J$418:$R$419,2)</f>
        <v>1</v>
      </c>
      <c r="O468" s="695" cm="1">
        <f t="array" ref="O468">INDEX($H468:$K468,0,MATCH(O$422,$H$422:$K$422,0))*HLOOKUP(O$421,$J$418:$R$419,2)</f>
        <v>0</v>
      </c>
      <c r="P468" s="695" cm="1">
        <f t="array" ref="P468">INDEX($H468:$K468,0,MATCH(P$422,$H$422:$K$422,0))*HLOOKUP(P$421,$J$418:$R$419,2)</f>
        <v>0</v>
      </c>
      <c r="Q468" s="695" cm="1">
        <f t="array" ref="Q468">INDEX($H468:$K468,0,MATCH(Q$422,$H$422:$K$422,0))*HLOOKUP(Q$421,$J$418:$R$419,2)</f>
        <v>1</v>
      </c>
      <c r="R468" s="695" cm="1">
        <f t="array" ref="R468">INDEX($H468:$K468,0,MATCH(R$422,$H$422:$K$422,0))*HLOOKUP(R$421,$J$418:$R$419,2)</f>
        <v>1</v>
      </c>
      <c r="S468" s="695" cm="1">
        <f t="array" ref="S468">INDEX($H468:$K468,0,MATCH(S$422,$H$422:$K$422,0))*HLOOKUP(S$421,$J$418:$R$419,2)</f>
        <v>0</v>
      </c>
      <c r="T468" s="695" cm="1">
        <f t="array" ref="T468">INDEX($H468:$K468,0,MATCH(T$422,$H$422:$K$422,0))*HLOOKUP(T$421,$J$418:$R$419,2)</f>
        <v>0</v>
      </c>
      <c r="U468" s="695" cm="1">
        <f t="array" ref="U468">INDEX($H468:$K468,0,MATCH(U$422,$H$422:$K$422,0))*HLOOKUP(U$421,$J$418:$R$419,2)</f>
        <v>1</v>
      </c>
      <c r="V468" s="695" cm="1">
        <f t="array" ref="V468">INDEX($H468:$K468,0,MATCH(V$422,$H$422:$K$422,0))*HLOOKUP(V$421,$J$418:$R$419,2)</f>
        <v>1</v>
      </c>
      <c r="W468" s="695" cm="1">
        <f t="array" ref="W468">INDEX($H468:$K468,0,MATCH(W$422,$H$422:$K$422,0))*HLOOKUP(W$421,$J$418:$R$419,2)</f>
        <v>0</v>
      </c>
      <c r="X468" s="695" cm="1">
        <f t="array" ref="X468">INDEX($H468:$K468,0,MATCH(X$422,$H$422:$K$422,0))*HLOOKUP(X$421,$J$418:$R$419,2)</f>
        <v>0</v>
      </c>
      <c r="Y468" s="695" cm="1">
        <f t="array" ref="Y468">INDEX($H468:$K468,0,MATCH(Y$422,$H$422:$K$422,0))*HLOOKUP(Y$421,$J$418:$R$419,2)</f>
        <v>1</v>
      </c>
      <c r="Z468" s="695" cm="1">
        <f t="array" ref="Z468">INDEX($H468:$K468,0,MATCH(Z$422,$H$422:$K$422,0))*HLOOKUP(Z$421,$J$418:$R$419,2)</f>
        <v>1</v>
      </c>
      <c r="AA468" s="695" cm="1">
        <f t="array" ref="AA468">INDEX($H468:$K468,0,MATCH(AA$422,$H$422:$K$422,0))*HLOOKUP(AA$421,$J$418:$R$419,2)</f>
        <v>0</v>
      </c>
      <c r="AB468" s="695" cm="1">
        <f t="array" ref="AB468">INDEX($H468:$K468,0,MATCH(AB$422,$H$422:$K$422,0))*HLOOKUP(AB$421,$J$418:$R$419,2)</f>
        <v>0</v>
      </c>
      <c r="AC468" s="695" cm="1">
        <f t="array" ref="AC468">INDEX($H468:$K468,0,MATCH(AC$422,$H$422:$K$422,0))*HLOOKUP(AC$421,$J$418:$R$419,2)</f>
        <v>1</v>
      </c>
      <c r="AD468" s="695" cm="1">
        <f t="array" ref="AD468">INDEX($H468:$K468,0,MATCH(AD$422,$H$422:$K$422,0))*HLOOKUP(AD$421,$J$418:$R$419,2)</f>
        <v>1</v>
      </c>
      <c r="AE468" s="695" cm="1">
        <f t="array" ref="AE468">INDEX($H468:$K468,0,MATCH(AE$422,$H$422:$K$422,0))*HLOOKUP(AE$421,$J$418:$R$419,2)</f>
        <v>0</v>
      </c>
      <c r="AF468" s="695" cm="1">
        <f t="array" ref="AF468">INDEX($H468:$K468,0,MATCH(AF$422,$H$422:$K$422,0))*HLOOKUP(AF$421,$J$418:$R$419,2)</f>
        <v>0</v>
      </c>
      <c r="AG468" s="695" cm="1">
        <f t="array" ref="AG468">INDEX($H468:$K468,0,MATCH(AG$422,$H$422:$K$422,0))*HLOOKUP(AG$421,$J$418:$R$419,2)</f>
        <v>1</v>
      </c>
      <c r="AH468" s="695" cm="1">
        <f t="array" ref="AH468">INDEX($H468:$K468,0,MATCH(AH$422,$H$422:$K$422,0))*HLOOKUP(AH$421,$J$418:$R$419,2)</f>
        <v>1</v>
      </c>
      <c r="AI468" s="695" cm="1">
        <f t="array" ref="AI468">INDEX($H468:$K468,0,MATCH(AI$422,$H$422:$K$422,0))*HLOOKUP(AI$421,$J$418:$R$419,2)</f>
        <v>0</v>
      </c>
      <c r="AJ468" s="695" cm="1">
        <f t="array" ref="AJ468">INDEX($H468:$K468,0,MATCH(AJ$422,$H$422:$K$422,0))*HLOOKUP(AJ$421,$J$418:$R$419,2)</f>
        <v>0</v>
      </c>
      <c r="AK468" s="695" cm="1">
        <f t="array" ref="AK468">INDEX($H468:$K468,0,MATCH(AK$422,$H$422:$K$422,0))*HLOOKUP(AK$421,$J$418:$R$419,2)</f>
        <v>1</v>
      </c>
      <c r="AL468" s="695" cm="1">
        <f t="array" ref="AL468">INDEX($H468:$K468,0,MATCH(AL$422,$H$422:$K$422,0))*HLOOKUP(AL$421,$J$418:$R$419,2)</f>
        <v>1</v>
      </c>
      <c r="AM468" s="695" cm="1">
        <f t="array" ref="AM468">INDEX($H468:$K468,0,MATCH(AM$422,$H$422:$K$422,0))*HLOOKUP(AM$421,$J$418:$R$419,2)</f>
        <v>0</v>
      </c>
      <c r="AN468" s="695" cm="1">
        <f t="array" ref="AN468">INDEX($H468:$K468,0,MATCH(AN$422,$H$422:$K$422,0))*HLOOKUP(AN$421,$J$418:$R$419,2)</f>
        <v>0</v>
      </c>
      <c r="AO468" s="695" cm="1">
        <f t="array" ref="AO468">INDEX($H468:$K468,0,MATCH(AO$422,$H$422:$K$422,0))*HLOOKUP(AO$421,$J$418:$R$419,2)</f>
        <v>1</v>
      </c>
      <c r="AP468" s="695" cm="1">
        <f t="array" ref="AP468">INDEX($H468:$K468,0,MATCH(AP$422,$H$422:$K$422,0))*HLOOKUP(AP$421,$J$418:$R$419,2)</f>
        <v>1</v>
      </c>
      <c r="AQ468" s="695" cm="1">
        <f t="array" ref="AQ468">INDEX($H468:$K468,0,MATCH(AQ$422,$H$422:$K$422,0))*HLOOKUP(AQ$421,$J$418:$R$419,2)</f>
        <v>0</v>
      </c>
      <c r="AR468" s="695" cm="1">
        <f t="array" ref="AR468">INDEX($H468:$K468,0,MATCH(AR$422,$H$422:$K$422,0))*HLOOKUP(AR$421,$J$418:$R$419,2)</f>
        <v>0</v>
      </c>
      <c r="AS468" s="695" cm="1">
        <f t="array" ref="AS468">INDEX($H468:$K468,0,MATCH(AS$422,$H$422:$K$422,0))*HLOOKUP(AS$421,$J$418:$R$419,2)</f>
        <v>1</v>
      </c>
      <c r="AT468" s="695" cm="1">
        <f t="array" ref="AT468">INDEX($H468:$K468,0,MATCH(AT$422,$H$422:$K$422,0))*HLOOKUP(AT$421,$J$418:$R$419,2)</f>
        <v>1</v>
      </c>
      <c r="AU468" s="695" cm="1">
        <f t="array" ref="AU468">INDEX($H468:$K468,0,MATCH(AU$422,$H$422:$K$422,0))*HLOOKUP(AU$421,$J$418:$R$419,2)</f>
        <v>0</v>
      </c>
      <c r="AV468" s="186"/>
      <c r="AW468" s="186"/>
      <c r="AX468" s="16"/>
      <c r="AY468" s="8"/>
      <c r="AZ468" s="8"/>
      <c r="BA468" s="8"/>
    </row>
    <row r="469" spans="1:84" ht="14.5" outlineLevel="1" x14ac:dyDescent="0.35">
      <c r="A469" s="6"/>
      <c r="B469" s="7"/>
      <c r="C469" s="17"/>
      <c r="D469" s="17"/>
      <c r="E469" s="17"/>
      <c r="F469" s="26"/>
      <c r="G469" s="26" t="str">
        <f t="shared" si="248"/>
        <v>YYAA2A1z</v>
      </c>
      <c r="H469" s="222">
        <f t="shared" ref="H469:K469" si="263">IF(H411&gt;0,1,0)</f>
        <v>1</v>
      </c>
      <c r="I469" s="222">
        <f t="shared" si="263"/>
        <v>1</v>
      </c>
      <c r="J469" s="222">
        <f t="shared" si="263"/>
        <v>1</v>
      </c>
      <c r="K469" s="222">
        <f t="shared" si="263"/>
        <v>0</v>
      </c>
      <c r="L469" s="695" cm="1">
        <f t="array" ref="L469">INDEX($H469:$K469,0,MATCH(L$422,$H$422:$K$422,0))*HLOOKUP(L$421,$J$418:$R$419,2)</f>
        <v>1</v>
      </c>
      <c r="M469" s="695" cm="1">
        <f t="array" ref="M469">INDEX($H469:$K469,0,MATCH(M$422,$H$422:$K$422,0))*HLOOKUP(M$421,$J$418:$R$419,2)</f>
        <v>1</v>
      </c>
      <c r="N469" s="695" cm="1">
        <f t="array" ref="N469">INDEX($H469:$K469,0,MATCH(N$422,$H$422:$K$422,0))*HLOOKUP(N$421,$J$418:$R$419,2)</f>
        <v>1</v>
      </c>
      <c r="O469" s="695" cm="1">
        <f t="array" ref="O469">INDEX($H469:$K469,0,MATCH(O$422,$H$422:$K$422,0))*HLOOKUP(O$421,$J$418:$R$419,2)</f>
        <v>0</v>
      </c>
      <c r="P469" s="695" cm="1">
        <f t="array" ref="P469">INDEX($H469:$K469,0,MATCH(P$422,$H$422:$K$422,0))*HLOOKUP(P$421,$J$418:$R$419,2)</f>
        <v>1</v>
      </c>
      <c r="Q469" s="695" cm="1">
        <f t="array" ref="Q469">INDEX($H469:$K469,0,MATCH(Q$422,$H$422:$K$422,0))*HLOOKUP(Q$421,$J$418:$R$419,2)</f>
        <v>1</v>
      </c>
      <c r="R469" s="695" cm="1">
        <f t="array" ref="R469">INDEX($H469:$K469,0,MATCH(R$422,$H$422:$K$422,0))*HLOOKUP(R$421,$J$418:$R$419,2)</f>
        <v>1</v>
      </c>
      <c r="S469" s="695" cm="1">
        <f t="array" ref="S469">INDEX($H469:$K469,0,MATCH(S$422,$H$422:$K$422,0))*HLOOKUP(S$421,$J$418:$R$419,2)</f>
        <v>0</v>
      </c>
      <c r="T469" s="695" cm="1">
        <f t="array" ref="T469">INDEX($H469:$K469,0,MATCH(T$422,$H$422:$K$422,0))*HLOOKUP(T$421,$J$418:$R$419,2)</f>
        <v>1</v>
      </c>
      <c r="U469" s="695" cm="1">
        <f t="array" ref="U469">INDEX($H469:$K469,0,MATCH(U$422,$H$422:$K$422,0))*HLOOKUP(U$421,$J$418:$R$419,2)</f>
        <v>1</v>
      </c>
      <c r="V469" s="695" cm="1">
        <f t="array" ref="V469">INDEX($H469:$K469,0,MATCH(V$422,$H$422:$K$422,0))*HLOOKUP(V$421,$J$418:$R$419,2)</f>
        <v>1</v>
      </c>
      <c r="W469" s="695" cm="1">
        <f t="array" ref="W469">INDEX($H469:$K469,0,MATCH(W$422,$H$422:$K$422,0))*HLOOKUP(W$421,$J$418:$R$419,2)</f>
        <v>0</v>
      </c>
      <c r="X469" s="695" cm="1">
        <f t="array" ref="X469">INDEX($H469:$K469,0,MATCH(X$422,$H$422:$K$422,0))*HLOOKUP(X$421,$J$418:$R$419,2)</f>
        <v>1</v>
      </c>
      <c r="Y469" s="695" cm="1">
        <f t="array" ref="Y469">INDEX($H469:$K469,0,MATCH(Y$422,$H$422:$K$422,0))*HLOOKUP(Y$421,$J$418:$R$419,2)</f>
        <v>1</v>
      </c>
      <c r="Z469" s="695" cm="1">
        <f t="array" ref="Z469">INDEX($H469:$K469,0,MATCH(Z$422,$H$422:$K$422,0))*HLOOKUP(Z$421,$J$418:$R$419,2)</f>
        <v>1</v>
      </c>
      <c r="AA469" s="695" cm="1">
        <f t="array" ref="AA469">INDEX($H469:$K469,0,MATCH(AA$422,$H$422:$K$422,0))*HLOOKUP(AA$421,$J$418:$R$419,2)</f>
        <v>0</v>
      </c>
      <c r="AB469" s="695" cm="1">
        <f t="array" ref="AB469">INDEX($H469:$K469,0,MATCH(AB$422,$H$422:$K$422,0))*HLOOKUP(AB$421,$J$418:$R$419,2)</f>
        <v>1</v>
      </c>
      <c r="AC469" s="695" cm="1">
        <f t="array" ref="AC469">INDEX($H469:$K469,0,MATCH(AC$422,$H$422:$K$422,0))*HLOOKUP(AC$421,$J$418:$R$419,2)</f>
        <v>1</v>
      </c>
      <c r="AD469" s="695" cm="1">
        <f t="array" ref="AD469">INDEX($H469:$K469,0,MATCH(AD$422,$H$422:$K$422,0))*HLOOKUP(AD$421,$J$418:$R$419,2)</f>
        <v>1</v>
      </c>
      <c r="AE469" s="695" cm="1">
        <f t="array" ref="AE469">INDEX($H469:$K469,0,MATCH(AE$422,$H$422:$K$422,0))*HLOOKUP(AE$421,$J$418:$R$419,2)</f>
        <v>0</v>
      </c>
      <c r="AF469" s="695" cm="1">
        <f t="array" ref="AF469">INDEX($H469:$K469,0,MATCH(AF$422,$H$422:$K$422,0))*HLOOKUP(AF$421,$J$418:$R$419,2)</f>
        <v>1</v>
      </c>
      <c r="AG469" s="695" cm="1">
        <f t="array" ref="AG469">INDEX($H469:$K469,0,MATCH(AG$422,$H$422:$K$422,0))*HLOOKUP(AG$421,$J$418:$R$419,2)</f>
        <v>1</v>
      </c>
      <c r="AH469" s="695" cm="1">
        <f t="array" ref="AH469">INDEX($H469:$K469,0,MATCH(AH$422,$H$422:$K$422,0))*HLOOKUP(AH$421,$J$418:$R$419,2)</f>
        <v>1</v>
      </c>
      <c r="AI469" s="695" cm="1">
        <f t="array" ref="AI469">INDEX($H469:$K469,0,MATCH(AI$422,$H$422:$K$422,0))*HLOOKUP(AI$421,$J$418:$R$419,2)</f>
        <v>0</v>
      </c>
      <c r="AJ469" s="695" cm="1">
        <f t="array" ref="AJ469">INDEX($H469:$K469,0,MATCH(AJ$422,$H$422:$K$422,0))*HLOOKUP(AJ$421,$J$418:$R$419,2)</f>
        <v>1</v>
      </c>
      <c r="AK469" s="695" cm="1">
        <f t="array" ref="AK469">INDEX($H469:$K469,0,MATCH(AK$422,$H$422:$K$422,0))*HLOOKUP(AK$421,$J$418:$R$419,2)</f>
        <v>1</v>
      </c>
      <c r="AL469" s="695" cm="1">
        <f t="array" ref="AL469">INDEX($H469:$K469,0,MATCH(AL$422,$H$422:$K$422,0))*HLOOKUP(AL$421,$J$418:$R$419,2)</f>
        <v>1</v>
      </c>
      <c r="AM469" s="695" cm="1">
        <f t="array" ref="AM469">INDEX($H469:$K469,0,MATCH(AM$422,$H$422:$K$422,0))*HLOOKUP(AM$421,$J$418:$R$419,2)</f>
        <v>0</v>
      </c>
      <c r="AN469" s="695" cm="1">
        <f t="array" ref="AN469">INDEX($H469:$K469,0,MATCH(AN$422,$H$422:$K$422,0))*HLOOKUP(AN$421,$J$418:$R$419,2)</f>
        <v>1</v>
      </c>
      <c r="AO469" s="695" cm="1">
        <f t="array" ref="AO469">INDEX($H469:$K469,0,MATCH(AO$422,$H$422:$K$422,0))*HLOOKUP(AO$421,$J$418:$R$419,2)</f>
        <v>1</v>
      </c>
      <c r="AP469" s="695" cm="1">
        <f t="array" ref="AP469">INDEX($H469:$K469,0,MATCH(AP$422,$H$422:$K$422,0))*HLOOKUP(AP$421,$J$418:$R$419,2)</f>
        <v>1</v>
      </c>
      <c r="AQ469" s="695" cm="1">
        <f t="array" ref="AQ469">INDEX($H469:$K469,0,MATCH(AQ$422,$H$422:$K$422,0))*HLOOKUP(AQ$421,$J$418:$R$419,2)</f>
        <v>0</v>
      </c>
      <c r="AR469" s="695" cm="1">
        <f t="array" ref="AR469">INDEX($H469:$K469,0,MATCH(AR$422,$H$422:$K$422,0))*HLOOKUP(AR$421,$J$418:$R$419,2)</f>
        <v>1</v>
      </c>
      <c r="AS469" s="695" cm="1">
        <f t="array" ref="AS469">INDEX($H469:$K469,0,MATCH(AS$422,$H$422:$K$422,0))*HLOOKUP(AS$421,$J$418:$R$419,2)</f>
        <v>1</v>
      </c>
      <c r="AT469" s="695" cm="1">
        <f t="array" ref="AT469">INDEX($H469:$K469,0,MATCH(AT$422,$H$422:$K$422,0))*HLOOKUP(AT$421,$J$418:$R$419,2)</f>
        <v>1</v>
      </c>
      <c r="AU469" s="695" cm="1">
        <f t="array" ref="AU469">INDEX($H469:$K469,0,MATCH(AU$422,$H$422:$K$422,0))*HLOOKUP(AU$421,$J$418:$R$419,2)</f>
        <v>0</v>
      </c>
      <c r="AV469" s="186"/>
      <c r="AW469" s="186"/>
      <c r="AX469" s="16"/>
      <c r="AY469" s="8"/>
      <c r="AZ469" s="8"/>
      <c r="BA469" s="8"/>
    </row>
    <row r="470" spans="1:84" ht="14.5" outlineLevel="1" x14ac:dyDescent="0.35">
      <c r="A470" s="6"/>
      <c r="B470" s="7"/>
      <c r="C470" s="17"/>
      <c r="D470" s="17"/>
      <c r="E470" s="17"/>
      <c r="F470" s="26"/>
      <c r="G470" s="26" t="str">
        <f t="shared" si="248"/>
        <v>YYAA2A1zd</v>
      </c>
      <c r="H470" s="222">
        <f t="shared" ref="H470:K470" si="264">IF(H412&gt;0,1,0)</f>
        <v>1</v>
      </c>
      <c r="I470" s="222">
        <f t="shared" si="264"/>
        <v>1</v>
      </c>
      <c r="J470" s="222">
        <f t="shared" si="264"/>
        <v>1</v>
      </c>
      <c r="K470" s="222">
        <f t="shared" si="264"/>
        <v>0</v>
      </c>
      <c r="L470" s="695" cm="1">
        <f t="array" ref="L470">INDEX($H470:$K470,0,MATCH(L$422,$H$422:$K$422,0))*HLOOKUP(L$421,$J$418:$R$419,2)</f>
        <v>1</v>
      </c>
      <c r="M470" s="695" cm="1">
        <f t="array" ref="M470">INDEX($H470:$K470,0,MATCH(M$422,$H$422:$K$422,0))*HLOOKUP(M$421,$J$418:$R$419,2)</f>
        <v>1</v>
      </c>
      <c r="N470" s="695" cm="1">
        <f t="array" ref="N470">INDEX($H470:$K470,0,MATCH(N$422,$H$422:$K$422,0))*HLOOKUP(N$421,$J$418:$R$419,2)</f>
        <v>1</v>
      </c>
      <c r="O470" s="695" cm="1">
        <f t="array" ref="O470">INDEX($H470:$K470,0,MATCH(O$422,$H$422:$K$422,0))*HLOOKUP(O$421,$J$418:$R$419,2)</f>
        <v>0</v>
      </c>
      <c r="P470" s="695" cm="1">
        <f t="array" ref="P470">INDEX($H470:$K470,0,MATCH(P$422,$H$422:$K$422,0))*HLOOKUP(P$421,$J$418:$R$419,2)</f>
        <v>1</v>
      </c>
      <c r="Q470" s="695" cm="1">
        <f t="array" ref="Q470">INDEX($H470:$K470,0,MATCH(Q$422,$H$422:$K$422,0))*HLOOKUP(Q$421,$J$418:$R$419,2)</f>
        <v>1</v>
      </c>
      <c r="R470" s="695" cm="1">
        <f t="array" ref="R470">INDEX($H470:$K470,0,MATCH(R$422,$H$422:$K$422,0))*HLOOKUP(R$421,$J$418:$R$419,2)</f>
        <v>1</v>
      </c>
      <c r="S470" s="695" cm="1">
        <f t="array" ref="S470">INDEX($H470:$K470,0,MATCH(S$422,$H$422:$K$422,0))*HLOOKUP(S$421,$J$418:$R$419,2)</f>
        <v>0</v>
      </c>
      <c r="T470" s="695" cm="1">
        <f t="array" ref="T470">INDEX($H470:$K470,0,MATCH(T$422,$H$422:$K$422,0))*HLOOKUP(T$421,$J$418:$R$419,2)</f>
        <v>1</v>
      </c>
      <c r="U470" s="695" cm="1">
        <f t="array" ref="U470">INDEX($H470:$K470,0,MATCH(U$422,$H$422:$K$422,0))*HLOOKUP(U$421,$J$418:$R$419,2)</f>
        <v>1</v>
      </c>
      <c r="V470" s="695" cm="1">
        <f t="array" ref="V470">INDEX($H470:$K470,0,MATCH(V$422,$H$422:$K$422,0))*HLOOKUP(V$421,$J$418:$R$419,2)</f>
        <v>1</v>
      </c>
      <c r="W470" s="695" cm="1">
        <f t="array" ref="W470">INDEX($H470:$K470,0,MATCH(W$422,$H$422:$K$422,0))*HLOOKUP(W$421,$J$418:$R$419,2)</f>
        <v>0</v>
      </c>
      <c r="X470" s="695" cm="1">
        <f t="array" ref="X470">INDEX($H470:$K470,0,MATCH(X$422,$H$422:$K$422,0))*HLOOKUP(X$421,$J$418:$R$419,2)</f>
        <v>1</v>
      </c>
      <c r="Y470" s="695" cm="1">
        <f t="array" ref="Y470">INDEX($H470:$K470,0,MATCH(Y$422,$H$422:$K$422,0))*HLOOKUP(Y$421,$J$418:$R$419,2)</f>
        <v>1</v>
      </c>
      <c r="Z470" s="695" cm="1">
        <f t="array" ref="Z470">INDEX($H470:$K470,0,MATCH(Z$422,$H$422:$K$422,0))*HLOOKUP(Z$421,$J$418:$R$419,2)</f>
        <v>1</v>
      </c>
      <c r="AA470" s="695" cm="1">
        <f t="array" ref="AA470">INDEX($H470:$K470,0,MATCH(AA$422,$H$422:$K$422,0))*HLOOKUP(AA$421,$J$418:$R$419,2)</f>
        <v>0</v>
      </c>
      <c r="AB470" s="695" cm="1">
        <f t="array" ref="AB470">INDEX($H470:$K470,0,MATCH(AB$422,$H$422:$K$422,0))*HLOOKUP(AB$421,$J$418:$R$419,2)</f>
        <v>1</v>
      </c>
      <c r="AC470" s="695" cm="1">
        <f t="array" ref="AC470">INDEX($H470:$K470,0,MATCH(AC$422,$H$422:$K$422,0))*HLOOKUP(AC$421,$J$418:$R$419,2)</f>
        <v>1</v>
      </c>
      <c r="AD470" s="695" cm="1">
        <f t="array" ref="AD470">INDEX($H470:$K470,0,MATCH(AD$422,$H$422:$K$422,0))*HLOOKUP(AD$421,$J$418:$R$419,2)</f>
        <v>1</v>
      </c>
      <c r="AE470" s="695" cm="1">
        <f t="array" ref="AE470">INDEX($H470:$K470,0,MATCH(AE$422,$H$422:$K$422,0))*HLOOKUP(AE$421,$J$418:$R$419,2)</f>
        <v>0</v>
      </c>
      <c r="AF470" s="695" cm="1">
        <f t="array" ref="AF470">INDEX($H470:$K470,0,MATCH(AF$422,$H$422:$K$422,0))*HLOOKUP(AF$421,$J$418:$R$419,2)</f>
        <v>1</v>
      </c>
      <c r="AG470" s="695" cm="1">
        <f t="array" ref="AG470">INDEX($H470:$K470,0,MATCH(AG$422,$H$422:$K$422,0))*HLOOKUP(AG$421,$J$418:$R$419,2)</f>
        <v>1</v>
      </c>
      <c r="AH470" s="695" cm="1">
        <f t="array" ref="AH470">INDEX($H470:$K470,0,MATCH(AH$422,$H$422:$K$422,0))*HLOOKUP(AH$421,$J$418:$R$419,2)</f>
        <v>1</v>
      </c>
      <c r="AI470" s="695" cm="1">
        <f t="array" ref="AI470">INDEX($H470:$K470,0,MATCH(AI$422,$H$422:$K$422,0))*HLOOKUP(AI$421,$J$418:$R$419,2)</f>
        <v>0</v>
      </c>
      <c r="AJ470" s="695" cm="1">
        <f t="array" ref="AJ470">INDEX($H470:$K470,0,MATCH(AJ$422,$H$422:$K$422,0))*HLOOKUP(AJ$421,$J$418:$R$419,2)</f>
        <v>1</v>
      </c>
      <c r="AK470" s="695" cm="1">
        <f t="array" ref="AK470">INDEX($H470:$K470,0,MATCH(AK$422,$H$422:$K$422,0))*HLOOKUP(AK$421,$J$418:$R$419,2)</f>
        <v>1</v>
      </c>
      <c r="AL470" s="695" cm="1">
        <f t="array" ref="AL470">INDEX($H470:$K470,0,MATCH(AL$422,$H$422:$K$422,0))*HLOOKUP(AL$421,$J$418:$R$419,2)</f>
        <v>1</v>
      </c>
      <c r="AM470" s="695" cm="1">
        <f t="array" ref="AM470">INDEX($H470:$K470,0,MATCH(AM$422,$H$422:$K$422,0))*HLOOKUP(AM$421,$J$418:$R$419,2)</f>
        <v>0</v>
      </c>
      <c r="AN470" s="695" cm="1">
        <f t="array" ref="AN470">INDEX($H470:$K470,0,MATCH(AN$422,$H$422:$K$422,0))*HLOOKUP(AN$421,$J$418:$R$419,2)</f>
        <v>1</v>
      </c>
      <c r="AO470" s="695" cm="1">
        <f t="array" ref="AO470">INDEX($H470:$K470,0,MATCH(AO$422,$H$422:$K$422,0))*HLOOKUP(AO$421,$J$418:$R$419,2)</f>
        <v>1</v>
      </c>
      <c r="AP470" s="695" cm="1">
        <f t="array" ref="AP470">INDEX($H470:$K470,0,MATCH(AP$422,$H$422:$K$422,0))*HLOOKUP(AP$421,$J$418:$R$419,2)</f>
        <v>1</v>
      </c>
      <c r="AQ470" s="695" cm="1">
        <f t="array" ref="AQ470">INDEX($H470:$K470,0,MATCH(AQ$422,$H$422:$K$422,0))*HLOOKUP(AQ$421,$J$418:$R$419,2)</f>
        <v>0</v>
      </c>
      <c r="AR470" s="695" cm="1">
        <f t="array" ref="AR470">INDEX($H470:$K470,0,MATCH(AR$422,$H$422:$K$422,0))*HLOOKUP(AR$421,$J$418:$R$419,2)</f>
        <v>1</v>
      </c>
      <c r="AS470" s="695" cm="1">
        <f t="array" ref="AS470">INDEX($H470:$K470,0,MATCH(AS$422,$H$422:$K$422,0))*HLOOKUP(AS$421,$J$418:$R$419,2)</f>
        <v>1</v>
      </c>
      <c r="AT470" s="695" cm="1">
        <f t="array" ref="AT470">INDEX($H470:$K470,0,MATCH(AT$422,$H$422:$K$422,0))*HLOOKUP(AT$421,$J$418:$R$419,2)</f>
        <v>1</v>
      </c>
      <c r="AU470" s="695" cm="1">
        <f t="array" ref="AU470">INDEX($H470:$K470,0,MATCH(AU$422,$H$422:$K$422,0))*HLOOKUP(AU$421,$J$418:$R$419,2)</f>
        <v>0</v>
      </c>
      <c r="AV470" s="186"/>
      <c r="AW470" s="186"/>
      <c r="AX470" s="16"/>
      <c r="AY470" s="8"/>
      <c r="AZ470" s="8"/>
      <c r="BA470" s="8"/>
    </row>
    <row r="471" spans="1:84" ht="14.5" outlineLevel="1" x14ac:dyDescent="0.35">
      <c r="A471" s="6"/>
      <c r="B471" s="7"/>
      <c r="C471" s="17"/>
      <c r="D471" s="17"/>
      <c r="E471" s="17"/>
      <c r="F471" s="26"/>
      <c r="G471" s="26" t="str">
        <f t="shared" si="248"/>
        <v>AYWA2A1a</v>
      </c>
      <c r="H471" s="222">
        <f t="shared" ref="H471:K471" si="265">IF(H413&gt;0,1,0)</f>
        <v>0</v>
      </c>
      <c r="I471" s="222">
        <f t="shared" si="265"/>
        <v>1</v>
      </c>
      <c r="J471" s="222">
        <f t="shared" si="265"/>
        <v>0</v>
      </c>
      <c r="K471" s="222">
        <f t="shared" si="265"/>
        <v>0</v>
      </c>
      <c r="L471" s="695" cm="1">
        <f t="array" ref="L471">INDEX($H471:$K471,0,MATCH(L$422,$H$422:$K$422,0))*HLOOKUP(L$421,$J$418:$R$419,2)</f>
        <v>0</v>
      </c>
      <c r="M471" s="695" cm="1">
        <f t="array" ref="M471">INDEX($H471:$K471,0,MATCH(M$422,$H$422:$K$422,0))*HLOOKUP(M$421,$J$418:$R$419,2)</f>
        <v>1</v>
      </c>
      <c r="N471" s="695" cm="1">
        <f t="array" ref="N471">INDEX($H471:$K471,0,MATCH(N$422,$H$422:$K$422,0))*HLOOKUP(N$421,$J$418:$R$419,2)</f>
        <v>0</v>
      </c>
      <c r="O471" s="695" cm="1">
        <f t="array" ref="O471">INDEX($H471:$K471,0,MATCH(O$422,$H$422:$K$422,0))*HLOOKUP(O$421,$J$418:$R$419,2)</f>
        <v>0</v>
      </c>
      <c r="P471" s="695" cm="1">
        <f t="array" ref="P471">INDEX($H471:$K471,0,MATCH(P$422,$H$422:$K$422,0))*HLOOKUP(P$421,$J$418:$R$419,2)</f>
        <v>0</v>
      </c>
      <c r="Q471" s="695" cm="1">
        <f t="array" ref="Q471">INDEX($H471:$K471,0,MATCH(Q$422,$H$422:$K$422,0))*HLOOKUP(Q$421,$J$418:$R$419,2)</f>
        <v>1</v>
      </c>
      <c r="R471" s="695" cm="1">
        <f t="array" ref="R471">INDEX($H471:$K471,0,MATCH(R$422,$H$422:$K$422,0))*HLOOKUP(R$421,$J$418:$R$419,2)</f>
        <v>0</v>
      </c>
      <c r="S471" s="695" cm="1">
        <f t="array" ref="S471">INDEX($H471:$K471,0,MATCH(S$422,$H$422:$K$422,0))*HLOOKUP(S$421,$J$418:$R$419,2)</f>
        <v>0</v>
      </c>
      <c r="T471" s="695" cm="1">
        <f t="array" ref="T471">INDEX($H471:$K471,0,MATCH(T$422,$H$422:$K$422,0))*HLOOKUP(T$421,$J$418:$R$419,2)</f>
        <v>0</v>
      </c>
      <c r="U471" s="695" cm="1">
        <f t="array" ref="U471">INDEX($H471:$K471,0,MATCH(U$422,$H$422:$K$422,0))*HLOOKUP(U$421,$J$418:$R$419,2)</f>
        <v>1</v>
      </c>
      <c r="V471" s="695" cm="1">
        <f t="array" ref="V471">INDEX($H471:$K471,0,MATCH(V$422,$H$422:$K$422,0))*HLOOKUP(V$421,$J$418:$R$419,2)</f>
        <v>0</v>
      </c>
      <c r="W471" s="695" cm="1">
        <f t="array" ref="W471">INDEX($H471:$K471,0,MATCH(W$422,$H$422:$K$422,0))*HLOOKUP(W$421,$J$418:$R$419,2)</f>
        <v>0</v>
      </c>
      <c r="X471" s="695" cm="1">
        <f t="array" ref="X471">INDEX($H471:$K471,0,MATCH(X$422,$H$422:$K$422,0))*HLOOKUP(X$421,$J$418:$R$419,2)</f>
        <v>0</v>
      </c>
      <c r="Y471" s="695" cm="1">
        <f t="array" ref="Y471">INDEX($H471:$K471,0,MATCH(Y$422,$H$422:$K$422,0))*HLOOKUP(Y$421,$J$418:$R$419,2)</f>
        <v>1</v>
      </c>
      <c r="Z471" s="695" cm="1">
        <f t="array" ref="Z471">INDEX($H471:$K471,0,MATCH(Z$422,$H$422:$K$422,0))*HLOOKUP(Z$421,$J$418:$R$419,2)</f>
        <v>0</v>
      </c>
      <c r="AA471" s="695" cm="1">
        <f t="array" ref="AA471">INDEX($H471:$K471,0,MATCH(AA$422,$H$422:$K$422,0))*HLOOKUP(AA$421,$J$418:$R$419,2)</f>
        <v>0</v>
      </c>
      <c r="AB471" s="695" cm="1">
        <f t="array" ref="AB471">INDEX($H471:$K471,0,MATCH(AB$422,$H$422:$K$422,0))*HLOOKUP(AB$421,$J$418:$R$419,2)</f>
        <v>0</v>
      </c>
      <c r="AC471" s="695" cm="1">
        <f t="array" ref="AC471">INDEX($H471:$K471,0,MATCH(AC$422,$H$422:$K$422,0))*HLOOKUP(AC$421,$J$418:$R$419,2)</f>
        <v>1</v>
      </c>
      <c r="AD471" s="695" cm="1">
        <f t="array" ref="AD471">INDEX($H471:$K471,0,MATCH(AD$422,$H$422:$K$422,0))*HLOOKUP(AD$421,$J$418:$R$419,2)</f>
        <v>0</v>
      </c>
      <c r="AE471" s="695" cm="1">
        <f t="array" ref="AE471">INDEX($H471:$K471,0,MATCH(AE$422,$H$422:$K$422,0))*HLOOKUP(AE$421,$J$418:$R$419,2)</f>
        <v>0</v>
      </c>
      <c r="AF471" s="695" cm="1">
        <f t="array" ref="AF471">INDEX($H471:$K471,0,MATCH(AF$422,$H$422:$K$422,0))*HLOOKUP(AF$421,$J$418:$R$419,2)</f>
        <v>0</v>
      </c>
      <c r="AG471" s="695" cm="1">
        <f t="array" ref="AG471">INDEX($H471:$K471,0,MATCH(AG$422,$H$422:$K$422,0))*HLOOKUP(AG$421,$J$418:$R$419,2)</f>
        <v>1</v>
      </c>
      <c r="AH471" s="695" cm="1">
        <f t="array" ref="AH471">INDEX($H471:$K471,0,MATCH(AH$422,$H$422:$K$422,0))*HLOOKUP(AH$421,$J$418:$R$419,2)</f>
        <v>0</v>
      </c>
      <c r="AI471" s="695" cm="1">
        <f t="array" ref="AI471">INDEX($H471:$K471,0,MATCH(AI$422,$H$422:$K$422,0))*HLOOKUP(AI$421,$J$418:$R$419,2)</f>
        <v>0</v>
      </c>
      <c r="AJ471" s="695" cm="1">
        <f t="array" ref="AJ471">INDEX($H471:$K471,0,MATCH(AJ$422,$H$422:$K$422,0))*HLOOKUP(AJ$421,$J$418:$R$419,2)</f>
        <v>0</v>
      </c>
      <c r="AK471" s="695" cm="1">
        <f t="array" ref="AK471">INDEX($H471:$K471,0,MATCH(AK$422,$H$422:$K$422,0))*HLOOKUP(AK$421,$J$418:$R$419,2)</f>
        <v>1</v>
      </c>
      <c r="AL471" s="695" cm="1">
        <f t="array" ref="AL471">INDEX($H471:$K471,0,MATCH(AL$422,$H$422:$K$422,0))*HLOOKUP(AL$421,$J$418:$R$419,2)</f>
        <v>0</v>
      </c>
      <c r="AM471" s="695" cm="1">
        <f t="array" ref="AM471">INDEX($H471:$K471,0,MATCH(AM$422,$H$422:$K$422,0))*HLOOKUP(AM$421,$J$418:$R$419,2)</f>
        <v>0</v>
      </c>
      <c r="AN471" s="695" cm="1">
        <f t="array" ref="AN471">INDEX($H471:$K471,0,MATCH(AN$422,$H$422:$K$422,0))*HLOOKUP(AN$421,$J$418:$R$419,2)</f>
        <v>0</v>
      </c>
      <c r="AO471" s="695" cm="1">
        <f t="array" ref="AO471">INDEX($H471:$K471,0,MATCH(AO$422,$H$422:$K$422,0))*HLOOKUP(AO$421,$J$418:$R$419,2)</f>
        <v>1</v>
      </c>
      <c r="AP471" s="695" cm="1">
        <f t="array" ref="AP471">INDEX($H471:$K471,0,MATCH(AP$422,$H$422:$K$422,0))*HLOOKUP(AP$421,$J$418:$R$419,2)</f>
        <v>0</v>
      </c>
      <c r="AQ471" s="695" cm="1">
        <f t="array" ref="AQ471">INDEX($H471:$K471,0,MATCH(AQ$422,$H$422:$K$422,0))*HLOOKUP(AQ$421,$J$418:$R$419,2)</f>
        <v>0</v>
      </c>
      <c r="AR471" s="695" cm="1">
        <f t="array" ref="AR471">INDEX($H471:$K471,0,MATCH(AR$422,$H$422:$K$422,0))*HLOOKUP(AR$421,$J$418:$R$419,2)</f>
        <v>0</v>
      </c>
      <c r="AS471" s="695" cm="1">
        <f t="array" ref="AS471">INDEX($H471:$K471,0,MATCH(AS$422,$H$422:$K$422,0))*HLOOKUP(AS$421,$J$418:$R$419,2)</f>
        <v>1</v>
      </c>
      <c r="AT471" s="695" cm="1">
        <f t="array" ref="AT471">INDEX($H471:$K471,0,MATCH(AT$422,$H$422:$K$422,0))*HLOOKUP(AT$421,$J$418:$R$419,2)</f>
        <v>0</v>
      </c>
      <c r="AU471" s="695" cm="1">
        <f t="array" ref="AU471">INDEX($H471:$K471,0,MATCH(AU$422,$H$422:$K$422,0))*HLOOKUP(AU$421,$J$418:$R$419,2)</f>
        <v>0</v>
      </c>
      <c r="AV471" s="186"/>
      <c r="AW471" s="186"/>
      <c r="AX471" s="16"/>
      <c r="AY471" s="8"/>
      <c r="AZ471" s="8"/>
      <c r="BA471" s="8"/>
    </row>
    <row r="472" spans="1:84" ht="14.5" outlineLevel="1" x14ac:dyDescent="0.35">
      <c r="A472" s="6"/>
      <c r="B472" s="7"/>
      <c r="C472" s="17"/>
      <c r="D472" s="17"/>
      <c r="E472" s="17"/>
      <c r="F472" s="26"/>
      <c r="G472" s="26" t="str">
        <f t="shared" si="248"/>
        <v>AANWA1a</v>
      </c>
      <c r="H472" s="222">
        <f t="shared" ref="H472:K472" si="266">IF(H414&gt;0,1,0)</f>
        <v>0</v>
      </c>
      <c r="I472" s="222">
        <f t="shared" si="266"/>
        <v>1</v>
      </c>
      <c r="J472" s="222">
        <f t="shared" si="266"/>
        <v>0</v>
      </c>
      <c r="K472" s="222">
        <f t="shared" si="266"/>
        <v>0</v>
      </c>
      <c r="L472" s="695" cm="1">
        <f t="array" ref="L472">INDEX($H472:$K472,0,MATCH(L$422,$H$422:$K$422,0))*HLOOKUP(L$421,$J$418:$R$419,2)</f>
        <v>0</v>
      </c>
      <c r="M472" s="695" cm="1">
        <f t="array" ref="M472">INDEX($H472:$K472,0,MATCH(M$422,$H$422:$K$422,0))*HLOOKUP(M$421,$J$418:$R$419,2)</f>
        <v>1</v>
      </c>
      <c r="N472" s="695" cm="1">
        <f t="array" ref="N472">INDEX($H472:$K472,0,MATCH(N$422,$H$422:$K$422,0))*HLOOKUP(N$421,$J$418:$R$419,2)</f>
        <v>0</v>
      </c>
      <c r="O472" s="695" cm="1">
        <f t="array" ref="O472">INDEX($H472:$K472,0,MATCH(O$422,$H$422:$K$422,0))*HLOOKUP(O$421,$J$418:$R$419,2)</f>
        <v>0</v>
      </c>
      <c r="P472" s="695" cm="1">
        <f t="array" ref="P472">INDEX($H472:$K472,0,MATCH(P$422,$H$422:$K$422,0))*HLOOKUP(P$421,$J$418:$R$419,2)</f>
        <v>0</v>
      </c>
      <c r="Q472" s="695" cm="1">
        <f t="array" ref="Q472">INDEX($H472:$K472,0,MATCH(Q$422,$H$422:$K$422,0))*HLOOKUP(Q$421,$J$418:$R$419,2)</f>
        <v>1</v>
      </c>
      <c r="R472" s="695" cm="1">
        <f t="array" ref="R472">INDEX($H472:$K472,0,MATCH(R$422,$H$422:$K$422,0))*HLOOKUP(R$421,$J$418:$R$419,2)</f>
        <v>0</v>
      </c>
      <c r="S472" s="695" cm="1">
        <f t="array" ref="S472">INDEX($H472:$K472,0,MATCH(S$422,$H$422:$K$422,0))*HLOOKUP(S$421,$J$418:$R$419,2)</f>
        <v>0</v>
      </c>
      <c r="T472" s="695" cm="1">
        <f t="array" ref="T472">INDEX($H472:$K472,0,MATCH(T$422,$H$422:$K$422,0))*HLOOKUP(T$421,$J$418:$R$419,2)</f>
        <v>0</v>
      </c>
      <c r="U472" s="695" cm="1">
        <f t="array" ref="U472">INDEX($H472:$K472,0,MATCH(U$422,$H$422:$K$422,0))*HLOOKUP(U$421,$J$418:$R$419,2)</f>
        <v>1</v>
      </c>
      <c r="V472" s="695" cm="1">
        <f t="array" ref="V472">INDEX($H472:$K472,0,MATCH(V$422,$H$422:$K$422,0))*HLOOKUP(V$421,$J$418:$R$419,2)</f>
        <v>0</v>
      </c>
      <c r="W472" s="695" cm="1">
        <f t="array" ref="W472">INDEX($H472:$K472,0,MATCH(W$422,$H$422:$K$422,0))*HLOOKUP(W$421,$J$418:$R$419,2)</f>
        <v>0</v>
      </c>
      <c r="X472" s="695" cm="1">
        <f t="array" ref="X472">INDEX($H472:$K472,0,MATCH(X$422,$H$422:$K$422,0))*HLOOKUP(X$421,$J$418:$R$419,2)</f>
        <v>0</v>
      </c>
      <c r="Y472" s="695" cm="1">
        <f t="array" ref="Y472">INDEX($H472:$K472,0,MATCH(Y$422,$H$422:$K$422,0))*HLOOKUP(Y$421,$J$418:$R$419,2)</f>
        <v>1</v>
      </c>
      <c r="Z472" s="695" cm="1">
        <f t="array" ref="Z472">INDEX($H472:$K472,0,MATCH(Z$422,$H$422:$K$422,0))*HLOOKUP(Z$421,$J$418:$R$419,2)</f>
        <v>0</v>
      </c>
      <c r="AA472" s="695" cm="1">
        <f t="array" ref="AA472">INDEX($H472:$K472,0,MATCH(AA$422,$H$422:$K$422,0))*HLOOKUP(AA$421,$J$418:$R$419,2)</f>
        <v>0</v>
      </c>
      <c r="AB472" s="695" cm="1">
        <f t="array" ref="AB472">INDEX($H472:$K472,0,MATCH(AB$422,$H$422:$K$422,0))*HLOOKUP(AB$421,$J$418:$R$419,2)</f>
        <v>0</v>
      </c>
      <c r="AC472" s="695" cm="1">
        <f t="array" ref="AC472">INDEX($H472:$K472,0,MATCH(AC$422,$H$422:$K$422,0))*HLOOKUP(AC$421,$J$418:$R$419,2)</f>
        <v>1</v>
      </c>
      <c r="AD472" s="695" cm="1">
        <f t="array" ref="AD472">INDEX($H472:$K472,0,MATCH(AD$422,$H$422:$K$422,0))*HLOOKUP(AD$421,$J$418:$R$419,2)</f>
        <v>0</v>
      </c>
      <c r="AE472" s="695" cm="1">
        <f t="array" ref="AE472">INDEX($H472:$K472,0,MATCH(AE$422,$H$422:$K$422,0))*HLOOKUP(AE$421,$J$418:$R$419,2)</f>
        <v>0</v>
      </c>
      <c r="AF472" s="695" cm="1">
        <f t="array" ref="AF472">INDEX($H472:$K472,0,MATCH(AF$422,$H$422:$K$422,0))*HLOOKUP(AF$421,$J$418:$R$419,2)</f>
        <v>0</v>
      </c>
      <c r="AG472" s="695" cm="1">
        <f t="array" ref="AG472">INDEX($H472:$K472,0,MATCH(AG$422,$H$422:$K$422,0))*HLOOKUP(AG$421,$J$418:$R$419,2)</f>
        <v>1</v>
      </c>
      <c r="AH472" s="695" cm="1">
        <f t="array" ref="AH472">INDEX($H472:$K472,0,MATCH(AH$422,$H$422:$K$422,0))*HLOOKUP(AH$421,$J$418:$R$419,2)</f>
        <v>0</v>
      </c>
      <c r="AI472" s="695" cm="1">
        <f t="array" ref="AI472">INDEX($H472:$K472,0,MATCH(AI$422,$H$422:$K$422,0))*HLOOKUP(AI$421,$J$418:$R$419,2)</f>
        <v>0</v>
      </c>
      <c r="AJ472" s="695" cm="1">
        <f t="array" ref="AJ472">INDEX($H472:$K472,0,MATCH(AJ$422,$H$422:$K$422,0))*HLOOKUP(AJ$421,$J$418:$R$419,2)</f>
        <v>0</v>
      </c>
      <c r="AK472" s="695" cm="1">
        <f t="array" ref="AK472">INDEX($H472:$K472,0,MATCH(AK$422,$H$422:$K$422,0))*HLOOKUP(AK$421,$J$418:$R$419,2)</f>
        <v>1</v>
      </c>
      <c r="AL472" s="695" cm="1">
        <f t="array" ref="AL472">INDEX($H472:$K472,0,MATCH(AL$422,$H$422:$K$422,0))*HLOOKUP(AL$421,$J$418:$R$419,2)</f>
        <v>0</v>
      </c>
      <c r="AM472" s="695" cm="1">
        <f t="array" ref="AM472">INDEX($H472:$K472,0,MATCH(AM$422,$H$422:$K$422,0))*HLOOKUP(AM$421,$J$418:$R$419,2)</f>
        <v>0</v>
      </c>
      <c r="AN472" s="695" cm="1">
        <f t="array" ref="AN472">INDEX($H472:$K472,0,MATCH(AN$422,$H$422:$K$422,0))*HLOOKUP(AN$421,$J$418:$R$419,2)</f>
        <v>0</v>
      </c>
      <c r="AO472" s="695" cm="1">
        <f t="array" ref="AO472">INDEX($H472:$K472,0,MATCH(AO$422,$H$422:$K$422,0))*HLOOKUP(AO$421,$J$418:$R$419,2)</f>
        <v>1</v>
      </c>
      <c r="AP472" s="695" cm="1">
        <f t="array" ref="AP472">INDEX($H472:$K472,0,MATCH(AP$422,$H$422:$K$422,0))*HLOOKUP(AP$421,$J$418:$R$419,2)</f>
        <v>0</v>
      </c>
      <c r="AQ472" s="695" cm="1">
        <f t="array" ref="AQ472">INDEX($H472:$K472,0,MATCH(AQ$422,$H$422:$K$422,0))*HLOOKUP(AQ$421,$J$418:$R$419,2)</f>
        <v>0</v>
      </c>
      <c r="AR472" s="695" cm="1">
        <f t="array" ref="AR472">INDEX($H472:$K472,0,MATCH(AR$422,$H$422:$K$422,0))*HLOOKUP(AR$421,$J$418:$R$419,2)</f>
        <v>0</v>
      </c>
      <c r="AS472" s="695" cm="1">
        <f t="array" ref="AS472">INDEX($H472:$K472,0,MATCH(AS$422,$H$422:$K$422,0))*HLOOKUP(AS$421,$J$418:$R$419,2)</f>
        <v>1</v>
      </c>
      <c r="AT472" s="695" cm="1">
        <f t="array" ref="AT472">INDEX($H472:$K472,0,MATCH(AT$422,$H$422:$K$422,0))*HLOOKUP(AT$421,$J$418:$R$419,2)</f>
        <v>0</v>
      </c>
      <c r="AU472" s="695" cm="1">
        <f t="array" ref="AU472">INDEX($H472:$K472,0,MATCH(AU$422,$H$422:$K$422,0))*HLOOKUP(AU$421,$J$418:$R$419,2)</f>
        <v>0</v>
      </c>
      <c r="AV472" s="186"/>
      <c r="AW472" s="186"/>
      <c r="AX472" s="16"/>
      <c r="AY472" s="8"/>
      <c r="AZ472" s="8"/>
      <c r="BA472" s="8"/>
    </row>
    <row r="473" spans="1:84" ht="14.5" outlineLevel="1" x14ac:dyDescent="0.35">
      <c r="A473" s="6"/>
      <c r="B473" s="7"/>
      <c r="C473" s="17"/>
      <c r="D473" s="17"/>
      <c r="E473" s="17"/>
      <c r="F473" s="26"/>
      <c r="G473" s="26" t="str">
        <f t="shared" si="248"/>
        <v>AAANWa</v>
      </c>
      <c r="H473" s="222">
        <f t="shared" ref="H473:K473" si="267">IF(H415&gt;0,1,0)</f>
        <v>0</v>
      </c>
      <c r="I473" s="222">
        <f t="shared" si="267"/>
        <v>1</v>
      </c>
      <c r="J473" s="222">
        <f t="shared" si="267"/>
        <v>0</v>
      </c>
      <c r="K473" s="222">
        <f t="shared" si="267"/>
        <v>0</v>
      </c>
      <c r="L473" s="695" cm="1">
        <f t="array" ref="L473">INDEX($H473:$K473,0,MATCH(L$422,$H$422:$K$422,0))*HLOOKUP(L$421,$J$418:$R$419,2)</f>
        <v>0</v>
      </c>
      <c r="M473" s="695" cm="1">
        <f t="array" ref="M473">INDEX($H473:$K473,0,MATCH(M$422,$H$422:$K$422,0))*HLOOKUP(M$421,$J$418:$R$419,2)</f>
        <v>1</v>
      </c>
      <c r="N473" s="695" cm="1">
        <f t="array" ref="N473">INDEX($H473:$K473,0,MATCH(N$422,$H$422:$K$422,0))*HLOOKUP(N$421,$J$418:$R$419,2)</f>
        <v>0</v>
      </c>
      <c r="O473" s="695" cm="1">
        <f t="array" ref="O473">INDEX($H473:$K473,0,MATCH(O$422,$H$422:$K$422,0))*HLOOKUP(O$421,$J$418:$R$419,2)</f>
        <v>0</v>
      </c>
      <c r="P473" s="695" cm="1">
        <f t="array" ref="P473">INDEX($H473:$K473,0,MATCH(P$422,$H$422:$K$422,0))*HLOOKUP(P$421,$J$418:$R$419,2)</f>
        <v>0</v>
      </c>
      <c r="Q473" s="695" cm="1">
        <f t="array" ref="Q473">INDEX($H473:$K473,0,MATCH(Q$422,$H$422:$K$422,0))*HLOOKUP(Q$421,$J$418:$R$419,2)</f>
        <v>1</v>
      </c>
      <c r="R473" s="695" cm="1">
        <f t="array" ref="R473">INDEX($H473:$K473,0,MATCH(R$422,$H$422:$K$422,0))*HLOOKUP(R$421,$J$418:$R$419,2)</f>
        <v>0</v>
      </c>
      <c r="S473" s="695" cm="1">
        <f t="array" ref="S473">INDEX($H473:$K473,0,MATCH(S$422,$H$422:$K$422,0))*HLOOKUP(S$421,$J$418:$R$419,2)</f>
        <v>0</v>
      </c>
      <c r="T473" s="695" cm="1">
        <f t="array" ref="T473">INDEX($H473:$K473,0,MATCH(T$422,$H$422:$K$422,0))*HLOOKUP(T$421,$J$418:$R$419,2)</f>
        <v>0</v>
      </c>
      <c r="U473" s="695" cm="1">
        <f t="array" ref="U473">INDEX($H473:$K473,0,MATCH(U$422,$H$422:$K$422,0))*HLOOKUP(U$421,$J$418:$R$419,2)</f>
        <v>1</v>
      </c>
      <c r="V473" s="695" cm="1">
        <f t="array" ref="V473">INDEX($H473:$K473,0,MATCH(V$422,$H$422:$K$422,0))*HLOOKUP(V$421,$J$418:$R$419,2)</f>
        <v>0</v>
      </c>
      <c r="W473" s="695" cm="1">
        <f t="array" ref="W473">INDEX($H473:$K473,0,MATCH(W$422,$H$422:$K$422,0))*HLOOKUP(W$421,$J$418:$R$419,2)</f>
        <v>0</v>
      </c>
      <c r="X473" s="695" cm="1">
        <f t="array" ref="X473">INDEX($H473:$K473,0,MATCH(X$422,$H$422:$K$422,0))*HLOOKUP(X$421,$J$418:$R$419,2)</f>
        <v>0</v>
      </c>
      <c r="Y473" s="695" cm="1">
        <f t="array" ref="Y473">INDEX($H473:$K473,0,MATCH(Y$422,$H$422:$K$422,0))*HLOOKUP(Y$421,$J$418:$R$419,2)</f>
        <v>1</v>
      </c>
      <c r="Z473" s="695" cm="1">
        <f t="array" ref="Z473">INDEX($H473:$K473,0,MATCH(Z$422,$H$422:$K$422,0))*HLOOKUP(Z$421,$J$418:$R$419,2)</f>
        <v>0</v>
      </c>
      <c r="AA473" s="695" cm="1">
        <f t="array" ref="AA473">INDEX($H473:$K473,0,MATCH(AA$422,$H$422:$K$422,0))*HLOOKUP(AA$421,$J$418:$R$419,2)</f>
        <v>0</v>
      </c>
      <c r="AB473" s="695" cm="1">
        <f t="array" ref="AB473">INDEX($H473:$K473,0,MATCH(AB$422,$H$422:$K$422,0))*HLOOKUP(AB$421,$J$418:$R$419,2)</f>
        <v>0</v>
      </c>
      <c r="AC473" s="695" cm="1">
        <f t="array" ref="AC473">INDEX($H473:$K473,0,MATCH(AC$422,$H$422:$K$422,0))*HLOOKUP(AC$421,$J$418:$R$419,2)</f>
        <v>1</v>
      </c>
      <c r="AD473" s="695" cm="1">
        <f t="array" ref="AD473">INDEX($H473:$K473,0,MATCH(AD$422,$H$422:$K$422,0))*HLOOKUP(AD$421,$J$418:$R$419,2)</f>
        <v>0</v>
      </c>
      <c r="AE473" s="695" cm="1">
        <f t="array" ref="AE473">INDEX($H473:$K473,0,MATCH(AE$422,$H$422:$K$422,0))*HLOOKUP(AE$421,$J$418:$R$419,2)</f>
        <v>0</v>
      </c>
      <c r="AF473" s="695" cm="1">
        <f t="array" ref="AF473">INDEX($H473:$K473,0,MATCH(AF$422,$H$422:$K$422,0))*HLOOKUP(AF$421,$J$418:$R$419,2)</f>
        <v>0</v>
      </c>
      <c r="AG473" s="695" cm="1">
        <f t="array" ref="AG473">INDEX($H473:$K473,0,MATCH(AG$422,$H$422:$K$422,0))*HLOOKUP(AG$421,$J$418:$R$419,2)</f>
        <v>1</v>
      </c>
      <c r="AH473" s="695" cm="1">
        <f t="array" ref="AH473">INDEX($H473:$K473,0,MATCH(AH$422,$H$422:$K$422,0))*HLOOKUP(AH$421,$J$418:$R$419,2)</f>
        <v>0</v>
      </c>
      <c r="AI473" s="695" cm="1">
        <f t="array" ref="AI473">INDEX($H473:$K473,0,MATCH(AI$422,$H$422:$K$422,0))*HLOOKUP(AI$421,$J$418:$R$419,2)</f>
        <v>0</v>
      </c>
      <c r="AJ473" s="695" cm="1">
        <f t="array" ref="AJ473">INDEX($H473:$K473,0,MATCH(AJ$422,$H$422:$K$422,0))*HLOOKUP(AJ$421,$J$418:$R$419,2)</f>
        <v>0</v>
      </c>
      <c r="AK473" s="695" cm="1">
        <f t="array" ref="AK473">INDEX($H473:$K473,0,MATCH(AK$422,$H$422:$K$422,0))*HLOOKUP(AK$421,$J$418:$R$419,2)</f>
        <v>1</v>
      </c>
      <c r="AL473" s="695" cm="1">
        <f t="array" ref="AL473">INDEX($H473:$K473,0,MATCH(AL$422,$H$422:$K$422,0))*HLOOKUP(AL$421,$J$418:$R$419,2)</f>
        <v>0</v>
      </c>
      <c r="AM473" s="695" cm="1">
        <f t="array" ref="AM473">INDEX($H473:$K473,0,MATCH(AM$422,$H$422:$K$422,0))*HLOOKUP(AM$421,$J$418:$R$419,2)</f>
        <v>0</v>
      </c>
      <c r="AN473" s="695" cm="1">
        <f t="array" ref="AN473">INDEX($H473:$K473,0,MATCH(AN$422,$H$422:$K$422,0))*HLOOKUP(AN$421,$J$418:$R$419,2)</f>
        <v>0</v>
      </c>
      <c r="AO473" s="695" cm="1">
        <f t="array" ref="AO473">INDEX($H473:$K473,0,MATCH(AO$422,$H$422:$K$422,0))*HLOOKUP(AO$421,$J$418:$R$419,2)</f>
        <v>1</v>
      </c>
      <c r="AP473" s="695" cm="1">
        <f t="array" ref="AP473">INDEX($H473:$K473,0,MATCH(AP$422,$H$422:$K$422,0))*HLOOKUP(AP$421,$J$418:$R$419,2)</f>
        <v>0</v>
      </c>
      <c r="AQ473" s="695" cm="1">
        <f t="array" ref="AQ473">INDEX($H473:$K473,0,MATCH(AQ$422,$H$422:$K$422,0))*HLOOKUP(AQ$421,$J$418:$R$419,2)</f>
        <v>0</v>
      </c>
      <c r="AR473" s="695" cm="1">
        <f t="array" ref="AR473">INDEX($H473:$K473,0,MATCH(AR$422,$H$422:$K$422,0))*HLOOKUP(AR$421,$J$418:$R$419,2)</f>
        <v>0</v>
      </c>
      <c r="AS473" s="695" cm="1">
        <f t="array" ref="AS473">INDEX($H473:$K473,0,MATCH(AS$422,$H$422:$K$422,0))*HLOOKUP(AS$421,$J$418:$R$419,2)</f>
        <v>1</v>
      </c>
      <c r="AT473" s="695" cm="1">
        <f t="array" ref="AT473">INDEX($H473:$K473,0,MATCH(AT$422,$H$422:$K$422,0))*HLOOKUP(AT$421,$J$418:$R$419,2)</f>
        <v>0</v>
      </c>
      <c r="AU473" s="695" cm="1">
        <f t="array" ref="AU473">INDEX($H473:$K473,0,MATCH(AU$422,$H$422:$K$422,0))*HLOOKUP(AU$421,$J$418:$R$419,2)</f>
        <v>0</v>
      </c>
      <c r="AV473" s="186"/>
      <c r="AW473" s="186"/>
      <c r="AX473" s="16"/>
      <c r="AY473" s="8"/>
      <c r="AZ473" s="8"/>
      <c r="BA473" s="8"/>
    </row>
    <row r="474" spans="1:84" ht="12" customHeight="1" outlineLevel="1" x14ac:dyDescent="0.35">
      <c r="A474" s="6"/>
      <c r="B474" s="7"/>
      <c r="C474" s="17"/>
      <c r="D474" s="17"/>
      <c r="E474" s="17"/>
      <c r="F474" s="33"/>
      <c r="G474" s="33"/>
      <c r="I474" s="33"/>
      <c r="J474" s="33"/>
      <c r="K474" s="34"/>
      <c r="L474" s="34"/>
      <c r="M474" s="34"/>
      <c r="N474" s="35"/>
      <c r="O474" s="35"/>
      <c r="P474" s="35"/>
      <c r="Q474" s="35"/>
      <c r="R474" s="35"/>
      <c r="S474" s="35"/>
      <c r="T474" s="35"/>
      <c r="U474" s="35"/>
      <c r="V474" s="35"/>
      <c r="W474" s="35"/>
      <c r="X474" s="186"/>
      <c r="Y474" s="186"/>
      <c r="Z474" s="186"/>
      <c r="AA474" s="186"/>
      <c r="AB474" s="186"/>
      <c r="AC474" s="186"/>
      <c r="AD474" s="186"/>
      <c r="AE474" s="186"/>
      <c r="AF474" s="186"/>
      <c r="AG474" s="186"/>
      <c r="AH474" s="186"/>
      <c r="AI474" s="186"/>
      <c r="AJ474" s="186"/>
      <c r="AK474" s="186"/>
      <c r="AL474" s="186"/>
      <c r="AM474" s="186"/>
      <c r="AN474" s="186"/>
      <c r="AO474" s="186"/>
      <c r="AP474" s="186"/>
      <c r="AQ474" s="186"/>
      <c r="AR474" s="186"/>
      <c r="AS474" s="186"/>
      <c r="AT474" s="186"/>
      <c r="AU474" s="186"/>
      <c r="AV474" s="186"/>
      <c r="AW474" s="186"/>
      <c r="AX474" s="16"/>
      <c r="AY474" s="8"/>
      <c r="AZ474" s="8"/>
      <c r="BA474" s="8"/>
    </row>
    <row r="475" spans="1:84" ht="5.15" customHeight="1" outlineLevel="1" x14ac:dyDescent="0.35">
      <c r="A475" s="6"/>
      <c r="B475" s="7"/>
      <c r="C475" s="17"/>
      <c r="D475" s="17"/>
      <c r="E475" s="17"/>
      <c r="F475" s="36"/>
      <c r="G475" s="36"/>
      <c r="H475" s="36"/>
      <c r="I475" s="36"/>
      <c r="J475" s="36"/>
      <c r="K475" s="37"/>
      <c r="L475" s="37"/>
      <c r="M475" s="37"/>
      <c r="N475" s="37"/>
      <c r="O475" s="38"/>
      <c r="P475" s="38"/>
      <c r="Q475" s="38"/>
      <c r="R475" s="38"/>
      <c r="S475" s="38"/>
      <c r="T475" s="38"/>
      <c r="U475" s="38"/>
      <c r="V475" s="38"/>
      <c r="W475" s="38"/>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16"/>
      <c r="AY475" s="8"/>
      <c r="AZ475" s="8"/>
      <c r="BA475" s="8"/>
    </row>
    <row r="476" spans="1:84" ht="25.4" customHeight="1" outlineLevel="1" x14ac:dyDescent="0.35">
      <c r="A476" s="6"/>
      <c r="B476" s="7"/>
      <c r="C476" s="39"/>
      <c r="D476" s="39"/>
      <c r="E476" s="39"/>
      <c r="F476" s="39"/>
      <c r="G476" s="40" t="str">
        <f>G112</f>
        <v>User defined rotations</v>
      </c>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8"/>
      <c r="AZ476" s="8"/>
      <c r="BA476" s="8"/>
    </row>
    <row r="477" spans="1:84" ht="12" customHeight="1" outlineLevel="1" x14ac:dyDescent="0.3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spans="1:84" ht="12" customHeight="1" outlineLevel="1" x14ac:dyDescent="0.3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row>
    <row r="479" spans="1:84" ht="5.15" customHeight="1" outlineLevel="1" thickBot="1" x14ac:dyDescent="0.4">
      <c r="A479" s="6"/>
      <c r="B479" s="7"/>
      <c r="C479" s="7"/>
      <c r="D479" s="7"/>
      <c r="E479" s="7"/>
      <c r="F479" s="7"/>
      <c r="G479" s="7"/>
      <c r="H479" s="8"/>
      <c r="I479" s="8"/>
      <c r="J479" s="8"/>
      <c r="K479" s="8"/>
      <c r="L479" s="8"/>
      <c r="M479" s="8"/>
      <c r="N479" s="8"/>
      <c r="O479" s="8"/>
      <c r="P479" s="8"/>
      <c r="Q479" s="8"/>
      <c r="R479" s="8"/>
      <c r="S479" s="8"/>
      <c r="T479" s="8"/>
      <c r="U479" s="8"/>
      <c r="V479" s="8"/>
      <c r="W479" s="8"/>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row>
    <row r="480" spans="1:84" ht="5.15" customHeight="1" outlineLevel="1" x14ac:dyDescent="0.35">
      <c r="A480" s="6"/>
      <c r="B480" s="7"/>
      <c r="C480" s="9" t="s">
        <v>0</v>
      </c>
      <c r="D480" s="9"/>
      <c r="E480" s="9"/>
      <c r="F480" s="9"/>
      <c r="G480" s="9"/>
      <c r="H480" s="9"/>
      <c r="I480" s="9"/>
      <c r="J480" s="9"/>
      <c r="K480" s="10"/>
      <c r="L480" s="10"/>
      <c r="M480" s="10"/>
      <c r="N480" s="10"/>
      <c r="O480" s="10"/>
      <c r="P480" s="10"/>
      <c r="Q480" s="10"/>
      <c r="R480" s="10"/>
      <c r="S480" s="10"/>
      <c r="T480" s="10"/>
      <c r="U480" s="10"/>
      <c r="V480" s="10"/>
      <c r="W480" s="11"/>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35">
      <c r="A481" s="6"/>
      <c r="B481" s="7"/>
      <c r="C481" s="12"/>
      <c r="D481" s="12"/>
      <c r="E481" s="12" t="s">
        <v>1</v>
      </c>
      <c r="F481" s="13"/>
      <c r="G481" s="14" t="s">
        <v>24</v>
      </c>
      <c r="H481" s="13"/>
      <c r="I481" s="13"/>
      <c r="J481" s="13"/>
      <c r="K481" s="13"/>
      <c r="L481" s="13"/>
      <c r="M481" s="13"/>
      <c r="N481" s="13"/>
      <c r="O481" s="13"/>
      <c r="P481" s="13"/>
      <c r="Q481" s="13"/>
      <c r="R481" s="13"/>
      <c r="S481" s="15"/>
      <c r="T481" s="13"/>
      <c r="U481" s="15"/>
      <c r="V481" s="15"/>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2"/>
      <c r="D482" s="12"/>
      <c r="E482" s="17"/>
      <c r="F482" s="13"/>
      <c r="G482" s="18"/>
      <c r="H482" s="13"/>
      <c r="I482" s="13"/>
      <c r="J482" s="13"/>
      <c r="K482" s="13"/>
      <c r="L482" s="13"/>
      <c r="M482" s="13"/>
      <c r="N482" s="13"/>
      <c r="O482" s="13"/>
      <c r="P482" s="13"/>
      <c r="Q482" s="13"/>
      <c r="R482" s="13"/>
      <c r="S482" s="15"/>
      <c r="T482" s="19"/>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7"/>
      <c r="D483" s="12"/>
      <c r="E483" s="17"/>
      <c r="F483" s="13"/>
      <c r="G483" s="13" t="s">
        <v>2</v>
      </c>
      <c r="H483" s="13"/>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20">
        <v>0</v>
      </c>
      <c r="D484" s="12"/>
      <c r="E484" s="17"/>
      <c r="F484" s="13"/>
      <c r="G484" s="21"/>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17"/>
      <c r="D485" s="17"/>
      <c r="E485" s="17"/>
      <c r="F485" s="17"/>
      <c r="G485" s="17"/>
      <c r="H485" s="17"/>
      <c r="I485" s="17"/>
      <c r="J485" s="22"/>
      <c r="K485" s="22"/>
      <c r="L485" s="22"/>
      <c r="M485" s="22"/>
      <c r="N485" s="22"/>
      <c r="O485" s="22"/>
      <c r="P485" s="22"/>
      <c r="Q485" s="22"/>
      <c r="R485" s="22"/>
      <c r="S485" s="22"/>
      <c r="T485" s="22"/>
      <c r="U485" s="22"/>
      <c r="V485" s="22"/>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17"/>
      <c r="G486" s="17"/>
      <c r="H486" s="17"/>
      <c r="I486" s="17"/>
      <c r="J486" s="17"/>
      <c r="K486" s="17"/>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17"/>
      <c r="G487" s="17"/>
      <c r="H487" s="17"/>
      <c r="I487" s="17"/>
      <c r="J487" s="23"/>
      <c r="K487" s="23"/>
      <c r="L487" s="23"/>
      <c r="M487" s="23"/>
      <c r="N487" s="23"/>
      <c r="O487" s="23"/>
      <c r="P487" s="23"/>
      <c r="Q487" s="23"/>
      <c r="R487" s="23"/>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5">
      <c r="A488" s="6"/>
      <c r="B488" s="7"/>
      <c r="C488" s="17"/>
      <c r="D488" s="17"/>
      <c r="E488" s="17"/>
      <c r="F488" s="17"/>
      <c r="G488" s="17"/>
      <c r="H488" s="17"/>
      <c r="I488" s="17"/>
      <c r="J488" s="23" t="s">
        <v>368</v>
      </c>
      <c r="K488" s="23" t="s">
        <v>54</v>
      </c>
      <c r="L488" s="23" t="s">
        <v>55</v>
      </c>
      <c r="M488" s="23" t="s">
        <v>56</v>
      </c>
      <c r="N488" s="23" t="s">
        <v>57</v>
      </c>
      <c r="O488" s="23" t="s">
        <v>870</v>
      </c>
      <c r="P488" s="23" t="s">
        <v>871</v>
      </c>
      <c r="Q488" s="23" t="s">
        <v>872</v>
      </c>
      <c r="R488" s="23" t="s">
        <v>1086</v>
      </c>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4.5" outlineLevel="1" x14ac:dyDescent="0.35">
      <c r="A489" s="6"/>
      <c r="B489" s="7"/>
      <c r="C489" s="17"/>
      <c r="D489" s="17"/>
      <c r="E489" s="17"/>
      <c r="F489" s="26"/>
      <c r="H489" s="27"/>
      <c r="I489" s="650" t="str">
        <f>General!G17</f>
        <v>b</v>
      </c>
      <c r="J489" s="228">
        <v>0.67</v>
      </c>
      <c r="K489" s="228">
        <v>0.92</v>
      </c>
      <c r="L489" s="228">
        <v>1.02</v>
      </c>
      <c r="M489" s="228">
        <v>1</v>
      </c>
      <c r="N489" s="228">
        <v>0.97</v>
      </c>
      <c r="O489" s="227">
        <v>0.82</v>
      </c>
      <c r="P489" s="227">
        <v>0.81</v>
      </c>
      <c r="Q489" s="227">
        <v>0.56000000000000005</v>
      </c>
      <c r="R489" s="227">
        <v>0</v>
      </c>
      <c r="S489" s="60"/>
      <c r="T489" s="60"/>
      <c r="U489" s="60"/>
      <c r="V489" s="58"/>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4.5" outlineLevel="1" x14ac:dyDescent="0.35">
      <c r="A490" s="6"/>
      <c r="B490" s="7"/>
      <c r="C490" s="17"/>
      <c r="D490" s="17"/>
      <c r="E490" s="17"/>
      <c r="F490" s="26"/>
      <c r="H490" s="27"/>
      <c r="I490" s="650" t="str">
        <f>General!G18</f>
        <v>bd</v>
      </c>
      <c r="J490" s="228">
        <v>0.67</v>
      </c>
      <c r="K490" s="228">
        <v>0.92</v>
      </c>
      <c r="L490" s="228">
        <v>1.02</v>
      </c>
      <c r="M490" s="228">
        <v>1</v>
      </c>
      <c r="N490" s="228">
        <v>0.97</v>
      </c>
      <c r="O490" s="227">
        <v>0.82</v>
      </c>
      <c r="P490" s="227">
        <v>0.81</v>
      </c>
      <c r="Q490" s="227">
        <v>0.56000000000000005</v>
      </c>
      <c r="R490" s="227">
        <v>0</v>
      </c>
      <c r="S490" s="60"/>
      <c r="T490" s="60"/>
      <c r="U490" s="60"/>
      <c r="V490" s="58"/>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4.5" outlineLevel="1" x14ac:dyDescent="0.35">
      <c r="A491" s="6"/>
      <c r="B491" s="7"/>
      <c r="C491" s="17"/>
      <c r="D491" s="17"/>
      <c r="E491" s="17"/>
      <c r="F491" s="26"/>
      <c r="H491" s="27"/>
      <c r="I491" s="650" t="str">
        <f>General!G19</f>
        <v>f</v>
      </c>
      <c r="J491" s="228">
        <v>0.78</v>
      </c>
      <c r="K491" s="228">
        <v>1.1499999999999999</v>
      </c>
      <c r="L491" s="228">
        <v>1.04</v>
      </c>
      <c r="M491" s="228">
        <v>1</v>
      </c>
      <c r="N491" s="228">
        <v>0.95</v>
      </c>
      <c r="O491" s="227">
        <v>0.88</v>
      </c>
      <c r="P491" s="227">
        <v>0.89</v>
      </c>
      <c r="Q491" s="227">
        <v>0.56000000000000005</v>
      </c>
      <c r="R491" s="227">
        <v>0</v>
      </c>
      <c r="S491" s="60"/>
      <c r="T491" s="57"/>
      <c r="U491" s="60"/>
      <c r="V491" s="58"/>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4.5" outlineLevel="1" x14ac:dyDescent="0.35">
      <c r="A492" s="6"/>
      <c r="B492" s="7"/>
      <c r="C492" s="17"/>
      <c r="D492" s="17"/>
      <c r="E492" s="17"/>
      <c r="F492" s="26"/>
      <c r="H492" s="27"/>
      <c r="I492" s="650" t="str">
        <f>General!G20</f>
        <v>h</v>
      </c>
      <c r="J492" s="228">
        <v>0.67</v>
      </c>
      <c r="K492" s="228">
        <v>0.92</v>
      </c>
      <c r="L492" s="228">
        <v>1.02</v>
      </c>
      <c r="M492" s="228">
        <v>1</v>
      </c>
      <c r="N492" s="228">
        <v>0.97</v>
      </c>
      <c r="O492" s="227">
        <v>0.82</v>
      </c>
      <c r="P492" s="227">
        <v>0.81</v>
      </c>
      <c r="Q492" s="227">
        <v>0.56000000000000005</v>
      </c>
      <c r="R492" s="227">
        <v>0</v>
      </c>
      <c r="S492" s="60"/>
      <c r="T492" s="57"/>
      <c r="U492" s="60"/>
      <c r="V492" s="58"/>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35">
      <c r="A493" s="6"/>
      <c r="B493" s="7"/>
      <c r="C493" s="17"/>
      <c r="D493" s="17"/>
      <c r="E493" s="17"/>
      <c r="F493" s="26"/>
      <c r="H493" s="27"/>
      <c r="I493" s="650" t="str">
        <f>General!G21</f>
        <v>i</v>
      </c>
      <c r="J493" s="228">
        <v>0.78</v>
      </c>
      <c r="K493" s="228">
        <v>1.1499999999999999</v>
      </c>
      <c r="L493" s="228">
        <v>1.04</v>
      </c>
      <c r="M493" s="228">
        <v>1</v>
      </c>
      <c r="N493" s="228">
        <v>0.95</v>
      </c>
      <c r="O493" s="227">
        <v>0.88</v>
      </c>
      <c r="P493" s="227">
        <v>0.89</v>
      </c>
      <c r="Q493" s="227">
        <v>0.56000000000000005</v>
      </c>
      <c r="R493" s="227">
        <v>0</v>
      </c>
      <c r="S493" s="57"/>
      <c r="T493" s="57"/>
      <c r="U493" s="57"/>
      <c r="V493" s="5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35">
      <c r="A494" s="6"/>
      <c r="B494" s="7"/>
      <c r="C494" s="17"/>
      <c r="D494" s="17"/>
      <c r="E494" s="17"/>
      <c r="F494" s="26"/>
      <c r="H494" s="27"/>
      <c r="I494" s="650" t="str">
        <f>General!G22</f>
        <v>k</v>
      </c>
      <c r="J494" s="228">
        <v>0.78</v>
      </c>
      <c r="K494" s="228">
        <v>1.1499999999999999</v>
      </c>
      <c r="L494" s="228">
        <v>1.04</v>
      </c>
      <c r="M494" s="228">
        <v>1</v>
      </c>
      <c r="N494" s="228">
        <v>0.95</v>
      </c>
      <c r="O494" s="227">
        <v>0.88</v>
      </c>
      <c r="P494" s="227">
        <v>0.89</v>
      </c>
      <c r="Q494" s="227">
        <v>0.56000000000000005</v>
      </c>
      <c r="R494" s="227">
        <v>0</v>
      </c>
      <c r="S494" s="57"/>
      <c r="T494" s="57"/>
      <c r="U494" s="57"/>
      <c r="V494" s="5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35">
      <c r="A495" s="6"/>
      <c r="B495" s="7"/>
      <c r="C495" s="17"/>
      <c r="D495" s="17"/>
      <c r="E495" s="17"/>
      <c r="F495" s="33"/>
      <c r="H495" s="27"/>
      <c r="I495" s="650" t="str">
        <f>General!G23</f>
        <v>l</v>
      </c>
      <c r="J495" s="228">
        <v>0.78</v>
      </c>
      <c r="K495" s="228">
        <v>1.1499999999999999</v>
      </c>
      <c r="L495" s="228">
        <v>1.04</v>
      </c>
      <c r="M495" s="228">
        <v>1</v>
      </c>
      <c r="N495" s="228">
        <v>0.95</v>
      </c>
      <c r="O495" s="227">
        <v>0.88</v>
      </c>
      <c r="P495" s="227">
        <v>0.89</v>
      </c>
      <c r="Q495" s="227">
        <v>0.56000000000000005</v>
      </c>
      <c r="R495" s="227">
        <v>0</v>
      </c>
      <c r="S495" s="57"/>
      <c r="T495" s="57"/>
      <c r="U495" s="57"/>
      <c r="V495" s="58"/>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35">
      <c r="A496" s="6"/>
      <c r="B496" s="7"/>
      <c r="C496" s="17"/>
      <c r="D496" s="17"/>
      <c r="E496" s="17"/>
      <c r="F496" s="33"/>
      <c r="H496" s="27"/>
      <c r="I496" s="650" t="str">
        <f>General!G24</f>
        <v>o</v>
      </c>
      <c r="J496" s="228">
        <v>0.67</v>
      </c>
      <c r="K496" s="228">
        <v>0.92</v>
      </c>
      <c r="L496" s="228">
        <v>1.02</v>
      </c>
      <c r="M496" s="228">
        <v>1</v>
      </c>
      <c r="N496" s="228">
        <v>0.97</v>
      </c>
      <c r="O496" s="227">
        <v>0.82</v>
      </c>
      <c r="P496" s="227">
        <v>0.81</v>
      </c>
      <c r="Q496" s="227">
        <v>0.56000000000000005</v>
      </c>
      <c r="R496" s="227">
        <v>0</v>
      </c>
      <c r="S496" s="57"/>
      <c r="T496" s="57"/>
      <c r="U496" s="57"/>
      <c r="V496" s="58"/>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84" ht="12" customHeight="1" outlineLevel="1" x14ac:dyDescent="0.35">
      <c r="A497" s="6"/>
      <c r="B497" s="7"/>
      <c r="C497" s="17"/>
      <c r="D497" s="17"/>
      <c r="E497" s="17"/>
      <c r="F497" s="33"/>
      <c r="H497" s="27"/>
      <c r="I497" s="650" t="str">
        <f>General!G25</f>
        <v>od</v>
      </c>
      <c r="J497" s="228">
        <v>0.67</v>
      </c>
      <c r="K497" s="228">
        <v>0.92</v>
      </c>
      <c r="L497" s="228">
        <v>1.02</v>
      </c>
      <c r="M497" s="228">
        <v>1</v>
      </c>
      <c r="N497" s="228">
        <v>0.97</v>
      </c>
      <c r="O497" s="227">
        <v>0.82</v>
      </c>
      <c r="P497" s="227">
        <v>0.81</v>
      </c>
      <c r="Q497" s="227">
        <v>0.56000000000000005</v>
      </c>
      <c r="R497" s="227">
        <v>0</v>
      </c>
      <c r="S497" s="57"/>
      <c r="T497" s="57"/>
      <c r="U497" s="57"/>
      <c r="V497" s="58"/>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84" ht="12" customHeight="1" outlineLevel="1" x14ac:dyDescent="0.35">
      <c r="A498" s="6"/>
      <c r="B498" s="7"/>
      <c r="C498" s="17"/>
      <c r="D498" s="17"/>
      <c r="E498" s="17"/>
      <c r="F498" s="33"/>
      <c r="H498" s="27"/>
      <c r="I498" s="650" t="str">
        <f>General!G26</f>
        <v>of</v>
      </c>
      <c r="J498" s="228">
        <v>0.67</v>
      </c>
      <c r="K498" s="228">
        <v>0.92</v>
      </c>
      <c r="L498" s="228">
        <v>1.02</v>
      </c>
      <c r="M498" s="228">
        <v>1</v>
      </c>
      <c r="N498" s="228">
        <v>0.97</v>
      </c>
      <c r="O498" s="227">
        <v>0.82</v>
      </c>
      <c r="P498" s="227">
        <v>0.81</v>
      </c>
      <c r="Q498" s="227">
        <v>0.56000000000000005</v>
      </c>
      <c r="R498" s="227">
        <v>0</v>
      </c>
      <c r="S498" s="57"/>
      <c r="T498" s="57"/>
      <c r="U498" s="57"/>
      <c r="V498" s="58"/>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84" ht="12" customHeight="1" outlineLevel="1" x14ac:dyDescent="0.35">
      <c r="A499" s="6"/>
      <c r="B499" s="7"/>
      <c r="C499" s="17"/>
      <c r="D499" s="17"/>
      <c r="E499" s="17"/>
      <c r="F499" s="33"/>
      <c r="H499" s="27"/>
      <c r="I499" s="650" t="str">
        <f>General!G27</f>
        <v>r</v>
      </c>
      <c r="J499" s="227">
        <v>0.75</v>
      </c>
      <c r="K499" s="227">
        <v>1</v>
      </c>
      <c r="L499" s="227">
        <v>1.1299999999999999</v>
      </c>
      <c r="M499" s="227">
        <v>1</v>
      </c>
      <c r="N499" s="227">
        <v>0.97</v>
      </c>
      <c r="O499" s="227">
        <v>0.73</v>
      </c>
      <c r="P499" s="227">
        <v>0.77</v>
      </c>
      <c r="Q499" s="227">
        <v>0.56000000000000005</v>
      </c>
      <c r="R499" s="227">
        <v>0</v>
      </c>
      <c r="S499" s="57"/>
      <c r="T499" s="57"/>
      <c r="U499" s="57"/>
      <c r="V499" s="58"/>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84" ht="12" customHeight="1" outlineLevel="1" x14ac:dyDescent="0.35">
      <c r="A500" s="6"/>
      <c r="B500" s="7"/>
      <c r="C500" s="17"/>
      <c r="D500" s="17"/>
      <c r="E500" s="17"/>
      <c r="F500" s="33"/>
      <c r="H500" s="27"/>
      <c r="I500" s="650" t="str">
        <f>General!G28</f>
        <v>rd</v>
      </c>
      <c r="J500" s="227">
        <v>0.75</v>
      </c>
      <c r="K500" s="227">
        <v>1</v>
      </c>
      <c r="L500" s="227">
        <v>1.1299999999999999</v>
      </c>
      <c r="M500" s="227">
        <v>1</v>
      </c>
      <c r="N500" s="227">
        <v>0.97</v>
      </c>
      <c r="O500" s="227">
        <v>0.73</v>
      </c>
      <c r="P500" s="227">
        <v>0.77</v>
      </c>
      <c r="Q500" s="227">
        <v>0.56000000000000005</v>
      </c>
      <c r="R500" s="227">
        <v>0</v>
      </c>
      <c r="S500" s="57"/>
      <c r="T500" s="57"/>
      <c r="U500" s="57"/>
      <c r="V500" s="58"/>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84" ht="12" customHeight="1" outlineLevel="1" x14ac:dyDescent="0.35">
      <c r="A501" s="6"/>
      <c r="B501" s="7"/>
      <c r="C501" s="17"/>
      <c r="D501" s="17"/>
      <c r="E501" s="17"/>
      <c r="F501" s="33"/>
      <c r="H501" s="27"/>
      <c r="I501" s="650" t="str">
        <f>General!G29</f>
        <v>v</v>
      </c>
      <c r="J501" s="228">
        <v>0.78</v>
      </c>
      <c r="K501" s="228">
        <v>1.1499999999999999</v>
      </c>
      <c r="L501" s="228">
        <v>1.04</v>
      </c>
      <c r="M501" s="228">
        <v>1</v>
      </c>
      <c r="N501" s="228">
        <v>0.95</v>
      </c>
      <c r="O501" s="227">
        <v>0.88</v>
      </c>
      <c r="P501" s="227">
        <v>0.89</v>
      </c>
      <c r="Q501" s="227">
        <v>0.56000000000000005</v>
      </c>
      <c r="R501" s="227">
        <v>0</v>
      </c>
      <c r="S501" s="57"/>
      <c r="T501" s="57"/>
      <c r="U501" s="57"/>
      <c r="V501" s="58"/>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84" ht="12" customHeight="1" outlineLevel="1" x14ac:dyDescent="0.35">
      <c r="A502" s="6"/>
      <c r="B502" s="7"/>
      <c r="C502" s="17"/>
      <c r="D502" s="17"/>
      <c r="E502" s="17"/>
      <c r="F502" s="33"/>
      <c r="H502" s="27"/>
      <c r="I502" s="650" t="str">
        <f>General!G30</f>
        <v>w</v>
      </c>
      <c r="J502" s="228">
        <v>0.67</v>
      </c>
      <c r="K502" s="228">
        <v>0.92</v>
      </c>
      <c r="L502" s="228">
        <v>1.02</v>
      </c>
      <c r="M502" s="228">
        <v>1</v>
      </c>
      <c r="N502" s="228">
        <v>0.97</v>
      </c>
      <c r="O502" s="227">
        <v>0.82</v>
      </c>
      <c r="P502" s="227">
        <v>0.81</v>
      </c>
      <c r="Q502" s="227">
        <v>0.56000000000000005</v>
      </c>
      <c r="R502" s="227">
        <v>0</v>
      </c>
      <c r="S502" s="57"/>
      <c r="T502" s="57"/>
      <c r="U502" s="57"/>
      <c r="V502" s="58"/>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84" ht="12" customHeight="1" outlineLevel="1" x14ac:dyDescent="0.35">
      <c r="A503" s="6"/>
      <c r="B503" s="7"/>
      <c r="C503" s="17"/>
      <c r="D503" s="17"/>
      <c r="E503" s="17"/>
      <c r="F503" s="33"/>
      <c r="H503" s="26"/>
      <c r="I503" s="650" t="str">
        <f>General!G31</f>
        <v>wd</v>
      </c>
      <c r="J503" s="228">
        <v>0.67</v>
      </c>
      <c r="K503" s="228">
        <v>0.92</v>
      </c>
      <c r="L503" s="228">
        <v>1.02</v>
      </c>
      <c r="M503" s="228">
        <v>1</v>
      </c>
      <c r="N503" s="228">
        <v>0.97</v>
      </c>
      <c r="O503" s="227">
        <v>0.82</v>
      </c>
      <c r="P503" s="227">
        <v>0.81</v>
      </c>
      <c r="Q503" s="227">
        <v>0.56000000000000005</v>
      </c>
      <c r="R503" s="227">
        <v>0</v>
      </c>
      <c r="S503" s="57"/>
      <c r="T503" s="57"/>
      <c r="U503" s="57"/>
      <c r="V503" s="58"/>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84" ht="12" customHeight="1" outlineLevel="1" x14ac:dyDescent="0.35">
      <c r="A504" s="6"/>
      <c r="B504" s="7"/>
      <c r="C504" s="17"/>
      <c r="D504" s="17"/>
      <c r="E504" s="17"/>
      <c r="F504" s="33"/>
      <c r="H504" s="26"/>
      <c r="I504" s="650" t="str">
        <f>General!G32</f>
        <v>z</v>
      </c>
      <c r="J504" s="227">
        <v>0.75</v>
      </c>
      <c r="K504" s="227">
        <v>1</v>
      </c>
      <c r="L504" s="227">
        <v>1.1299999999999999</v>
      </c>
      <c r="M504" s="227">
        <v>1</v>
      </c>
      <c r="N504" s="227">
        <v>0.97</v>
      </c>
      <c r="O504" s="227">
        <v>0.73</v>
      </c>
      <c r="P504" s="227">
        <v>0.77</v>
      </c>
      <c r="Q504" s="227">
        <v>0.56000000000000005</v>
      </c>
      <c r="R504" s="227">
        <v>0</v>
      </c>
      <c r="S504" s="57"/>
      <c r="T504" s="57"/>
      <c r="U504" s="57"/>
      <c r="V504" s="58"/>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12" customHeight="1" outlineLevel="1" x14ac:dyDescent="0.35">
      <c r="A505" s="6"/>
      <c r="B505" s="7"/>
      <c r="C505" s="17"/>
      <c r="D505" s="17"/>
      <c r="E505" s="17"/>
      <c r="F505" s="33"/>
      <c r="H505" s="26"/>
      <c r="I505" s="650" t="str">
        <f>General!G33</f>
        <v>zd</v>
      </c>
      <c r="J505" s="227">
        <v>0.75</v>
      </c>
      <c r="K505" s="227">
        <v>1</v>
      </c>
      <c r="L505" s="227">
        <v>1.1299999999999999</v>
      </c>
      <c r="M505" s="227">
        <v>1</v>
      </c>
      <c r="N505" s="227">
        <v>0.97</v>
      </c>
      <c r="O505" s="227">
        <v>0.73</v>
      </c>
      <c r="P505" s="227">
        <v>0.77</v>
      </c>
      <c r="Q505" s="227">
        <v>0.56000000000000005</v>
      </c>
      <c r="R505" s="227">
        <v>0</v>
      </c>
      <c r="S505" s="57"/>
      <c r="T505" s="57"/>
      <c r="U505" s="57"/>
      <c r="V505" s="58"/>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84" ht="12" customHeight="1" outlineLevel="1" x14ac:dyDescent="0.35">
      <c r="A506" s="6"/>
      <c r="B506" s="7"/>
      <c r="C506" s="17"/>
      <c r="D506" s="17"/>
      <c r="E506" s="17"/>
      <c r="F506" s="33"/>
      <c r="R506" s="57"/>
      <c r="S506" s="57"/>
      <c r="T506" s="57"/>
      <c r="U506" s="57"/>
      <c r="V506" s="58"/>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84" ht="12" customHeight="1" outlineLevel="1" x14ac:dyDescent="0.35">
      <c r="A507" s="6"/>
      <c r="B507" s="7"/>
      <c r="C507" s="17"/>
      <c r="D507" s="17"/>
      <c r="E507" s="17"/>
      <c r="F507" s="33"/>
      <c r="G507" s="34"/>
      <c r="H507" s="34"/>
      <c r="I507" s="34"/>
      <c r="J507" s="61"/>
      <c r="K507" s="61"/>
      <c r="L507" s="61"/>
      <c r="M507" s="61"/>
      <c r="N507" s="61"/>
      <c r="O507" s="61"/>
      <c r="P507" s="61"/>
      <c r="Q507" s="61"/>
      <c r="R507" s="57"/>
      <c r="S507" s="57"/>
      <c r="T507" s="57"/>
      <c r="U507" s="57"/>
      <c r="V507" s="58"/>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84" ht="5.15" customHeight="1" outlineLevel="1" x14ac:dyDescent="0.35">
      <c r="A508" s="6"/>
      <c r="B508" s="7"/>
      <c r="C508" s="17"/>
      <c r="D508" s="17"/>
      <c r="E508" s="17"/>
      <c r="F508" s="36"/>
      <c r="G508" s="37"/>
      <c r="H508" s="37"/>
      <c r="I508" s="37"/>
      <c r="J508" s="38"/>
      <c r="K508" s="38"/>
      <c r="L508" s="38"/>
      <c r="M508" s="38"/>
      <c r="N508" s="38"/>
      <c r="O508" s="38"/>
      <c r="P508" s="38"/>
      <c r="Q508" s="38"/>
      <c r="R508" s="38"/>
      <c r="S508" s="38"/>
      <c r="T508" s="38"/>
      <c r="U508" s="38"/>
      <c r="V508" s="30"/>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84" ht="25.4" customHeight="1" outlineLevel="1" x14ac:dyDescent="0.35">
      <c r="A509" s="6"/>
      <c r="B509" s="7"/>
      <c r="C509" s="39"/>
      <c r="D509" s="39"/>
      <c r="E509" s="39"/>
      <c r="F509" s="39"/>
      <c r="G509" s="40" t="str">
        <f>G481</f>
        <v>Yield by Soil</v>
      </c>
      <c r="H509" s="39"/>
      <c r="I509" s="39"/>
      <c r="J509" s="39"/>
      <c r="K509" s="39"/>
      <c r="L509" s="39"/>
      <c r="M509" s="39"/>
      <c r="N509" s="39"/>
      <c r="O509" s="39"/>
      <c r="P509" s="39"/>
      <c r="Q509" s="39"/>
      <c r="R509" s="39"/>
      <c r="S509" s="39"/>
      <c r="T509" s="39"/>
      <c r="U509" s="39"/>
      <c r="V509" s="39"/>
      <c r="W509" s="41" t="s">
        <v>23</v>
      </c>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84" ht="12" customHeight="1" outlineLevel="1" x14ac:dyDescent="0.35">
      <c r="A510" s="6"/>
      <c r="B510" s="7"/>
      <c r="C510" s="7"/>
      <c r="D510" s="7"/>
      <c r="E510" s="7"/>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84" ht="12" customHeight="1" outlineLevel="1" x14ac:dyDescent="0.3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row>
    <row r="512" spans="1:84" ht="5.15" customHeight="1" outlineLevel="1" thickBot="1" x14ac:dyDescent="0.4">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15" customHeight="1" outlineLevel="1" x14ac:dyDescent="0.35">
      <c r="A513" s="6"/>
      <c r="B513" s="7"/>
      <c r="C513" s="9" t="s">
        <v>0</v>
      </c>
      <c r="D513" s="9"/>
      <c r="E513" s="9"/>
      <c r="F513" s="9"/>
      <c r="G513" s="9"/>
      <c r="H513" s="9"/>
      <c r="I513" s="9"/>
      <c r="J513" s="9"/>
      <c r="K513" s="10"/>
      <c r="L513" s="10"/>
      <c r="M513" s="10"/>
      <c r="N513" s="10"/>
      <c r="O513" s="10"/>
      <c r="P513" s="10"/>
      <c r="Q513" s="10"/>
      <c r="R513" s="10"/>
      <c r="S513" s="10"/>
      <c r="T513" s="10"/>
      <c r="U513" s="10"/>
      <c r="V513" s="10"/>
      <c r="W513" s="11"/>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35">
      <c r="A514" s="6"/>
      <c r="B514" s="7"/>
      <c r="C514" s="12"/>
      <c r="D514" s="12"/>
      <c r="E514" s="12" t="s">
        <v>1</v>
      </c>
      <c r="F514" s="13"/>
      <c r="G514" s="14" t="s">
        <v>1234</v>
      </c>
      <c r="H514" s="13"/>
      <c r="I514" s="13"/>
      <c r="J514" s="13"/>
      <c r="K514" s="13"/>
      <c r="L514" s="13"/>
      <c r="M514" s="13"/>
      <c r="N514" s="13"/>
      <c r="O514" s="13"/>
      <c r="P514" s="13"/>
      <c r="Q514" s="13"/>
      <c r="R514" s="13"/>
      <c r="S514" s="15"/>
      <c r="T514" s="13"/>
      <c r="U514" s="15"/>
      <c r="V514" s="15"/>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35">
      <c r="A515" s="6"/>
      <c r="B515" s="7"/>
      <c r="C515" s="12"/>
      <c r="D515" s="12"/>
      <c r="E515" s="17"/>
      <c r="F515" s="13"/>
      <c r="G515" s="18"/>
      <c r="H515" s="13"/>
      <c r="I515" s="13"/>
      <c r="J515" s="13"/>
      <c r="K515" s="13"/>
      <c r="L515" s="13"/>
      <c r="M515" s="13"/>
      <c r="N515" s="13"/>
      <c r="O515" s="13"/>
      <c r="P515" s="13"/>
      <c r="Q515" s="13"/>
      <c r="R515" s="13"/>
      <c r="S515" s="15"/>
      <c r="T515" s="19"/>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35">
      <c r="A516" s="6"/>
      <c r="B516" s="7"/>
      <c r="C516" s="17"/>
      <c r="D516" s="12"/>
      <c r="E516" s="17"/>
      <c r="F516" s="13"/>
      <c r="G516" s="13" t="s">
        <v>1235</v>
      </c>
      <c r="H516" s="13"/>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35">
      <c r="A517" s="6"/>
      <c r="B517" s="7"/>
      <c r="C517" s="20">
        <v>0</v>
      </c>
      <c r="D517" s="12"/>
      <c r="E517" s="17"/>
      <c r="F517" s="13"/>
      <c r="G517" s="21"/>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35">
      <c r="A518" s="6"/>
      <c r="B518" s="7"/>
      <c r="C518" s="17"/>
      <c r="D518" s="17"/>
      <c r="E518" s="17"/>
      <c r="F518" s="17"/>
      <c r="G518" s="17"/>
      <c r="H518" s="17"/>
      <c r="I518" s="17"/>
      <c r="J518" s="22"/>
      <c r="K518" s="22"/>
      <c r="L518" s="22"/>
      <c r="M518" s="22"/>
      <c r="N518" s="22"/>
      <c r="O518" s="22"/>
      <c r="P518" s="22"/>
      <c r="Q518" s="22"/>
      <c r="R518" s="22"/>
      <c r="S518" s="22"/>
      <c r="T518" s="22"/>
      <c r="U518" s="22"/>
      <c r="V518" s="2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5">
      <c r="A519" s="6"/>
      <c r="B519" s="7"/>
      <c r="C519" s="17"/>
      <c r="D519" s="17"/>
      <c r="E519" s="17"/>
      <c r="F519" s="17"/>
      <c r="G519" s="17"/>
      <c r="H519" s="17"/>
      <c r="I519" s="17"/>
      <c r="J519" s="17"/>
      <c r="K519" s="17"/>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5">
      <c r="A520" s="6"/>
      <c r="B520" s="7"/>
      <c r="C520" s="17"/>
      <c r="D520" s="17"/>
      <c r="E520" s="17"/>
      <c r="F520" s="17"/>
      <c r="G520" s="17"/>
      <c r="H520" s="17"/>
      <c r="I520" s="17"/>
      <c r="J520" s="23"/>
      <c r="K520" s="23"/>
      <c r="L520" s="23"/>
      <c r="M520" s="23"/>
      <c r="N520" s="23"/>
      <c r="O520" s="23"/>
      <c r="P520" s="23"/>
      <c r="Q520" s="23"/>
      <c r="R520" s="23"/>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35">
      <c r="A521" s="6"/>
      <c r="B521" s="7"/>
      <c r="C521" s="17"/>
      <c r="D521" s="17"/>
      <c r="E521" s="17"/>
      <c r="F521" s="17"/>
      <c r="G521" s="17"/>
      <c r="H521" s="17"/>
      <c r="I521" s="17"/>
      <c r="J521" s="23" t="s">
        <v>368</v>
      </c>
      <c r="K521" s="23" t="s">
        <v>54</v>
      </c>
      <c r="L521" s="23" t="s">
        <v>55</v>
      </c>
      <c r="M521" s="23" t="s">
        <v>56</v>
      </c>
      <c r="N521" s="23" t="s">
        <v>57</v>
      </c>
      <c r="O521" s="23" t="s">
        <v>870</v>
      </c>
      <c r="P521" s="23" t="s">
        <v>871</v>
      </c>
      <c r="Q521" s="23" t="s">
        <v>872</v>
      </c>
      <c r="R521" s="23" t="s">
        <v>1086</v>
      </c>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4.5" outlineLevel="1" x14ac:dyDescent="0.35">
      <c r="A522" s="6"/>
      <c r="B522" s="7"/>
      <c r="C522" s="17"/>
      <c r="D522" s="17"/>
      <c r="E522" s="17"/>
      <c r="F522" s="26"/>
      <c r="H522" s="27"/>
      <c r="I522" s="491" t="s">
        <v>809</v>
      </c>
      <c r="J522" s="228">
        <v>1</v>
      </c>
      <c r="K522" s="228">
        <v>1</v>
      </c>
      <c r="L522" s="228">
        <v>1</v>
      </c>
      <c r="M522" s="228">
        <v>1</v>
      </c>
      <c r="N522" s="228">
        <v>1</v>
      </c>
      <c r="O522" s="228">
        <v>1</v>
      </c>
      <c r="P522" s="228">
        <v>1</v>
      </c>
      <c r="Q522" s="228">
        <v>1</v>
      </c>
      <c r="R522" s="227">
        <v>0</v>
      </c>
      <c r="S522" s="60"/>
      <c r="T522" s="60"/>
      <c r="U522" s="60"/>
      <c r="V522" s="58"/>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4.5" outlineLevel="1" x14ac:dyDescent="0.35">
      <c r="A523" s="6"/>
      <c r="B523" s="7"/>
      <c r="C523" s="17"/>
      <c r="D523" s="17"/>
      <c r="E523" s="17"/>
      <c r="F523" s="26"/>
      <c r="H523" s="27"/>
      <c r="I523" s="492" t="s">
        <v>382</v>
      </c>
      <c r="J523" s="228">
        <v>0.98044009779951102</v>
      </c>
      <c r="K523" s="228">
        <v>0.98044009779951102</v>
      </c>
      <c r="L523" s="228">
        <v>0.98044009779951102</v>
      </c>
      <c r="M523" s="228">
        <v>0.98044009779951102</v>
      </c>
      <c r="N523" s="227">
        <v>1.0195599022004891</v>
      </c>
      <c r="O523" s="227">
        <v>1.0195599022004891</v>
      </c>
      <c r="P523" s="227">
        <v>1.0195599022004891</v>
      </c>
      <c r="Q523" s="228">
        <v>0.98044009779951102</v>
      </c>
      <c r="R523" s="227">
        <v>0</v>
      </c>
      <c r="S523" s="60"/>
      <c r="T523" s="60"/>
      <c r="U523" s="60"/>
      <c r="V523" s="58"/>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4.5" outlineLevel="1" x14ac:dyDescent="0.35">
      <c r="A524" s="6"/>
      <c r="B524" s="7"/>
      <c r="C524" s="17"/>
      <c r="D524" s="17"/>
      <c r="E524" s="17"/>
      <c r="F524" s="26"/>
      <c r="H524" s="27"/>
      <c r="I524" s="492" t="s">
        <v>780</v>
      </c>
      <c r="J524" s="228">
        <v>0.98044009779951102</v>
      </c>
      <c r="K524" s="228">
        <v>0.98044009779951102</v>
      </c>
      <c r="L524" s="228">
        <v>0.98044009779951102</v>
      </c>
      <c r="M524" s="228">
        <v>0.98044009779951102</v>
      </c>
      <c r="N524" s="227">
        <v>1.0195599022004891</v>
      </c>
      <c r="O524" s="227">
        <v>1.0195599022004891</v>
      </c>
      <c r="P524" s="227">
        <v>1.0195599022004891</v>
      </c>
      <c r="Q524" s="228">
        <v>0.98044009779951102</v>
      </c>
      <c r="R524" s="227">
        <v>0</v>
      </c>
      <c r="S524" s="60"/>
      <c r="T524" s="57"/>
      <c r="U524" s="60"/>
      <c r="V524" s="58"/>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4.5" outlineLevel="1" x14ac:dyDescent="0.35">
      <c r="A525" s="6"/>
      <c r="B525" s="7"/>
      <c r="C525" s="17"/>
      <c r="D525" s="17"/>
      <c r="E525" s="17"/>
      <c r="F525" s="26"/>
      <c r="H525" s="27"/>
      <c r="I525" s="492" t="s">
        <v>781</v>
      </c>
      <c r="J525" s="228">
        <v>0.94352159468438546</v>
      </c>
      <c r="K525" s="228">
        <v>0.94352159468438546</v>
      </c>
      <c r="L525" s="228">
        <v>0.94352159468438546</v>
      </c>
      <c r="M525" s="228">
        <v>0.94352159468438546</v>
      </c>
      <c r="N525" s="227">
        <v>1.0564784053156147</v>
      </c>
      <c r="O525" s="227">
        <v>1.0564784053156147</v>
      </c>
      <c r="P525" s="227">
        <v>1.0564784053156147</v>
      </c>
      <c r="Q525" s="228">
        <v>0.94352159468438546</v>
      </c>
      <c r="R525" s="227">
        <v>0</v>
      </c>
      <c r="S525" s="60"/>
      <c r="T525" s="57"/>
      <c r="U525" s="60"/>
      <c r="V525" s="58"/>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outlineLevel="1" x14ac:dyDescent="0.35">
      <c r="A526" s="6"/>
      <c r="B526" s="7"/>
      <c r="C526" s="17"/>
      <c r="D526" s="17"/>
      <c r="E526" s="17"/>
      <c r="F526" s="26"/>
      <c r="H526" s="27"/>
      <c r="I526" s="492" t="s">
        <v>782</v>
      </c>
      <c r="J526" s="228">
        <v>0.94352159468438546</v>
      </c>
      <c r="K526" s="228">
        <v>0.94352159468438546</v>
      </c>
      <c r="L526" s="228">
        <v>0.94352159468438546</v>
      </c>
      <c r="M526" s="228">
        <v>0.94352159468438546</v>
      </c>
      <c r="N526" s="227">
        <v>1.0564784053156147</v>
      </c>
      <c r="O526" s="227">
        <v>1.0564784053156147</v>
      </c>
      <c r="P526" s="227">
        <v>1.0564784053156147</v>
      </c>
      <c r="Q526" s="228">
        <v>0.94352159468438546</v>
      </c>
      <c r="R526" s="227">
        <v>0</v>
      </c>
      <c r="S526" s="57"/>
      <c r="T526" s="57"/>
      <c r="U526" s="57"/>
      <c r="V526" s="58"/>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35">
      <c r="A527" s="6"/>
      <c r="B527" s="7"/>
      <c r="C527" s="17"/>
      <c r="D527" s="17"/>
      <c r="E527" s="17"/>
      <c r="F527" s="26"/>
      <c r="H527" s="27"/>
      <c r="I527" s="492" t="s">
        <v>783</v>
      </c>
      <c r="J527" s="228">
        <v>1.0304789550072568</v>
      </c>
      <c r="K527" s="228">
        <v>1.0304789550072568</v>
      </c>
      <c r="L527" s="228">
        <v>1.0304789550072568</v>
      </c>
      <c r="M527" s="228">
        <v>1.0304789550072568</v>
      </c>
      <c r="N527" s="227">
        <v>0.96952104499274316</v>
      </c>
      <c r="O527" s="227">
        <v>0.96952104499274316</v>
      </c>
      <c r="P527" s="227">
        <v>0.96952104499274316</v>
      </c>
      <c r="Q527" s="228">
        <v>1.0304789550072568</v>
      </c>
      <c r="R527" s="227">
        <v>0</v>
      </c>
      <c r="S527" s="57"/>
      <c r="T527" s="57"/>
      <c r="U527" s="57"/>
      <c r="V527" s="58"/>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35">
      <c r="A528" s="6"/>
      <c r="B528" s="7"/>
      <c r="C528" s="17"/>
      <c r="D528" s="17"/>
      <c r="E528" s="17"/>
      <c r="F528" s="33"/>
      <c r="H528" s="27"/>
      <c r="I528" s="492" t="s">
        <v>784</v>
      </c>
      <c r="J528" s="228">
        <v>1.0815709969788521</v>
      </c>
      <c r="K528" s="228">
        <v>1.0815709969788521</v>
      </c>
      <c r="L528" s="228">
        <v>1.0815709969788521</v>
      </c>
      <c r="M528" s="228">
        <v>1.0815709969788521</v>
      </c>
      <c r="N528" s="227">
        <v>0.91842900302114805</v>
      </c>
      <c r="O528" s="227">
        <v>0.91842900302114805</v>
      </c>
      <c r="P528" s="227">
        <v>0.91842900302114805</v>
      </c>
      <c r="Q528" s="228">
        <v>1.0815709969788521</v>
      </c>
      <c r="R528" s="227">
        <v>0</v>
      </c>
      <c r="S528" s="57"/>
      <c r="T528" s="57"/>
      <c r="U528" s="57"/>
      <c r="V528" s="58"/>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35">
      <c r="A529" s="6"/>
      <c r="B529" s="7"/>
      <c r="C529" s="17"/>
      <c r="D529" s="17"/>
      <c r="E529" s="17"/>
      <c r="F529" s="33"/>
      <c r="H529" s="27"/>
      <c r="I529" s="492" t="s">
        <v>785</v>
      </c>
      <c r="J529" s="228">
        <v>1.0971428571428572</v>
      </c>
      <c r="K529" s="228">
        <v>1.0971428571428572</v>
      </c>
      <c r="L529" s="228">
        <v>1.0971428571428572</v>
      </c>
      <c r="M529" s="228">
        <v>1.0971428571428572</v>
      </c>
      <c r="N529" s="227">
        <v>0.90285714285714291</v>
      </c>
      <c r="O529" s="227">
        <v>0.90285714285714291</v>
      </c>
      <c r="P529" s="227">
        <v>0.90285714285714291</v>
      </c>
      <c r="Q529" s="228">
        <v>1.0971428571428572</v>
      </c>
      <c r="R529" s="227">
        <v>0</v>
      </c>
      <c r="S529" s="57"/>
      <c r="T529" s="57"/>
      <c r="U529" s="57"/>
      <c r="V529" s="58"/>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35">
      <c r="A530" s="6"/>
      <c r="B530" s="7"/>
      <c r="C530" s="17"/>
      <c r="D530" s="17"/>
      <c r="E530" s="17"/>
      <c r="F530" s="33"/>
      <c r="H530" s="27"/>
      <c r="I530" s="492" t="s">
        <v>786</v>
      </c>
      <c r="J530" s="228">
        <v>1.125248508946322</v>
      </c>
      <c r="K530" s="228">
        <v>1.125248508946322</v>
      </c>
      <c r="L530" s="228">
        <v>1.125248508946322</v>
      </c>
      <c r="M530" s="228">
        <v>1.125248508946322</v>
      </c>
      <c r="N530" s="227">
        <v>0.874751491053678</v>
      </c>
      <c r="O530" s="227">
        <v>0.874751491053678</v>
      </c>
      <c r="P530" s="227">
        <v>0.874751491053678</v>
      </c>
      <c r="Q530" s="228">
        <v>1.125248508946322</v>
      </c>
      <c r="R530" s="227">
        <v>0</v>
      </c>
      <c r="S530" s="57"/>
      <c r="T530" s="57"/>
      <c r="U530" s="57"/>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35">
      <c r="A531" s="6"/>
      <c r="B531" s="7"/>
      <c r="C531" s="17"/>
      <c r="D531" s="17"/>
      <c r="E531" s="17"/>
      <c r="F531" s="33"/>
      <c r="H531" s="27"/>
      <c r="I531" s="493" t="s">
        <v>787</v>
      </c>
      <c r="J531" s="228">
        <v>1</v>
      </c>
      <c r="K531" s="228">
        <v>1</v>
      </c>
      <c r="L531" s="228">
        <v>1</v>
      </c>
      <c r="M531" s="228">
        <v>1</v>
      </c>
      <c r="N531" s="228">
        <v>1</v>
      </c>
      <c r="O531" s="228">
        <v>1</v>
      </c>
      <c r="P531" s="228">
        <v>1</v>
      </c>
      <c r="Q531" s="228">
        <v>1</v>
      </c>
      <c r="R531" s="227">
        <v>0</v>
      </c>
      <c r="S531" s="57"/>
      <c r="T531" s="57"/>
      <c r="U531" s="57"/>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35">
      <c r="A532" s="6"/>
      <c r="B532" s="7"/>
      <c r="C532" s="17"/>
      <c r="D532" s="17"/>
      <c r="E532" s="17"/>
      <c r="F532" s="33"/>
      <c r="R532" s="57"/>
      <c r="S532" s="57"/>
      <c r="T532" s="57"/>
      <c r="U532" s="57"/>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outlineLevel="1" x14ac:dyDescent="0.35">
      <c r="A533" s="6"/>
      <c r="B533" s="7"/>
      <c r="C533" s="17"/>
      <c r="D533" s="17"/>
      <c r="E533" s="17"/>
      <c r="F533" s="33"/>
      <c r="G533" s="34"/>
      <c r="H533" s="34"/>
      <c r="I533" s="34"/>
      <c r="J533" s="61"/>
      <c r="K533" s="61"/>
      <c r="L533" s="61"/>
      <c r="M533" s="61"/>
      <c r="N533" s="61"/>
      <c r="O533" s="61"/>
      <c r="P533" s="61"/>
      <c r="Q533" s="61"/>
      <c r="R533" s="57"/>
      <c r="S533" s="57"/>
      <c r="T533" s="57"/>
      <c r="U533" s="57"/>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5.15" customHeight="1" outlineLevel="1" x14ac:dyDescent="0.35">
      <c r="A534" s="6"/>
      <c r="B534" s="7"/>
      <c r="C534" s="17"/>
      <c r="D534" s="17"/>
      <c r="E534" s="17"/>
      <c r="F534" s="36"/>
      <c r="G534" s="37"/>
      <c r="H534" s="37"/>
      <c r="I534" s="37"/>
      <c r="J534" s="38"/>
      <c r="K534" s="38"/>
      <c r="L534" s="38"/>
      <c r="M534" s="38"/>
      <c r="N534" s="38"/>
      <c r="O534" s="38"/>
      <c r="P534" s="38"/>
      <c r="Q534" s="38"/>
      <c r="R534" s="38"/>
      <c r="S534" s="38"/>
      <c r="T534" s="38"/>
      <c r="U534" s="38"/>
      <c r="V534" s="30"/>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25.4" customHeight="1" outlineLevel="1" x14ac:dyDescent="0.35">
      <c r="A535" s="6"/>
      <c r="B535" s="7"/>
      <c r="C535" s="39"/>
      <c r="D535" s="39"/>
      <c r="E535" s="39"/>
      <c r="F535" s="39"/>
      <c r="G535" s="40" t="str">
        <f>G514</f>
        <v>Yield scalar for Soil in different weather years</v>
      </c>
      <c r="H535" s="39"/>
      <c r="I535" s="39"/>
      <c r="J535" s="39"/>
      <c r="K535" s="39"/>
      <c r="L535" s="39"/>
      <c r="M535" s="39"/>
      <c r="N535" s="39"/>
      <c r="O535" s="39"/>
      <c r="P535" s="39"/>
      <c r="Q535" s="39"/>
      <c r="R535" s="39"/>
      <c r="S535" s="39"/>
      <c r="T535" s="39"/>
      <c r="U535" s="39"/>
      <c r="V535" s="39"/>
      <c r="W535" s="41" t="s">
        <v>23</v>
      </c>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35">
      <c r="A536" s="6"/>
      <c r="B536" s="7"/>
      <c r="C536" s="7"/>
      <c r="D536" s="7"/>
      <c r="E536" s="7"/>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35">
      <c r="A537" s="6"/>
      <c r="B537" s="7"/>
      <c r="C537" s="7"/>
      <c r="D537" s="7"/>
      <c r="E537" s="7"/>
      <c r="F537" s="7"/>
      <c r="G537" s="7"/>
      <c r="H537" s="8"/>
      <c r="I537" s="8"/>
      <c r="J537" s="8"/>
      <c r="K537" s="8"/>
      <c r="L537" s="8"/>
      <c r="M537" s="8"/>
      <c r="N537" s="8"/>
      <c r="O537" s="8"/>
      <c r="P537" s="8"/>
      <c r="Q537" s="8"/>
      <c r="R537" s="8"/>
      <c r="S537" s="8"/>
      <c r="T537" s="8"/>
      <c r="U537" s="8"/>
      <c r="V537" s="8"/>
      <c r="W537" s="8"/>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row>
    <row r="538" spans="1:68" ht="5.15" customHeight="1" outlineLevel="1" thickBot="1" x14ac:dyDescent="0.4">
      <c r="A538" s="6"/>
      <c r="B538" s="7"/>
      <c r="C538" s="7"/>
      <c r="D538" s="7"/>
      <c r="E538" s="7"/>
      <c r="F538" s="7"/>
      <c r="G538" s="7"/>
      <c r="H538" s="8"/>
      <c r="I538" s="8"/>
      <c r="J538" s="8"/>
      <c r="K538" s="8"/>
      <c r="L538" s="8"/>
      <c r="M538" s="8"/>
      <c r="N538" s="8"/>
      <c r="O538" s="8"/>
      <c r="P538" s="8"/>
      <c r="Q538" s="8"/>
      <c r="R538" s="8"/>
      <c r="S538" s="8"/>
      <c r="T538" s="8"/>
      <c r="U538" s="8"/>
      <c r="V538" s="8"/>
      <c r="W538" s="8"/>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row>
    <row r="539" spans="1:68" ht="5.15" customHeight="1" outlineLevel="1" x14ac:dyDescent="0.35">
      <c r="A539" s="6"/>
      <c r="B539" s="7"/>
      <c r="C539" s="9" t="s">
        <v>0</v>
      </c>
      <c r="D539" s="9"/>
      <c r="E539" s="9"/>
      <c r="F539" s="9"/>
      <c r="G539" s="9"/>
      <c r="H539" s="9"/>
      <c r="I539" s="9"/>
      <c r="J539" s="9"/>
      <c r="K539" s="10"/>
      <c r="L539" s="10"/>
      <c r="M539" s="10"/>
      <c r="N539" s="10"/>
      <c r="O539" s="10"/>
      <c r="P539" s="10"/>
      <c r="Q539" s="10"/>
      <c r="R539" s="10"/>
      <c r="S539" s="10"/>
      <c r="T539" s="10"/>
      <c r="U539" s="10"/>
      <c r="V539" s="10"/>
      <c r="W539" s="11"/>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35">
      <c r="A540" s="6"/>
      <c r="B540" s="7"/>
      <c r="C540" s="12"/>
      <c r="D540" s="12"/>
      <c r="E540" s="12" t="s">
        <v>1</v>
      </c>
      <c r="F540" s="13"/>
      <c r="G540" s="14" t="s">
        <v>346</v>
      </c>
      <c r="H540" s="13"/>
      <c r="I540" s="13"/>
      <c r="J540" s="13"/>
      <c r="K540" s="13"/>
      <c r="L540" s="13"/>
      <c r="M540" s="13"/>
      <c r="N540" s="13"/>
      <c r="O540" s="13"/>
      <c r="P540" s="13"/>
      <c r="Q540" s="13"/>
      <c r="R540" s="13"/>
      <c r="S540" s="15"/>
      <c r="T540" s="13"/>
      <c r="U540" s="15"/>
      <c r="V540" s="15"/>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35">
      <c r="A541" s="6"/>
      <c r="B541" s="7"/>
      <c r="C541" s="12"/>
      <c r="D541" s="12"/>
      <c r="E541" s="17"/>
      <c r="F541" s="13"/>
      <c r="G541" s="18"/>
      <c r="H541" s="13" t="s">
        <v>25</v>
      </c>
      <c r="I541" s="13"/>
      <c r="J541" s="13"/>
      <c r="K541" s="13"/>
      <c r="L541" s="13"/>
      <c r="M541" s="13"/>
      <c r="N541" s="13"/>
      <c r="O541" s="13"/>
      <c r="P541" s="13"/>
      <c r="Q541" s="13"/>
      <c r="R541" s="13"/>
      <c r="S541" s="15"/>
      <c r="T541" s="19"/>
      <c r="U541" s="15"/>
      <c r="V541" s="15"/>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35">
      <c r="A542" s="6"/>
      <c r="B542" s="7"/>
      <c r="C542" s="17"/>
      <c r="D542" s="12"/>
      <c r="E542" s="17"/>
      <c r="F542" s="13"/>
      <c r="G542" s="13" t="s">
        <v>2</v>
      </c>
      <c r="H542" s="13"/>
      <c r="I542" s="13"/>
      <c r="J542" s="13"/>
      <c r="K542" s="13"/>
      <c r="L542" s="13"/>
      <c r="M542" s="13"/>
      <c r="N542" s="13"/>
      <c r="O542" s="13"/>
      <c r="P542" s="13"/>
      <c r="Q542" s="13"/>
      <c r="R542" s="13"/>
      <c r="S542" s="15"/>
      <c r="T542" s="19"/>
      <c r="U542" s="15"/>
      <c r="V542" s="15"/>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35">
      <c r="A543" s="6"/>
      <c r="B543" s="7"/>
      <c r="C543" s="20">
        <v>0</v>
      </c>
      <c r="D543" s="12"/>
      <c r="E543" s="17"/>
      <c r="F543" s="13"/>
      <c r="G543" s="21"/>
      <c r="H543" s="13"/>
      <c r="I543" s="13"/>
      <c r="J543" s="13"/>
      <c r="K543" s="13"/>
      <c r="L543" s="13"/>
      <c r="M543" s="13"/>
      <c r="N543" s="13"/>
      <c r="O543" s="13"/>
      <c r="P543" s="13"/>
      <c r="Q543" s="13"/>
      <c r="R543" s="13"/>
      <c r="S543" s="15"/>
      <c r="T543" s="19"/>
      <c r="U543" s="15"/>
      <c r="V543" s="15"/>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35">
      <c r="A544" s="6"/>
      <c r="B544" s="7"/>
      <c r="C544" s="17"/>
      <c r="D544" s="17"/>
      <c r="E544" s="17"/>
      <c r="F544" s="17"/>
      <c r="G544" s="17"/>
      <c r="H544" s="17"/>
      <c r="I544" s="17"/>
      <c r="J544" s="22"/>
      <c r="K544" s="22"/>
      <c r="L544" s="22"/>
      <c r="M544" s="22"/>
      <c r="N544" s="22"/>
      <c r="O544" s="22"/>
      <c r="P544" s="22"/>
      <c r="Q544" s="22"/>
      <c r="R544" s="22"/>
      <c r="S544" s="22"/>
      <c r="T544" s="22"/>
      <c r="U544" s="22"/>
      <c r="V544" s="22"/>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2" customHeight="1" outlineLevel="1" x14ac:dyDescent="0.35">
      <c r="A545" s="6"/>
      <c r="B545" s="7"/>
      <c r="C545" s="17"/>
      <c r="D545" s="17"/>
      <c r="E545" s="17"/>
      <c r="F545" s="17"/>
      <c r="G545" s="17"/>
      <c r="H545" s="17"/>
      <c r="I545" s="17"/>
      <c r="J545" s="17"/>
      <c r="K545" s="17"/>
      <c r="L545" s="22"/>
      <c r="M545" s="22"/>
      <c r="N545" s="22"/>
      <c r="O545" s="22"/>
      <c r="P545" s="22"/>
      <c r="Q545" s="22"/>
      <c r="R545" s="22"/>
      <c r="S545" s="22"/>
      <c r="T545" s="22"/>
      <c r="U545" s="22"/>
      <c r="V545" s="22"/>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outlineLevel="1" x14ac:dyDescent="0.35">
      <c r="A546" s="6"/>
      <c r="B546" s="7"/>
      <c r="C546" s="17"/>
      <c r="D546" s="17"/>
      <c r="E546" s="17"/>
      <c r="F546" s="17"/>
      <c r="G546" s="17"/>
      <c r="H546" s="17"/>
      <c r="I546" s="23"/>
      <c r="J546" s="23"/>
      <c r="K546" s="23"/>
      <c r="L546" s="23"/>
      <c r="M546" s="23"/>
      <c r="N546" s="23"/>
      <c r="O546" s="23"/>
      <c r="P546" s="23"/>
      <c r="Q546" s="23"/>
      <c r="R546" s="24"/>
      <c r="S546" s="22"/>
      <c r="T546" s="22"/>
      <c r="U546" s="22"/>
      <c r="V546" s="22"/>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35">
      <c r="A547" s="6"/>
      <c r="B547" s="7"/>
      <c r="C547" s="17"/>
      <c r="D547" s="17"/>
      <c r="E547" s="17"/>
      <c r="F547" s="17"/>
      <c r="G547" s="17"/>
      <c r="H547" s="17"/>
      <c r="I547" s="23" t="s">
        <v>368</v>
      </c>
      <c r="J547" s="23" t="s">
        <v>54</v>
      </c>
      <c r="K547" s="23" t="s">
        <v>55</v>
      </c>
      <c r="L547" s="23" t="s">
        <v>56</v>
      </c>
      <c r="M547" s="23" t="s">
        <v>57</v>
      </c>
      <c r="N547" s="23" t="s">
        <v>870</v>
      </c>
      <c r="O547" s="23" t="s">
        <v>871</v>
      </c>
      <c r="P547" s="23" t="s">
        <v>872</v>
      </c>
      <c r="Q547" s="23" t="s">
        <v>1086</v>
      </c>
      <c r="R547" s="24"/>
      <c r="S547" s="22"/>
      <c r="T547" s="22"/>
      <c r="U547" s="22"/>
      <c r="V547" s="22"/>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4.5" outlineLevel="1" x14ac:dyDescent="0.35">
      <c r="A548" s="6"/>
      <c r="B548" s="7"/>
      <c r="C548" s="17"/>
      <c r="D548" s="17"/>
      <c r="E548" s="17"/>
      <c r="F548" s="26"/>
      <c r="G548" s="27"/>
      <c r="H548" s="650" t="str">
        <f>General!G17</f>
        <v>b</v>
      </c>
      <c r="I548" s="224">
        <v>0</v>
      </c>
      <c r="J548" s="224">
        <v>0</v>
      </c>
      <c r="K548" s="224">
        <v>0</v>
      </c>
      <c r="L548" s="224">
        <v>0</v>
      </c>
      <c r="M548" s="224">
        <v>0</v>
      </c>
      <c r="N548" s="224">
        <v>0</v>
      </c>
      <c r="O548" s="224">
        <v>0</v>
      </c>
      <c r="P548" s="224">
        <v>0</v>
      </c>
      <c r="Q548" s="224">
        <v>0</v>
      </c>
      <c r="R548" s="60"/>
      <c r="S548" s="60"/>
      <c r="T548" s="60"/>
      <c r="U548" s="60"/>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4.5" outlineLevel="1" x14ac:dyDescent="0.35">
      <c r="A549" s="6"/>
      <c r="B549" s="7"/>
      <c r="C549" s="17"/>
      <c r="D549" s="17"/>
      <c r="E549" s="17"/>
      <c r="F549" s="26"/>
      <c r="G549" s="27"/>
      <c r="H549" s="650" t="str">
        <f>General!G18</f>
        <v>bd</v>
      </c>
      <c r="I549" s="224">
        <v>0</v>
      </c>
      <c r="J549" s="224">
        <v>0</v>
      </c>
      <c r="K549" s="224">
        <v>0</v>
      </c>
      <c r="L549" s="224">
        <v>0</v>
      </c>
      <c r="M549" s="224">
        <v>0</v>
      </c>
      <c r="N549" s="224">
        <v>0</v>
      </c>
      <c r="O549" s="224">
        <v>0</v>
      </c>
      <c r="P549" s="224">
        <v>0</v>
      </c>
      <c r="Q549" s="224">
        <v>0</v>
      </c>
      <c r="R549" s="60"/>
      <c r="S549" s="60"/>
      <c r="T549" s="60"/>
      <c r="U549" s="60"/>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4.5" outlineLevel="1" x14ac:dyDescent="0.35">
      <c r="A550" s="6"/>
      <c r="B550" s="7"/>
      <c r="C550" s="17"/>
      <c r="D550" s="17"/>
      <c r="E550" s="17"/>
      <c r="F550" s="26"/>
      <c r="G550" s="27"/>
      <c r="H550" s="650" t="str">
        <f>General!G19</f>
        <v>f</v>
      </c>
      <c r="I550" s="224">
        <v>0</v>
      </c>
      <c r="J550" s="224">
        <v>0</v>
      </c>
      <c r="K550" s="224">
        <v>0</v>
      </c>
      <c r="L550" s="224">
        <v>0</v>
      </c>
      <c r="M550" s="224">
        <v>0</v>
      </c>
      <c r="N550" s="224">
        <v>0</v>
      </c>
      <c r="O550" s="224">
        <v>0</v>
      </c>
      <c r="P550" s="224">
        <v>0</v>
      </c>
      <c r="Q550" s="224">
        <v>0</v>
      </c>
      <c r="R550" s="60"/>
      <c r="S550" s="60"/>
      <c r="T550" s="60"/>
      <c r="U550" s="60"/>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4.5" outlineLevel="1" x14ac:dyDescent="0.35">
      <c r="A551" s="6"/>
      <c r="B551" s="7"/>
      <c r="C551" s="17"/>
      <c r="D551" s="17"/>
      <c r="E551" s="17"/>
      <c r="F551" s="26"/>
      <c r="G551" s="27"/>
      <c r="H551" s="650" t="str">
        <f>General!G20</f>
        <v>h</v>
      </c>
      <c r="I551" s="224">
        <v>0</v>
      </c>
      <c r="J551" s="224">
        <v>0</v>
      </c>
      <c r="K551" s="224">
        <v>0</v>
      </c>
      <c r="L551" s="224">
        <v>0</v>
      </c>
      <c r="M551" s="224">
        <v>0</v>
      </c>
      <c r="N551" s="224">
        <v>0</v>
      </c>
      <c r="O551" s="224">
        <v>0</v>
      </c>
      <c r="P551" s="224">
        <v>0</v>
      </c>
      <c r="Q551" s="224">
        <v>0</v>
      </c>
      <c r="R551" s="60"/>
      <c r="S551" s="60"/>
      <c r="T551" s="60"/>
      <c r="U551" s="60"/>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35">
      <c r="A552" s="6"/>
      <c r="B552" s="7"/>
      <c r="C552" s="17"/>
      <c r="D552" s="17"/>
      <c r="E552" s="17"/>
      <c r="F552" s="26"/>
      <c r="G552" s="27"/>
      <c r="H552" s="650" t="str">
        <f>General!G21</f>
        <v>i</v>
      </c>
      <c r="I552" s="224">
        <v>0</v>
      </c>
      <c r="J552" s="224">
        <v>0</v>
      </c>
      <c r="K552" s="224">
        <v>0</v>
      </c>
      <c r="L552" s="224">
        <v>0</v>
      </c>
      <c r="M552" s="224">
        <v>0</v>
      </c>
      <c r="N552" s="224">
        <v>0</v>
      </c>
      <c r="O552" s="224">
        <v>0</v>
      </c>
      <c r="P552" s="224">
        <v>0</v>
      </c>
      <c r="Q552" s="224">
        <v>0</v>
      </c>
      <c r="R552" s="57"/>
      <c r="S552" s="57"/>
      <c r="T552" s="57"/>
      <c r="U552" s="57"/>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35">
      <c r="A553" s="6"/>
      <c r="B553" s="7"/>
      <c r="C553" s="17"/>
      <c r="D553" s="17"/>
      <c r="E553" s="17"/>
      <c r="F553" s="26"/>
      <c r="G553" s="27"/>
      <c r="H553" s="650" t="str">
        <f>General!G22</f>
        <v>k</v>
      </c>
      <c r="I553" s="224">
        <v>0</v>
      </c>
      <c r="J553" s="224">
        <v>0</v>
      </c>
      <c r="K553" s="224">
        <v>0</v>
      </c>
      <c r="L553" s="224">
        <v>0</v>
      </c>
      <c r="M553" s="224">
        <v>0</v>
      </c>
      <c r="N553" s="224">
        <v>0</v>
      </c>
      <c r="O553" s="224">
        <v>0</v>
      </c>
      <c r="P553" s="224">
        <v>0</v>
      </c>
      <c r="Q553" s="224">
        <v>0</v>
      </c>
      <c r="R553" s="57"/>
      <c r="S553" s="57"/>
      <c r="T553" s="57"/>
      <c r="U553" s="57"/>
      <c r="V553" s="58"/>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35">
      <c r="A554" s="6"/>
      <c r="B554" s="7"/>
      <c r="C554" s="17"/>
      <c r="D554" s="17"/>
      <c r="E554" s="17"/>
      <c r="F554" s="33"/>
      <c r="G554" s="27"/>
      <c r="H554" s="650" t="str">
        <f>General!G23</f>
        <v>l</v>
      </c>
      <c r="I554" s="224">
        <v>0</v>
      </c>
      <c r="J554" s="224">
        <v>0</v>
      </c>
      <c r="K554" s="224">
        <v>0</v>
      </c>
      <c r="L554" s="224">
        <v>0</v>
      </c>
      <c r="M554" s="224">
        <v>0</v>
      </c>
      <c r="N554" s="224">
        <v>0</v>
      </c>
      <c r="O554" s="224">
        <v>0</v>
      </c>
      <c r="P554" s="224">
        <v>0</v>
      </c>
      <c r="Q554" s="224">
        <v>0</v>
      </c>
      <c r="R554" s="57"/>
      <c r="S554" s="57"/>
      <c r="T554" s="57"/>
      <c r="U554" s="57"/>
      <c r="V554" s="58"/>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35">
      <c r="A555" s="6"/>
      <c r="B555" s="7"/>
      <c r="C555" s="17"/>
      <c r="D555" s="17"/>
      <c r="E555" s="17"/>
      <c r="F555" s="33"/>
      <c r="G555" s="27"/>
      <c r="H555" s="650" t="str">
        <f>General!G24</f>
        <v>o</v>
      </c>
      <c r="I555" s="224">
        <v>0</v>
      </c>
      <c r="J555" s="224">
        <v>0</v>
      </c>
      <c r="K555" s="224">
        <v>0</v>
      </c>
      <c r="L555" s="224">
        <v>0</v>
      </c>
      <c r="M555" s="224">
        <v>0</v>
      </c>
      <c r="N555" s="224">
        <v>0</v>
      </c>
      <c r="O555" s="224">
        <v>0</v>
      </c>
      <c r="P555" s="224">
        <v>0</v>
      </c>
      <c r="Q555" s="224">
        <v>0</v>
      </c>
      <c r="R555" s="57"/>
      <c r="S555" s="57"/>
      <c r="T555" s="57"/>
      <c r="U555" s="57"/>
      <c r="V555" s="58"/>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35">
      <c r="A556" s="6"/>
      <c r="B556" s="7"/>
      <c r="C556" s="17"/>
      <c r="D556" s="17"/>
      <c r="E556" s="17"/>
      <c r="F556" s="33"/>
      <c r="G556" s="27"/>
      <c r="H556" s="650" t="str">
        <f>General!G25</f>
        <v>od</v>
      </c>
      <c r="I556" s="224">
        <v>0</v>
      </c>
      <c r="J556" s="224">
        <v>0</v>
      </c>
      <c r="K556" s="224">
        <v>0</v>
      </c>
      <c r="L556" s="224">
        <v>0</v>
      </c>
      <c r="M556" s="224">
        <v>0</v>
      </c>
      <c r="N556" s="224">
        <v>0</v>
      </c>
      <c r="O556" s="224">
        <v>0</v>
      </c>
      <c r="P556" s="224">
        <v>0</v>
      </c>
      <c r="Q556" s="224">
        <v>0</v>
      </c>
      <c r="R556" s="57"/>
      <c r="S556" s="57"/>
      <c r="T556" s="57"/>
      <c r="U556" s="57"/>
      <c r="V556" s="58"/>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35">
      <c r="A557" s="6"/>
      <c r="B557" s="7"/>
      <c r="C557" s="17"/>
      <c r="D557" s="17"/>
      <c r="E557" s="17"/>
      <c r="F557" s="33"/>
      <c r="G557" s="27"/>
      <c r="H557" s="650" t="str">
        <f>General!G26</f>
        <v>of</v>
      </c>
      <c r="I557" s="224">
        <v>0</v>
      </c>
      <c r="J557" s="224">
        <v>0</v>
      </c>
      <c r="K557" s="224">
        <v>0</v>
      </c>
      <c r="L557" s="224">
        <v>0</v>
      </c>
      <c r="M557" s="224">
        <v>0</v>
      </c>
      <c r="N557" s="224">
        <v>0</v>
      </c>
      <c r="O557" s="224">
        <v>0</v>
      </c>
      <c r="P557" s="224">
        <v>0</v>
      </c>
      <c r="Q557" s="224">
        <v>0</v>
      </c>
      <c r="R557" s="57"/>
      <c r="S557" s="57"/>
      <c r="T557" s="57"/>
      <c r="U557" s="57"/>
      <c r="V557" s="58"/>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35">
      <c r="A558" s="6"/>
      <c r="B558" s="7"/>
      <c r="C558" s="17"/>
      <c r="D558" s="17"/>
      <c r="E558" s="17"/>
      <c r="F558" s="33"/>
      <c r="G558" s="27"/>
      <c r="H558" s="650" t="str">
        <f>General!G27</f>
        <v>r</v>
      </c>
      <c r="I558" s="224">
        <v>0</v>
      </c>
      <c r="J558" s="224">
        <v>0</v>
      </c>
      <c r="K558" s="224">
        <v>0</v>
      </c>
      <c r="L558" s="224">
        <v>0</v>
      </c>
      <c r="M558" s="224">
        <v>0</v>
      </c>
      <c r="N558" s="224">
        <v>0</v>
      </c>
      <c r="O558" s="224">
        <v>0</v>
      </c>
      <c r="P558" s="224">
        <v>0</v>
      </c>
      <c r="Q558" s="224">
        <v>0</v>
      </c>
      <c r="R558" s="57"/>
      <c r="S558" s="57"/>
      <c r="T558" s="57"/>
      <c r="U558" s="57"/>
      <c r="V558" s="58"/>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35">
      <c r="A559" s="6"/>
      <c r="B559" s="7"/>
      <c r="C559" s="17"/>
      <c r="D559" s="17"/>
      <c r="E559" s="17"/>
      <c r="F559" s="33"/>
      <c r="G559" s="27"/>
      <c r="H559" s="650" t="str">
        <f>General!G28</f>
        <v>rd</v>
      </c>
      <c r="I559" s="224">
        <v>0</v>
      </c>
      <c r="J559" s="224">
        <v>0</v>
      </c>
      <c r="K559" s="224">
        <v>0</v>
      </c>
      <c r="L559" s="224">
        <v>0</v>
      </c>
      <c r="M559" s="224">
        <v>0</v>
      </c>
      <c r="N559" s="224">
        <v>0</v>
      </c>
      <c r="O559" s="224">
        <v>0</v>
      </c>
      <c r="P559" s="224">
        <v>0</v>
      </c>
      <c r="Q559" s="224">
        <v>0</v>
      </c>
      <c r="R559" s="57"/>
      <c r="S559" s="57"/>
      <c r="T559" s="57"/>
      <c r="U559" s="57"/>
      <c r="V559" s="58"/>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35">
      <c r="A560" s="6"/>
      <c r="B560" s="7"/>
      <c r="C560" s="17"/>
      <c r="D560" s="17"/>
      <c r="E560" s="17"/>
      <c r="F560" s="33"/>
      <c r="G560" s="27"/>
      <c r="H560" s="650" t="str">
        <f>General!G29</f>
        <v>v</v>
      </c>
      <c r="I560" s="224">
        <v>0</v>
      </c>
      <c r="J560" s="224">
        <v>0</v>
      </c>
      <c r="K560" s="224">
        <v>0</v>
      </c>
      <c r="L560" s="224">
        <v>0</v>
      </c>
      <c r="M560" s="224">
        <v>0</v>
      </c>
      <c r="N560" s="224">
        <v>0</v>
      </c>
      <c r="O560" s="224">
        <v>0</v>
      </c>
      <c r="P560" s="224">
        <v>0</v>
      </c>
      <c r="Q560" s="224">
        <v>0</v>
      </c>
      <c r="R560" s="57"/>
      <c r="S560" s="57"/>
      <c r="T560" s="57"/>
      <c r="U560" s="57"/>
      <c r="V560" s="58"/>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84" ht="12" customHeight="1" outlineLevel="1" x14ac:dyDescent="0.35">
      <c r="A561" s="6"/>
      <c r="B561" s="7"/>
      <c r="C561" s="17"/>
      <c r="D561" s="17"/>
      <c r="E561" s="17"/>
      <c r="F561" s="33"/>
      <c r="G561" s="27"/>
      <c r="H561" s="650" t="str">
        <f>General!G30</f>
        <v>w</v>
      </c>
      <c r="I561" s="224">
        <v>0</v>
      </c>
      <c r="J561" s="224">
        <v>0</v>
      </c>
      <c r="K561" s="224">
        <v>0</v>
      </c>
      <c r="L561" s="224">
        <v>0</v>
      </c>
      <c r="M561" s="224">
        <v>0</v>
      </c>
      <c r="N561" s="224">
        <v>0</v>
      </c>
      <c r="O561" s="224">
        <v>0</v>
      </c>
      <c r="P561" s="224">
        <v>0</v>
      </c>
      <c r="Q561" s="224">
        <v>0</v>
      </c>
      <c r="R561" s="57"/>
      <c r="S561" s="57"/>
      <c r="T561" s="57"/>
      <c r="U561" s="57"/>
      <c r="V561" s="58"/>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84" ht="12" customHeight="1" outlineLevel="1" x14ac:dyDescent="0.35">
      <c r="A562" s="6"/>
      <c r="B562" s="7"/>
      <c r="C562" s="17"/>
      <c r="D562" s="17"/>
      <c r="E562" s="17"/>
      <c r="F562" s="33"/>
      <c r="G562" s="27"/>
      <c r="H562" s="650" t="str">
        <f>General!G31</f>
        <v>wd</v>
      </c>
      <c r="I562" s="224">
        <v>0</v>
      </c>
      <c r="J562" s="224">
        <v>0</v>
      </c>
      <c r="K562" s="224">
        <v>0</v>
      </c>
      <c r="L562" s="224">
        <v>0</v>
      </c>
      <c r="M562" s="224">
        <v>0</v>
      </c>
      <c r="N562" s="224">
        <v>0</v>
      </c>
      <c r="O562" s="224">
        <v>0</v>
      </c>
      <c r="P562" s="224">
        <v>0</v>
      </c>
      <c r="Q562" s="224">
        <v>0</v>
      </c>
      <c r="R562" s="57"/>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84" ht="12" customHeight="1" outlineLevel="1" x14ac:dyDescent="0.35">
      <c r="A563" s="6"/>
      <c r="B563" s="7"/>
      <c r="C563" s="17"/>
      <c r="D563" s="17"/>
      <c r="E563" s="17"/>
      <c r="F563" s="33"/>
      <c r="G563" s="27"/>
      <c r="H563" s="650" t="str">
        <f>General!G32</f>
        <v>z</v>
      </c>
      <c r="I563" s="224">
        <v>0</v>
      </c>
      <c r="J563" s="224">
        <v>0</v>
      </c>
      <c r="K563" s="224">
        <v>0</v>
      </c>
      <c r="L563" s="224">
        <v>0</v>
      </c>
      <c r="M563" s="224">
        <v>0</v>
      </c>
      <c r="N563" s="224">
        <v>0</v>
      </c>
      <c r="O563" s="224">
        <v>0</v>
      </c>
      <c r="P563" s="224">
        <v>0</v>
      </c>
      <c r="Q563" s="224">
        <v>0</v>
      </c>
      <c r="R563" s="57"/>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84" ht="12" customHeight="1" outlineLevel="1" x14ac:dyDescent="0.35">
      <c r="A564" s="6"/>
      <c r="B564" s="7"/>
      <c r="C564" s="17"/>
      <c r="D564" s="17"/>
      <c r="E564" s="17"/>
      <c r="F564" s="33"/>
      <c r="G564" s="27"/>
      <c r="H564" s="650" t="str">
        <f>General!G33</f>
        <v>zd</v>
      </c>
      <c r="I564" s="224">
        <v>0</v>
      </c>
      <c r="J564" s="224">
        <v>0</v>
      </c>
      <c r="K564" s="224">
        <v>0</v>
      </c>
      <c r="L564" s="224">
        <v>0</v>
      </c>
      <c r="M564" s="224">
        <v>0</v>
      </c>
      <c r="N564" s="224">
        <v>0</v>
      </c>
      <c r="O564" s="224">
        <v>0</v>
      </c>
      <c r="P564" s="224">
        <v>0</v>
      </c>
      <c r="Q564" s="224">
        <v>0</v>
      </c>
      <c r="R564" s="57"/>
      <c r="S564" s="57"/>
      <c r="T564" s="57"/>
      <c r="U564" s="57"/>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84" ht="12" customHeight="1" outlineLevel="1" x14ac:dyDescent="0.35">
      <c r="A565" s="6"/>
      <c r="B565" s="7"/>
      <c r="C565" s="17"/>
      <c r="D565" s="17"/>
      <c r="E565" s="17"/>
      <c r="F565" s="33"/>
      <c r="G565" s="34"/>
      <c r="H565" s="34"/>
      <c r="I565" s="61"/>
      <c r="J565" s="61"/>
      <c r="K565" s="61"/>
      <c r="L565" s="61"/>
      <c r="M565" s="61"/>
      <c r="N565" s="61"/>
      <c r="O565" s="61"/>
      <c r="P565" s="61"/>
      <c r="Q565" s="57"/>
      <c r="R565" s="57"/>
      <c r="S565" s="57"/>
      <c r="T565" s="57"/>
      <c r="U565" s="57"/>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84" ht="5.15" customHeight="1" outlineLevel="1" x14ac:dyDescent="0.35">
      <c r="A566" s="6"/>
      <c r="B566" s="7"/>
      <c r="C566" s="17"/>
      <c r="D566" s="17"/>
      <c r="E566" s="17"/>
      <c r="F566" s="36"/>
      <c r="G566" s="37"/>
      <c r="H566" s="37"/>
      <c r="I566" s="37"/>
      <c r="J566" s="38"/>
      <c r="K566" s="38"/>
      <c r="L566" s="38"/>
      <c r="M566" s="38"/>
      <c r="N566" s="38"/>
      <c r="O566" s="38"/>
      <c r="P566" s="38"/>
      <c r="Q566" s="38"/>
      <c r="R566" s="38"/>
      <c r="S566" s="38"/>
      <c r="T566" s="38"/>
      <c r="U566" s="38"/>
      <c r="V566" s="30"/>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84" ht="25.4" customHeight="1" outlineLevel="1" x14ac:dyDescent="0.35">
      <c r="A567" s="6"/>
      <c r="B567" s="7"/>
      <c r="C567" s="39"/>
      <c r="D567" s="39"/>
      <c r="E567" s="39"/>
      <c r="F567" s="39"/>
      <c r="G567" s="40" t="str">
        <f>G540</f>
        <v>Yield reduction - Frost</v>
      </c>
      <c r="H567" s="39"/>
      <c r="I567" s="39"/>
      <c r="J567" s="39"/>
      <c r="K567" s="39"/>
      <c r="L567" s="39"/>
      <c r="M567" s="39"/>
      <c r="N567" s="39"/>
      <c r="O567" s="39"/>
      <c r="P567" s="39"/>
      <c r="Q567" s="39"/>
      <c r="R567" s="39"/>
      <c r="S567" s="39"/>
      <c r="T567" s="39"/>
      <c r="U567" s="39"/>
      <c r="V567" s="39"/>
      <c r="W567" s="41" t="s">
        <v>23</v>
      </c>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84" ht="12" customHeight="1" outlineLevel="1" x14ac:dyDescent="0.35">
      <c r="A568" s="6"/>
      <c r="B568" s="7"/>
      <c r="C568" s="7"/>
      <c r="D568" s="7"/>
      <c r="E568" s="7"/>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row>
    <row r="569" spans="1:84" ht="12" customHeight="1" outlineLevel="1" x14ac:dyDescent="0.35">
      <c r="A569" s="6"/>
      <c r="B569" s="7"/>
      <c r="C569" s="7"/>
      <c r="D569" s="7"/>
      <c r="E569" s="7"/>
      <c r="F569" s="7"/>
      <c r="G569" s="7"/>
      <c r="H569" s="8"/>
      <c r="I569" s="8"/>
      <c r="J569" s="8"/>
      <c r="K569" s="8"/>
      <c r="L569" s="8"/>
      <c r="M569" s="8"/>
      <c r="N569" s="8"/>
      <c r="O569" s="8"/>
      <c r="P569" s="8"/>
      <c r="Q569" s="8"/>
      <c r="R569" s="8"/>
      <c r="S569" s="8"/>
      <c r="T569" s="8"/>
      <c r="U569" s="8"/>
      <c r="V569" s="8"/>
      <c r="W569" s="8"/>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row>
    <row r="570" spans="1:84" ht="5.15" customHeight="1" outlineLevel="1" thickBot="1" x14ac:dyDescent="0.4">
      <c r="A570" s="6"/>
      <c r="B570" s="7"/>
      <c r="C570" s="7"/>
      <c r="D570" s="7"/>
      <c r="E570" s="7"/>
      <c r="F570" s="7"/>
      <c r="G570" s="7"/>
      <c r="H570" s="8"/>
      <c r="I570" s="8"/>
      <c r="J570" s="8"/>
      <c r="K570" s="8"/>
      <c r="L570" s="8"/>
      <c r="M570" s="8"/>
      <c r="N570" s="8"/>
      <c r="O570" s="8"/>
      <c r="P570" s="8"/>
      <c r="Q570" s="8"/>
      <c r="R570" s="8"/>
      <c r="S570" s="8"/>
      <c r="T570" s="8"/>
      <c r="U570" s="8"/>
      <c r="V570" s="8"/>
      <c r="W570" s="8"/>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row>
    <row r="571" spans="1:84" ht="5.15" customHeight="1" outlineLevel="1" x14ac:dyDescent="0.35">
      <c r="A571" s="6"/>
      <c r="B571" s="7"/>
      <c r="C571" s="9" t="s">
        <v>0</v>
      </c>
      <c r="D571" s="9"/>
      <c r="E571" s="9"/>
      <c r="F571" s="9"/>
      <c r="G571" s="9"/>
      <c r="H571" s="9"/>
      <c r="I571" s="9"/>
      <c r="J571" s="9"/>
      <c r="K571" s="187"/>
      <c r="L571" s="10"/>
      <c r="M571" s="10"/>
      <c r="N571" s="10"/>
      <c r="O571" s="10"/>
      <c r="P571" s="10"/>
      <c r="Q571" s="10"/>
      <c r="R571" s="10"/>
      <c r="S571" s="10"/>
      <c r="T571" s="10"/>
      <c r="U571" s="10"/>
      <c r="V571" s="10"/>
      <c r="W571" s="11"/>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84" ht="12" customHeight="1" outlineLevel="1" x14ac:dyDescent="0.35">
      <c r="A572" s="6"/>
      <c r="B572" s="7"/>
      <c r="C572" s="12"/>
      <c r="D572" s="12"/>
      <c r="E572" s="12" t="s">
        <v>1</v>
      </c>
      <c r="F572" s="13"/>
      <c r="G572" s="14" t="s">
        <v>319</v>
      </c>
      <c r="H572" s="13"/>
      <c r="I572" s="13" t="s">
        <v>1160</v>
      </c>
      <c r="J572" s="13"/>
      <c r="K572" s="13"/>
      <c r="L572" s="13"/>
      <c r="M572" s="13"/>
      <c r="N572" s="13"/>
      <c r="O572" s="13"/>
      <c r="P572" s="13"/>
      <c r="Q572" s="13"/>
      <c r="R572" s="13"/>
      <c r="S572" s="15"/>
      <c r="T572" s="13"/>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84" ht="12" customHeight="1" outlineLevel="1" x14ac:dyDescent="0.35">
      <c r="A573" s="6"/>
      <c r="B573" s="7"/>
      <c r="C573" s="12"/>
      <c r="D573" s="12"/>
      <c r="E573" s="17"/>
      <c r="F573" s="13"/>
      <c r="G573" s="18"/>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84" ht="12" customHeight="1" outlineLevel="1" x14ac:dyDescent="0.35">
      <c r="A574" s="6"/>
      <c r="B574" s="7"/>
      <c r="C574" s="17"/>
      <c r="D574" s="12"/>
      <c r="E574" s="17"/>
      <c r="F574" s="13"/>
      <c r="G574" s="13"/>
      <c r="H574" s="13"/>
      <c r="I574" s="13"/>
      <c r="J574" s="13"/>
      <c r="K574" s="13"/>
      <c r="L574" s="13"/>
      <c r="M574" s="13"/>
      <c r="N574" s="13"/>
      <c r="O574" s="13"/>
      <c r="P574" s="13"/>
      <c r="Q574" s="13"/>
      <c r="R574" s="13"/>
      <c r="S574" s="15"/>
      <c r="T574" s="19"/>
      <c r="U574" s="15"/>
      <c r="V574" s="15"/>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84" ht="12" customHeight="1" outlineLevel="1" x14ac:dyDescent="0.35">
      <c r="A575" s="6"/>
      <c r="B575" s="7"/>
      <c r="C575" s="17"/>
      <c r="D575" s="17"/>
      <c r="E575" s="17"/>
      <c r="F575" s="17"/>
      <c r="G575" s="17"/>
      <c r="H575" s="17"/>
      <c r="I575" s="17" t="s">
        <v>338</v>
      </c>
      <c r="J575" s="17"/>
      <c r="K575" s="17"/>
      <c r="L575" s="17"/>
      <c r="M575" s="17"/>
      <c r="N575" s="17"/>
      <c r="O575" s="17"/>
      <c r="P575" s="17"/>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84" ht="12" customHeight="1" outlineLevel="1" x14ac:dyDescent="0.35">
      <c r="A576" s="6"/>
      <c r="B576" s="7"/>
      <c r="C576" s="17"/>
      <c r="D576" s="17"/>
      <c r="E576" s="17"/>
      <c r="F576" s="17"/>
      <c r="G576" s="17"/>
      <c r="H576" s="17"/>
      <c r="I576" s="17"/>
      <c r="J576" s="17"/>
      <c r="K576" s="17"/>
      <c r="L576" s="17"/>
      <c r="M576" s="17"/>
      <c r="N576" s="17"/>
      <c r="O576" s="17"/>
      <c r="P576" s="17"/>
      <c r="Q576" s="24"/>
      <c r="R576" s="24"/>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17"/>
      <c r="D577" s="17"/>
      <c r="E577" s="17"/>
      <c r="F577" s="17"/>
      <c r="G577" s="17" t="s">
        <v>1135</v>
      </c>
      <c r="H577" s="17" t="s">
        <v>1161</v>
      </c>
      <c r="I577" s="17" t="s">
        <v>102</v>
      </c>
      <c r="J577" s="17" t="s">
        <v>103</v>
      </c>
      <c r="K577" s="17" t="s">
        <v>1162</v>
      </c>
      <c r="L577" s="17" t="s">
        <v>104</v>
      </c>
      <c r="M577" s="17" t="s">
        <v>105</v>
      </c>
      <c r="N577" s="17" t="s">
        <v>104</v>
      </c>
      <c r="O577" s="23"/>
      <c r="P577" s="24"/>
      <c r="Q577" s="24"/>
      <c r="R577" s="24"/>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35">
      <c r="A578" s="6"/>
      <c r="B578" s="7"/>
      <c r="C578" s="17"/>
      <c r="D578" s="17"/>
      <c r="E578" s="17"/>
      <c r="F578" s="33"/>
      <c r="G578" s="153" t="s">
        <v>60</v>
      </c>
      <c r="H578" s="153" t="s">
        <v>60</v>
      </c>
      <c r="I578" s="225">
        <v>1</v>
      </c>
      <c r="J578" s="225">
        <v>1.3</v>
      </c>
      <c r="K578" s="225">
        <v>250</v>
      </c>
      <c r="L578" s="697">
        <f>MIN(364,INT((N578 - DATE(YEAR(N578),1,1))))</f>
        <v>90</v>
      </c>
      <c r="M578" s="225">
        <v>5</v>
      </c>
      <c r="N578" s="719">
        <v>43556</v>
      </c>
      <c r="O578" s="62"/>
      <c r="P578" s="62"/>
      <c r="Q578" s="59"/>
      <c r="R578" s="59"/>
      <c r="S578" s="59"/>
      <c r="T578" s="59"/>
      <c r="U578" s="59"/>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35">
      <c r="A579" s="6"/>
      <c r="B579" s="7"/>
      <c r="C579" s="17"/>
      <c r="D579" s="17"/>
      <c r="E579" s="17"/>
      <c r="F579" s="33"/>
      <c r="G579" s="153" t="s">
        <v>59</v>
      </c>
      <c r="H579" s="153" t="s">
        <v>756</v>
      </c>
      <c r="I579" s="225">
        <v>1</v>
      </c>
      <c r="J579" s="225">
        <v>1.1000000000000001</v>
      </c>
      <c r="K579" s="225">
        <v>100</v>
      </c>
      <c r="L579" s="697">
        <f>MIN(364,INT((N579 - DATE(YEAR(N579),1,1))))</f>
        <v>45</v>
      </c>
      <c r="M579" s="225">
        <v>90</v>
      </c>
      <c r="N579" s="719">
        <v>43511</v>
      </c>
      <c r="O579" s="62"/>
      <c r="P579" s="62"/>
      <c r="Q579" s="59"/>
      <c r="R579" s="59"/>
      <c r="S579" s="59"/>
      <c r="T579" s="59"/>
      <c r="U579" s="59"/>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5">
      <c r="A580" s="6"/>
      <c r="B580" s="7"/>
      <c r="C580" s="17"/>
      <c r="D580" s="17"/>
      <c r="E580" s="17"/>
      <c r="F580" s="33"/>
      <c r="G580" s="193" t="s">
        <v>337</v>
      </c>
      <c r="H580" s="193" t="s">
        <v>1136</v>
      </c>
      <c r="I580" s="225">
        <v>0</v>
      </c>
      <c r="J580" s="225">
        <v>0.97</v>
      </c>
      <c r="K580" s="225">
        <v>100</v>
      </c>
      <c r="L580" s="697">
        <f>MIN(364,INT((N580 - DATE(YEAR(N580),1,1))))</f>
        <v>134</v>
      </c>
      <c r="M580" s="225">
        <v>5</v>
      </c>
      <c r="N580" s="719">
        <v>43600</v>
      </c>
      <c r="O580" s="62"/>
      <c r="P580" s="62"/>
      <c r="Q580" s="59"/>
      <c r="R580" s="59"/>
      <c r="S580" s="59"/>
      <c r="T580" s="59"/>
      <c r="U580" s="59"/>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17"/>
      <c r="D581" s="17"/>
      <c r="E581" s="17"/>
      <c r="F581" s="33"/>
      <c r="G581" s="194" t="s">
        <v>1163</v>
      </c>
      <c r="H581" s="194" t="s">
        <v>1137</v>
      </c>
      <c r="I581" s="225">
        <v>1</v>
      </c>
      <c r="J581" s="225">
        <v>0.7</v>
      </c>
      <c r="K581" s="225">
        <v>115</v>
      </c>
      <c r="L581" s="697">
        <f>MIN(364,INT((N581 - DATE(YEAR(N581),1,1))))</f>
        <v>151</v>
      </c>
      <c r="M581" s="225">
        <v>5</v>
      </c>
      <c r="N581" s="719">
        <v>43617</v>
      </c>
      <c r="O581" s="62"/>
      <c r="P581" s="62"/>
      <c r="Q581" s="59"/>
      <c r="R581" s="59"/>
      <c r="S581" s="59"/>
      <c r="T581" s="59"/>
      <c r="U581" s="59"/>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7"/>
      <c r="E582" s="17"/>
      <c r="F582" s="33"/>
      <c r="G582" s="194" t="s">
        <v>1012</v>
      </c>
      <c r="H582" s="194" t="s">
        <v>758</v>
      </c>
      <c r="I582" s="225">
        <v>1</v>
      </c>
      <c r="J582" s="225">
        <v>1.3</v>
      </c>
      <c r="K582" s="225">
        <v>100</v>
      </c>
      <c r="L582" s="697">
        <f>MIN(364,INT((N582 - DATE(YEAR(N582),1,1))))</f>
        <v>187</v>
      </c>
      <c r="M582" s="225">
        <v>5</v>
      </c>
      <c r="N582" s="719">
        <v>43653</v>
      </c>
      <c r="O582" s="62"/>
      <c r="P582" s="62"/>
      <c r="Q582" s="59"/>
      <c r="R582" s="59"/>
      <c r="S582" s="59"/>
      <c r="T582" s="59"/>
      <c r="U582" s="59"/>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33"/>
      <c r="O583" s="62"/>
      <c r="P583" s="62"/>
      <c r="Q583" s="59"/>
      <c r="R583" s="59"/>
      <c r="S583" s="59"/>
      <c r="T583" s="59"/>
      <c r="U583" s="59"/>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15" customHeight="1" outlineLevel="1" x14ac:dyDescent="0.3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4" customHeight="1" outlineLevel="1" x14ac:dyDescent="0.35">
      <c r="A585" s="6"/>
      <c r="B585" s="7"/>
      <c r="C585" s="39"/>
      <c r="D585" s="39"/>
      <c r="E585" s="39"/>
      <c r="F585" s="39"/>
      <c r="G585" s="40" t="str">
        <f>G572</f>
        <v>Fert info</v>
      </c>
      <c r="H585" s="39"/>
      <c r="I585" s="39"/>
      <c r="J585" s="39"/>
      <c r="K585" s="39"/>
      <c r="L585" s="39"/>
      <c r="M585" s="39"/>
      <c r="N585" s="39"/>
      <c r="O585" s="39"/>
      <c r="P585" s="39"/>
      <c r="Q585" s="39"/>
      <c r="R585" s="39"/>
      <c r="S585" s="39"/>
      <c r="T585" s="39"/>
      <c r="U585" s="39"/>
      <c r="V585" s="39"/>
      <c r="W585" s="41" t="s">
        <v>23</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15" customHeight="1" outlineLevel="1" thickBot="1" x14ac:dyDescent="0.4">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15" customHeight="1" outlineLevel="1" x14ac:dyDescent="0.3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12"/>
      <c r="D590" s="12"/>
      <c r="E590" s="12" t="s">
        <v>1</v>
      </c>
      <c r="F590" s="13"/>
      <c r="G590" s="14" t="s">
        <v>32</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12"/>
      <c r="D591" s="12"/>
      <c r="E591" s="17"/>
      <c r="F591" s="13"/>
      <c r="G591" s="18"/>
      <c r="H591" s="13"/>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35">
      <c r="A592" s="6"/>
      <c r="B592" s="7"/>
      <c r="C592" s="17"/>
      <c r="D592" s="12"/>
      <c r="E592" s="17"/>
      <c r="F592" s="13"/>
      <c r="G592" s="13" t="s">
        <v>2</v>
      </c>
      <c r="H592" s="13"/>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3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5">
      <c r="A595" s="6"/>
      <c r="B595" s="7"/>
      <c r="C595" s="17"/>
      <c r="D595" s="17"/>
      <c r="E595" s="17"/>
      <c r="F595" s="17"/>
      <c r="G595" s="17"/>
      <c r="H595" s="17"/>
      <c r="I595" s="17"/>
      <c r="J595" s="17"/>
      <c r="K595" s="17"/>
      <c r="L595" s="17"/>
      <c r="M595" s="17"/>
      <c r="N595" s="17"/>
      <c r="O595" s="17"/>
      <c r="P595" s="17"/>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35">
      <c r="A596" s="6"/>
      <c r="B596" s="7"/>
      <c r="C596" s="17"/>
      <c r="D596" s="17"/>
      <c r="E596" s="17"/>
      <c r="F596" s="17"/>
      <c r="G596" s="17"/>
      <c r="H596" s="17"/>
      <c r="I596" s="17"/>
      <c r="J596" s="17"/>
      <c r="K596" s="17"/>
      <c r="L596" s="17"/>
      <c r="M596" s="17"/>
      <c r="N596" s="17"/>
      <c r="O596" s="17"/>
      <c r="P596" s="17"/>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35">
      <c r="A597" s="6"/>
      <c r="B597" s="7"/>
      <c r="C597" s="17"/>
      <c r="D597" s="17"/>
      <c r="E597" s="17"/>
      <c r="F597" s="17"/>
      <c r="G597" s="17"/>
      <c r="H597" s="17"/>
      <c r="I597" s="23" t="s">
        <v>368</v>
      </c>
      <c r="J597" s="23" t="s">
        <v>54</v>
      </c>
      <c r="K597" s="23" t="s">
        <v>55</v>
      </c>
      <c r="L597" s="23" t="s">
        <v>56</v>
      </c>
      <c r="M597" s="23" t="s">
        <v>57</v>
      </c>
      <c r="N597" s="23" t="s">
        <v>870</v>
      </c>
      <c r="O597" s="23" t="s">
        <v>871</v>
      </c>
      <c r="P597" s="23" t="s">
        <v>872</v>
      </c>
      <c r="Q597" s="23" t="s">
        <v>1086</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4.5" outlineLevel="1" x14ac:dyDescent="0.35">
      <c r="A598" s="6"/>
      <c r="B598" s="7"/>
      <c r="C598" s="17"/>
      <c r="D598" s="17"/>
      <c r="E598" s="17"/>
      <c r="F598" s="33"/>
      <c r="H598" s="193" t="str">
        <f>H578</f>
        <v>lime</v>
      </c>
      <c r="I598" s="226">
        <f>AVERAGE(J$489:J$505)</f>
        <v>0.72117647058823531</v>
      </c>
      <c r="J598" s="226">
        <f t="shared" ref="J598:Q598" si="268">AVERAGE(K$489:K$505)</f>
        <v>1.006470588235294</v>
      </c>
      <c r="K598" s="226">
        <f t="shared" si="268"/>
        <v>1.0517647058823527</v>
      </c>
      <c r="L598" s="226">
        <f t="shared" si="268"/>
        <v>1</v>
      </c>
      <c r="M598" s="226">
        <f t="shared" si="268"/>
        <v>0.96411764705882375</v>
      </c>
      <c r="N598" s="226">
        <f t="shared" si="268"/>
        <v>0.81647058823529428</v>
      </c>
      <c r="O598" s="226">
        <f t="shared" si="268"/>
        <v>0.82411764705882351</v>
      </c>
      <c r="P598" s="226">
        <f t="shared" si="268"/>
        <v>0.56000000000000028</v>
      </c>
      <c r="Q598" s="226">
        <f t="shared" si="268"/>
        <v>0</v>
      </c>
      <c r="R598" s="59"/>
      <c r="S598" s="59"/>
      <c r="T598" s="59"/>
      <c r="U598" s="59"/>
      <c r="V598" s="58"/>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7"/>
      <c r="D599" s="17"/>
      <c r="E599" s="17"/>
      <c r="F599" s="33"/>
      <c r="H599" s="193" t="str">
        <f>H579</f>
        <v>early</v>
      </c>
      <c r="I599" s="226">
        <f t="shared" ref="I599:Q599" si="269">AVERAGE(J$489:J$505)</f>
        <v>0.72117647058823531</v>
      </c>
      <c r="J599" s="226">
        <f t="shared" si="269"/>
        <v>1.006470588235294</v>
      </c>
      <c r="K599" s="226">
        <f t="shared" si="269"/>
        <v>1.0517647058823527</v>
      </c>
      <c r="L599" s="226">
        <f t="shared" si="269"/>
        <v>1</v>
      </c>
      <c r="M599" s="226">
        <f t="shared" si="269"/>
        <v>0.96411764705882375</v>
      </c>
      <c r="N599" s="226">
        <f t="shared" si="269"/>
        <v>0.81647058823529428</v>
      </c>
      <c r="O599" s="226">
        <f t="shared" si="269"/>
        <v>0.82411764705882351</v>
      </c>
      <c r="P599" s="226">
        <f t="shared" si="269"/>
        <v>0.56000000000000028</v>
      </c>
      <c r="Q599" s="226">
        <f t="shared" si="269"/>
        <v>0</v>
      </c>
      <c r="R599" s="59"/>
      <c r="S599" s="59"/>
      <c r="T599" s="59"/>
      <c r="U599" s="59"/>
      <c r="V599" s="58"/>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7"/>
      <c r="E600" s="17"/>
      <c r="F600" s="33"/>
      <c r="H600" s="193" t="str">
        <f>H580</f>
        <v>at_seeding</v>
      </c>
      <c r="I600" s="226">
        <f t="shared" ref="I600:Q600" si="270">AVERAGE(J$489:J$505)</f>
        <v>0.72117647058823531</v>
      </c>
      <c r="J600" s="226">
        <f t="shared" si="270"/>
        <v>1.006470588235294</v>
      </c>
      <c r="K600" s="226">
        <f t="shared" si="270"/>
        <v>1.0517647058823527</v>
      </c>
      <c r="L600" s="226">
        <f t="shared" si="270"/>
        <v>1</v>
      </c>
      <c r="M600" s="226">
        <f t="shared" si="270"/>
        <v>0.96411764705882375</v>
      </c>
      <c r="N600" s="226">
        <f t="shared" si="270"/>
        <v>0.81647058823529428</v>
      </c>
      <c r="O600" s="226">
        <f t="shared" si="270"/>
        <v>0.82411764705882351</v>
      </c>
      <c r="P600" s="226">
        <f t="shared" si="270"/>
        <v>0.56000000000000028</v>
      </c>
      <c r="Q600" s="226">
        <f t="shared" si="270"/>
        <v>0</v>
      </c>
      <c r="R600" s="59"/>
      <c r="S600" s="59"/>
      <c r="T600" s="59"/>
      <c r="U600" s="59"/>
      <c r="V600" s="58"/>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17"/>
      <c r="D601" s="17"/>
      <c r="E601" s="17"/>
      <c r="F601" s="33"/>
      <c r="H601" s="193" t="str">
        <f>H581</f>
        <v>mid</v>
      </c>
      <c r="I601" s="226">
        <f t="shared" ref="I601:Q601" si="271">AVERAGE(J$489:J$505)</f>
        <v>0.72117647058823531</v>
      </c>
      <c r="J601" s="226">
        <f t="shared" si="271"/>
        <v>1.006470588235294</v>
      </c>
      <c r="K601" s="226">
        <f t="shared" si="271"/>
        <v>1.0517647058823527</v>
      </c>
      <c r="L601" s="226">
        <f t="shared" si="271"/>
        <v>1</v>
      </c>
      <c r="M601" s="226">
        <f t="shared" si="271"/>
        <v>0.96411764705882375</v>
      </c>
      <c r="N601" s="226">
        <f t="shared" si="271"/>
        <v>0.81647058823529428</v>
      </c>
      <c r="O601" s="226">
        <f t="shared" si="271"/>
        <v>0.82411764705882351</v>
      </c>
      <c r="P601" s="226">
        <f t="shared" si="271"/>
        <v>0.56000000000000028</v>
      </c>
      <c r="Q601" s="226">
        <f t="shared" si="271"/>
        <v>0</v>
      </c>
      <c r="R601" s="59"/>
      <c r="S601" s="59"/>
      <c r="T601" s="59"/>
      <c r="U601" s="59"/>
      <c r="V601" s="58"/>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7"/>
      <c r="D602" s="17"/>
      <c r="E602" s="17"/>
      <c r="F602" s="33"/>
      <c r="H602" s="193" t="str">
        <f>H582</f>
        <v>late</v>
      </c>
      <c r="I602" s="226">
        <f t="shared" ref="I602:Q602" si="272">AVERAGE(J$489:J$505)</f>
        <v>0.72117647058823531</v>
      </c>
      <c r="J602" s="226">
        <f t="shared" si="272"/>
        <v>1.006470588235294</v>
      </c>
      <c r="K602" s="226">
        <f t="shared" si="272"/>
        <v>1.0517647058823527</v>
      </c>
      <c r="L602" s="226">
        <f t="shared" si="272"/>
        <v>1</v>
      </c>
      <c r="M602" s="226">
        <f t="shared" si="272"/>
        <v>0.96411764705882375</v>
      </c>
      <c r="N602" s="226">
        <f t="shared" si="272"/>
        <v>0.81647058823529428</v>
      </c>
      <c r="O602" s="226">
        <f t="shared" si="272"/>
        <v>0.82411764705882351</v>
      </c>
      <c r="P602" s="226">
        <f t="shared" si="272"/>
        <v>0.56000000000000028</v>
      </c>
      <c r="Q602" s="226">
        <f t="shared" si="272"/>
        <v>0</v>
      </c>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33"/>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33"/>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5.15" customHeight="1" outlineLevel="1" x14ac:dyDescent="0.35">
      <c r="A605" s="6"/>
      <c r="B605" s="7"/>
      <c r="C605" s="17"/>
      <c r="D605" s="17"/>
      <c r="E605" s="17"/>
      <c r="F605" s="36"/>
      <c r="G605" s="37"/>
      <c r="H605" s="37"/>
      <c r="I605" s="37"/>
      <c r="J605" s="38"/>
      <c r="K605" s="38"/>
      <c r="L605" s="38"/>
      <c r="M605" s="38"/>
      <c r="N605" s="38"/>
      <c r="O605" s="38"/>
      <c r="P605" s="38"/>
      <c r="Q605" s="38"/>
      <c r="R605" s="38"/>
      <c r="S605" s="38"/>
      <c r="T605" s="38"/>
      <c r="U605" s="38"/>
      <c r="V605" s="30"/>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25.4" customHeight="1" outlineLevel="1" x14ac:dyDescent="0.35">
      <c r="A606" s="6"/>
      <c r="B606" s="7"/>
      <c r="C606" s="39"/>
      <c r="D606" s="39"/>
      <c r="E606" s="39"/>
      <c r="F606" s="39"/>
      <c r="G606" s="40" t="str">
        <f>G590</f>
        <v>Fert by Soil</v>
      </c>
      <c r="H606" s="39"/>
      <c r="I606" s="39"/>
      <c r="J606" s="39"/>
      <c r="K606" s="39"/>
      <c r="L606" s="39"/>
      <c r="M606" s="39"/>
      <c r="N606" s="39"/>
      <c r="O606" s="39"/>
      <c r="P606" s="39"/>
      <c r="Q606" s="39"/>
      <c r="R606" s="39"/>
      <c r="S606" s="39"/>
      <c r="T606" s="39"/>
      <c r="U606" s="39"/>
      <c r="V606" s="39"/>
      <c r="W606" s="41" t="s">
        <v>23</v>
      </c>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7"/>
      <c r="D607" s="7"/>
      <c r="E607" s="7"/>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5">
      <c r="A608" s="6"/>
      <c r="B608" s="7"/>
      <c r="C608" s="7"/>
      <c r="D608" s="7"/>
      <c r="E608" s="7"/>
      <c r="F608" s="7"/>
      <c r="G608" s="7"/>
      <c r="H608" s="8"/>
      <c r="I608" s="8"/>
      <c r="J608" s="8"/>
      <c r="K608" s="8"/>
      <c r="L608" s="8"/>
      <c r="M608" s="8"/>
      <c r="N608" s="8"/>
      <c r="O608" s="8"/>
      <c r="P608" s="8"/>
      <c r="Q608" s="8"/>
      <c r="R608" s="8"/>
      <c r="S608" s="8"/>
      <c r="T608" s="8"/>
      <c r="U608" s="8"/>
      <c r="V608" s="8"/>
      <c r="W608" s="8"/>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row>
    <row r="609" spans="1:68" ht="5.15" customHeight="1" outlineLevel="1" thickBot="1" x14ac:dyDescent="0.4">
      <c r="A609" s="6"/>
      <c r="B609" s="7"/>
      <c r="C609" s="7"/>
      <c r="D609" s="7"/>
      <c r="E609" s="7"/>
      <c r="F609" s="7"/>
      <c r="G609" s="7"/>
      <c r="H609" s="8"/>
      <c r="I609" s="8"/>
      <c r="J609" s="8"/>
      <c r="K609" s="8"/>
      <c r="L609" s="8"/>
      <c r="M609" s="8"/>
      <c r="N609" s="8"/>
      <c r="O609" s="8"/>
      <c r="P609" s="8"/>
      <c r="Q609" s="8"/>
      <c r="R609" s="8"/>
      <c r="S609" s="8"/>
      <c r="T609" s="8"/>
      <c r="U609" s="8"/>
      <c r="V609" s="8"/>
      <c r="W609" s="8"/>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row>
    <row r="610" spans="1:68" ht="5.15" customHeight="1" outlineLevel="1" x14ac:dyDescent="0.35">
      <c r="A610" s="6"/>
      <c r="B610" s="7"/>
      <c r="C610" s="9" t="s">
        <v>0</v>
      </c>
      <c r="D610" s="9"/>
      <c r="E610" s="9"/>
      <c r="F610" s="9"/>
      <c r="G610" s="9"/>
      <c r="H610" s="9"/>
      <c r="I610" s="9"/>
      <c r="J610" s="9"/>
      <c r="K610" s="10"/>
      <c r="L610" s="10"/>
      <c r="M610" s="10"/>
      <c r="N610" s="10"/>
      <c r="O610" s="10"/>
      <c r="P610" s="10"/>
      <c r="Q610" s="10"/>
      <c r="R610" s="10"/>
      <c r="S610" s="10"/>
      <c r="T610" s="10"/>
      <c r="U610" s="10"/>
      <c r="V610" s="10"/>
      <c r="W610" s="11"/>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12"/>
      <c r="D611" s="12"/>
      <c r="E611" s="12" t="s">
        <v>1</v>
      </c>
      <c r="F611" s="13"/>
      <c r="G611" s="14" t="s">
        <v>33</v>
      </c>
      <c r="H611" s="13"/>
      <c r="I611" s="13"/>
      <c r="J611" s="13"/>
      <c r="K611" s="13"/>
      <c r="L611" s="13"/>
      <c r="M611" s="13"/>
      <c r="N611" s="13"/>
      <c r="O611" s="13"/>
      <c r="P611" s="13"/>
      <c r="Q611" s="13"/>
      <c r="R611" s="13"/>
      <c r="S611" s="15"/>
      <c r="T611" s="13"/>
      <c r="U611" s="15"/>
      <c r="V611" s="15"/>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12"/>
      <c r="D612" s="12"/>
      <c r="E612" s="17"/>
      <c r="F612" s="13"/>
      <c r="G612" s="18"/>
      <c r="H612" s="13"/>
      <c r="I612" s="13"/>
      <c r="J612" s="13"/>
      <c r="K612" s="13"/>
      <c r="L612" s="13"/>
      <c r="M612" s="13"/>
      <c r="N612" s="13"/>
      <c r="O612" s="13"/>
      <c r="P612" s="13"/>
      <c r="Q612" s="13"/>
      <c r="R612" s="13"/>
      <c r="S612" s="15"/>
      <c r="T612" s="19"/>
      <c r="U612" s="15"/>
      <c r="V612" s="15"/>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35">
      <c r="A613" s="6"/>
      <c r="B613" s="7"/>
      <c r="C613" s="17"/>
      <c r="D613" s="12"/>
      <c r="E613" s="17"/>
      <c r="F613" s="13"/>
      <c r="G613" s="13" t="s">
        <v>2</v>
      </c>
      <c r="H613" s="13"/>
      <c r="I613" s="13"/>
      <c r="J613" s="13"/>
      <c r="K613" s="13"/>
      <c r="L613" s="13"/>
      <c r="M613" s="13"/>
      <c r="N613" s="13"/>
      <c r="O613" s="13"/>
      <c r="P613" s="13"/>
      <c r="Q613" s="13"/>
      <c r="R613" s="13"/>
      <c r="S613" s="15"/>
      <c r="T613" s="19"/>
      <c r="U613" s="15"/>
      <c r="V613" s="15"/>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35">
      <c r="A614" s="6"/>
      <c r="B614" s="7"/>
      <c r="C614" s="20">
        <v>0</v>
      </c>
      <c r="D614" s="12"/>
      <c r="E614" s="17"/>
      <c r="F614" s="13"/>
      <c r="G614" s="21"/>
      <c r="H614" s="13"/>
      <c r="I614" s="13"/>
      <c r="J614" s="13"/>
      <c r="K614" s="13"/>
      <c r="L614" s="13"/>
      <c r="M614" s="13"/>
      <c r="N614" s="13"/>
      <c r="O614" s="13"/>
      <c r="P614" s="13"/>
      <c r="Q614" s="13"/>
      <c r="R614" s="13"/>
      <c r="S614" s="15"/>
      <c r="T614" s="19"/>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17"/>
      <c r="D615" s="17"/>
      <c r="E615" s="17"/>
      <c r="F615" s="17"/>
      <c r="G615" s="17"/>
      <c r="H615" s="17"/>
      <c r="I615" s="17"/>
      <c r="J615" s="22"/>
      <c r="K615" s="22"/>
      <c r="L615" s="22"/>
      <c r="M615" s="22"/>
      <c r="N615" s="22"/>
      <c r="O615" s="22"/>
      <c r="P615" s="22"/>
      <c r="Q615" s="22"/>
      <c r="R615" s="22"/>
      <c r="S615" s="22"/>
      <c r="T615" s="22"/>
      <c r="U615" s="22"/>
      <c r="V615" s="2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17"/>
      <c r="D616" s="17"/>
      <c r="E616" s="17"/>
      <c r="F616" s="17"/>
      <c r="G616" s="17"/>
      <c r="H616" s="17"/>
      <c r="I616" s="17"/>
      <c r="J616" s="17"/>
      <c r="K616" s="17"/>
      <c r="L616" s="22"/>
      <c r="M616" s="22"/>
      <c r="N616" s="22"/>
      <c r="O616" s="22"/>
      <c r="P616" s="22"/>
      <c r="Q616" s="22"/>
      <c r="R616" s="22"/>
      <c r="S616" s="22"/>
      <c r="T616" s="22"/>
      <c r="U616" s="22"/>
      <c r="V616" s="2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35">
      <c r="A617" s="6"/>
      <c r="B617" s="7"/>
      <c r="C617" s="17"/>
      <c r="D617" s="17"/>
      <c r="E617" s="17"/>
      <c r="F617" s="17"/>
      <c r="G617" s="17"/>
      <c r="H617" s="17"/>
      <c r="I617" s="17"/>
      <c r="J617" s="23"/>
      <c r="K617" s="23"/>
      <c r="L617" s="23"/>
      <c r="M617" s="23"/>
      <c r="N617" s="23"/>
      <c r="O617" s="23"/>
      <c r="P617" s="23"/>
      <c r="Q617" s="24"/>
      <c r="R617" s="24"/>
      <c r="S617" s="22"/>
      <c r="T617" s="22"/>
      <c r="U617" s="22"/>
      <c r="V617" s="2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35">
      <c r="A618" s="6"/>
      <c r="B618" s="7"/>
      <c r="C618" s="17"/>
      <c r="D618" s="17"/>
      <c r="E618" s="17"/>
      <c r="F618" s="17"/>
      <c r="G618" s="17"/>
      <c r="H618" s="17"/>
      <c r="I618" s="23" t="s">
        <v>368</v>
      </c>
      <c r="J618" s="23" t="s">
        <v>54</v>
      </c>
      <c r="K618" s="23" t="s">
        <v>55</v>
      </c>
      <c r="L618" s="23" t="s">
        <v>56</v>
      </c>
      <c r="M618" s="23" t="s">
        <v>57</v>
      </c>
      <c r="N618" s="23" t="s">
        <v>870</v>
      </c>
      <c r="O618" s="23" t="s">
        <v>871</v>
      </c>
      <c r="P618" s="23" t="s">
        <v>872</v>
      </c>
      <c r="Q618" s="23" t="s">
        <v>1086</v>
      </c>
      <c r="R618" s="24"/>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4.5" outlineLevel="1" x14ac:dyDescent="0.35">
      <c r="A619" s="6"/>
      <c r="B619" s="7"/>
      <c r="C619" s="17"/>
      <c r="D619" s="17"/>
      <c r="E619" s="17"/>
      <c r="F619" s="26"/>
      <c r="G619" s="27"/>
      <c r="H619" s="34" t="s">
        <v>998</v>
      </c>
      <c r="I619" s="226">
        <v>1</v>
      </c>
      <c r="J619" s="226">
        <v>1</v>
      </c>
      <c r="K619" s="226">
        <v>1</v>
      </c>
      <c r="L619" s="226">
        <v>1</v>
      </c>
      <c r="M619" s="226">
        <v>1</v>
      </c>
      <c r="N619" s="226">
        <v>1</v>
      </c>
      <c r="O619" s="226">
        <v>1</v>
      </c>
      <c r="P619" s="226">
        <v>1</v>
      </c>
      <c r="Q619" s="226">
        <v>1</v>
      </c>
      <c r="R619" s="151"/>
      <c r="S619" s="151"/>
      <c r="T619" s="151"/>
      <c r="U619" s="151"/>
      <c r="V619" s="4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7"/>
      <c r="D620" s="17"/>
      <c r="E620" s="17"/>
      <c r="F620" s="33"/>
      <c r="G620" s="34"/>
      <c r="H620" s="34"/>
      <c r="I620" s="34"/>
      <c r="J620" s="34"/>
      <c r="K620" s="34"/>
      <c r="L620" s="34"/>
      <c r="M620" s="34"/>
      <c r="N620" s="34"/>
      <c r="O620" s="34"/>
      <c r="P620" s="34"/>
      <c r="Q620" s="152"/>
      <c r="R620" s="152"/>
      <c r="S620" s="152"/>
      <c r="T620" s="152"/>
      <c r="U620" s="152"/>
      <c r="V620" s="4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5.15" customHeight="1" outlineLevel="1" x14ac:dyDescent="0.35">
      <c r="A621" s="6"/>
      <c r="B621" s="7"/>
      <c r="C621" s="17"/>
      <c r="D621" s="17"/>
      <c r="E621" s="17"/>
      <c r="F621" s="36"/>
      <c r="G621" s="37"/>
      <c r="H621" s="37"/>
      <c r="I621" s="37"/>
      <c r="J621" s="38"/>
      <c r="K621" s="38"/>
      <c r="L621" s="38"/>
      <c r="M621" s="38"/>
      <c r="N621" s="38"/>
      <c r="O621" s="38"/>
      <c r="P621" s="38"/>
      <c r="Q621" s="38"/>
      <c r="R621" s="38"/>
      <c r="S621" s="38"/>
      <c r="T621" s="38"/>
      <c r="U621" s="38"/>
      <c r="V621" s="30"/>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25.4" customHeight="1" outlineLevel="1" x14ac:dyDescent="0.35">
      <c r="A622" s="6"/>
      <c r="B622" s="7"/>
      <c r="C622" s="39"/>
      <c r="D622" s="39"/>
      <c r="E622" s="39"/>
      <c r="F622" s="39"/>
      <c r="G622" s="40" t="str">
        <f>G611</f>
        <v>Chemical by Soil</v>
      </c>
      <c r="H622" s="39"/>
      <c r="I622" s="39"/>
      <c r="J622" s="39"/>
      <c r="K622" s="39"/>
      <c r="L622" s="39"/>
      <c r="M622" s="39"/>
      <c r="N622" s="39"/>
      <c r="O622" s="39"/>
      <c r="P622" s="39"/>
      <c r="Q622" s="39"/>
      <c r="R622" s="39"/>
      <c r="S622" s="39"/>
      <c r="T622" s="39"/>
      <c r="U622" s="39"/>
      <c r="V622" s="39"/>
      <c r="W622" s="41" t="s">
        <v>23</v>
      </c>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7"/>
      <c r="D623" s="7"/>
      <c r="E623" s="7"/>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7"/>
      <c r="D624" s="7"/>
      <c r="E624" s="7"/>
      <c r="F624" s="7"/>
      <c r="G624" s="7"/>
      <c r="H624" s="8"/>
      <c r="I624" s="8"/>
      <c r="J624" s="8"/>
      <c r="K624" s="8"/>
      <c r="L624" s="8"/>
      <c r="M624" s="8"/>
      <c r="N624" s="8"/>
      <c r="O624" s="8"/>
      <c r="P624" s="8"/>
      <c r="Q624" s="8"/>
      <c r="R624" s="8"/>
      <c r="S624" s="8"/>
      <c r="T624" s="8"/>
      <c r="U624" s="8"/>
      <c r="V624" s="8"/>
      <c r="W624" s="8"/>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row>
    <row r="625" spans="1:68" ht="5.15" customHeight="1" outlineLevel="1" thickBot="1" x14ac:dyDescent="0.4">
      <c r="A625" s="6"/>
      <c r="B625" s="7"/>
      <c r="C625" s="7"/>
      <c r="D625" s="7"/>
      <c r="E625" s="7"/>
      <c r="F625" s="7"/>
      <c r="G625" s="7"/>
      <c r="H625" s="8"/>
      <c r="I625" s="8"/>
      <c r="J625" s="8"/>
      <c r="K625" s="8"/>
      <c r="L625" s="8"/>
      <c r="M625" s="8"/>
      <c r="N625" s="8"/>
      <c r="O625" s="8"/>
      <c r="P625" s="8"/>
      <c r="Q625" s="8"/>
      <c r="R625" s="8"/>
      <c r="S625" s="8"/>
      <c r="T625" s="8"/>
      <c r="U625" s="8"/>
      <c r="V625" s="8"/>
      <c r="W625" s="8"/>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row>
    <row r="626" spans="1:68" ht="5.15" customHeight="1" outlineLevel="1" x14ac:dyDescent="0.35">
      <c r="A626" s="6"/>
      <c r="B626" s="7"/>
      <c r="C626" s="9" t="s">
        <v>0</v>
      </c>
      <c r="D626" s="9"/>
      <c r="E626" s="9"/>
      <c r="F626" s="9"/>
      <c r="G626" s="9"/>
      <c r="H626" s="9"/>
      <c r="I626" s="9"/>
      <c r="J626" s="9"/>
      <c r="K626" s="10"/>
      <c r="L626" s="10"/>
      <c r="M626" s="10"/>
      <c r="N626" s="10"/>
      <c r="O626" s="10"/>
      <c r="P626" s="10"/>
      <c r="Q626" s="10"/>
      <c r="R626" s="10"/>
      <c r="S626" s="10"/>
      <c r="T626" s="10"/>
      <c r="U626" s="10"/>
      <c r="V626" s="10"/>
      <c r="W626" s="11"/>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35">
      <c r="A627" s="6"/>
      <c r="B627" s="7"/>
      <c r="C627" s="12"/>
      <c r="D627" s="12"/>
      <c r="E627" s="12" t="s">
        <v>1</v>
      </c>
      <c r="F627" s="13"/>
      <c r="G627" s="14" t="s">
        <v>225</v>
      </c>
      <c r="H627" s="13"/>
      <c r="I627" s="13"/>
      <c r="J627" s="13"/>
      <c r="K627" s="13"/>
      <c r="L627" s="13"/>
      <c r="M627" s="13"/>
      <c r="N627" s="13"/>
      <c r="O627" s="13"/>
      <c r="P627" s="13"/>
      <c r="Q627" s="13"/>
      <c r="R627" s="13"/>
      <c r="S627" s="15"/>
      <c r="T627" s="13"/>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2"/>
      <c r="D628" s="12"/>
      <c r="E628" s="17"/>
      <c r="F628" s="13"/>
      <c r="G628" s="18"/>
      <c r="H628" s="13" t="s">
        <v>226</v>
      </c>
      <c r="I628" s="13"/>
      <c r="J628" s="13"/>
      <c r="K628" s="13"/>
      <c r="L628" s="13"/>
      <c r="M628" s="13"/>
      <c r="N628" s="13"/>
      <c r="O628" s="13"/>
      <c r="P628" s="13"/>
      <c r="Q628" s="13"/>
      <c r="R628" s="13"/>
      <c r="S628" s="15"/>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35">
      <c r="A629" s="6"/>
      <c r="B629" s="7"/>
      <c r="C629" s="17"/>
      <c r="D629" s="12"/>
      <c r="E629" s="17"/>
      <c r="F629" s="13"/>
      <c r="G629" s="13"/>
      <c r="H629" s="13"/>
      <c r="I629" s="13"/>
      <c r="J629" s="13"/>
      <c r="K629" s="13"/>
      <c r="L629" s="13"/>
      <c r="M629" s="13"/>
      <c r="N629" s="13"/>
      <c r="O629" s="13"/>
      <c r="P629" s="13"/>
      <c r="Q629" s="13"/>
      <c r="R629" s="13"/>
      <c r="S629" s="15"/>
      <c r="T629" s="19"/>
      <c r="U629" s="15"/>
      <c r="V629" s="15"/>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35">
      <c r="A630" s="6"/>
      <c r="B630" s="7"/>
      <c r="C630" s="20">
        <v>0</v>
      </c>
      <c r="D630" s="12"/>
      <c r="E630" s="17"/>
      <c r="F630" s="13"/>
      <c r="G630" s="21"/>
      <c r="H630" s="13"/>
      <c r="I630" s="13"/>
      <c r="J630" s="13"/>
      <c r="K630" s="13"/>
      <c r="L630" s="13"/>
      <c r="M630" s="13"/>
      <c r="N630" s="13"/>
      <c r="O630" s="13"/>
      <c r="P630" s="13"/>
      <c r="Q630" s="13"/>
      <c r="R630" s="13"/>
      <c r="S630" s="15"/>
      <c r="T630" s="19"/>
      <c r="U630" s="15"/>
      <c r="V630" s="15"/>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17"/>
      <c r="D631" s="17"/>
      <c r="E631" s="17"/>
      <c r="F631" s="17"/>
      <c r="G631" s="17"/>
      <c r="H631" s="17"/>
      <c r="I631" s="17"/>
      <c r="J631" s="22"/>
      <c r="K631" s="22"/>
      <c r="L631" s="22"/>
      <c r="M631" s="22"/>
      <c r="N631" s="22"/>
      <c r="O631" s="22"/>
      <c r="P631" s="22"/>
      <c r="Q631" s="22"/>
      <c r="R631" s="22"/>
      <c r="S631" s="22"/>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17"/>
      <c r="D632" s="17"/>
      <c r="E632" s="17"/>
      <c r="F632" s="17"/>
      <c r="G632" s="17"/>
      <c r="H632" s="17"/>
      <c r="I632" s="17"/>
      <c r="J632" s="17"/>
      <c r="K632" s="17"/>
      <c r="L632" s="22"/>
      <c r="M632" s="22"/>
      <c r="N632" s="22"/>
      <c r="O632" s="22"/>
      <c r="P632" s="22"/>
      <c r="Q632" s="22"/>
      <c r="R632" s="22"/>
      <c r="S632" s="22"/>
      <c r="T632" s="22"/>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35">
      <c r="A633" s="6"/>
      <c r="B633" s="7"/>
      <c r="C633" s="17"/>
      <c r="D633" s="17"/>
      <c r="E633" s="17"/>
      <c r="F633" s="17"/>
      <c r="G633" s="17"/>
      <c r="H633" s="17"/>
      <c r="I633" s="17"/>
      <c r="J633" s="23"/>
      <c r="K633" s="23"/>
      <c r="L633" s="23"/>
      <c r="M633" s="23"/>
      <c r="N633" s="23"/>
      <c r="O633" s="23"/>
      <c r="P633" s="23"/>
      <c r="Q633" s="24"/>
      <c r="R633" s="24"/>
      <c r="S633" s="22"/>
      <c r="T633" s="22"/>
      <c r="U633" s="22"/>
      <c r="V633" s="22"/>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35">
      <c r="A634" s="6"/>
      <c r="B634" s="7"/>
      <c r="C634" s="17"/>
      <c r="D634" s="17"/>
      <c r="E634" s="17"/>
      <c r="F634" s="17"/>
      <c r="G634" s="17"/>
      <c r="H634" s="17"/>
      <c r="I634" s="17"/>
      <c r="J634" s="23" t="s">
        <v>104</v>
      </c>
      <c r="K634" s="23" t="s">
        <v>105</v>
      </c>
      <c r="L634" s="23" t="s">
        <v>997</v>
      </c>
      <c r="M634" s="23" t="s">
        <v>104</v>
      </c>
      <c r="N634" s="23"/>
      <c r="O634" s="23"/>
      <c r="P634" s="24"/>
      <c r="Q634" s="24"/>
      <c r="R634" s="24"/>
      <c r="S634" s="22"/>
      <c r="T634" s="22"/>
      <c r="U634" s="22"/>
      <c r="V634" s="22"/>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4.5" outlineLevel="1" x14ac:dyDescent="0.35">
      <c r="A635" s="6"/>
      <c r="B635" s="7"/>
      <c r="C635" s="17"/>
      <c r="D635" s="17"/>
      <c r="E635" s="17"/>
      <c r="F635" s="26"/>
      <c r="G635" s="27"/>
      <c r="H635" s="27"/>
      <c r="I635" s="27" t="str" cm="1">
        <f t="array" ref="I635:I638">TRANSPOSE(H303:K303)</f>
        <v>knock</v>
      </c>
      <c r="J635" s="697">
        <f>MIN(364,INT((M635 - DATE(YEAR(M635),1,1))))</f>
        <v>104</v>
      </c>
      <c r="K635" s="229">
        <v>35</v>
      </c>
      <c r="L635" s="226">
        <v>0.25</v>
      </c>
      <c r="M635" s="702">
        <v>43570</v>
      </c>
      <c r="N635" s="150"/>
      <c r="O635" s="150"/>
      <c r="P635" s="150"/>
      <c r="Q635" s="151"/>
      <c r="R635" s="151"/>
      <c r="S635" s="151"/>
      <c r="T635" s="151"/>
      <c r="U635" s="151"/>
      <c r="V635" s="42"/>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4.5" outlineLevel="1" x14ac:dyDescent="0.35">
      <c r="A636" s="6"/>
      <c r="B636" s="7"/>
      <c r="C636" s="17"/>
      <c r="D636" s="17"/>
      <c r="E636" s="17"/>
      <c r="F636" s="26"/>
      <c r="G636" s="27"/>
      <c r="H636" s="27"/>
      <c r="I636" s="27" t="str">
        <v>pre-em</v>
      </c>
      <c r="J636" s="697">
        <f>MIN(364,INT((M636 - DATE(YEAR(M636),1,1))))</f>
        <v>134</v>
      </c>
      <c r="K636" s="229">
        <v>15</v>
      </c>
      <c r="L636" s="226">
        <v>0.25</v>
      </c>
      <c r="M636" s="702">
        <v>43600</v>
      </c>
      <c r="N636" s="150"/>
      <c r="O636" s="150"/>
      <c r="P636" s="150"/>
      <c r="Q636" s="151"/>
      <c r="R636" s="151"/>
      <c r="S636" s="151"/>
      <c r="T636" s="151"/>
      <c r="U636" s="151"/>
      <c r="V636" s="42"/>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4.5" outlineLevel="1" x14ac:dyDescent="0.35">
      <c r="A637" s="6"/>
      <c r="B637" s="7"/>
      <c r="C637" s="17"/>
      <c r="D637" s="17"/>
      <c r="E637" s="17"/>
      <c r="F637" s="26"/>
      <c r="G637" s="27"/>
      <c r="H637" s="27"/>
      <c r="I637" s="27" t="str">
        <v>selective_and_spraytop</v>
      </c>
      <c r="J637" s="697">
        <f>MIN(364,INT((M637 - DATE(YEAR(M637),1,1))))</f>
        <v>151</v>
      </c>
      <c r="K637" s="229">
        <v>90</v>
      </c>
      <c r="L637" s="226">
        <v>0.25</v>
      </c>
      <c r="M637" s="702">
        <v>43617</v>
      </c>
      <c r="N637" s="150"/>
      <c r="O637" s="150"/>
      <c r="P637" s="150"/>
      <c r="Q637" s="151"/>
      <c r="R637" s="151"/>
      <c r="S637" s="151"/>
      <c r="T637" s="151"/>
      <c r="U637" s="151"/>
      <c r="V637" s="42"/>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4.5" outlineLevel="1" x14ac:dyDescent="0.35">
      <c r="A638" s="6"/>
      <c r="B638" s="7"/>
      <c r="C638" s="17"/>
      <c r="D638" s="17"/>
      <c r="E638" s="17"/>
      <c r="F638" s="26"/>
      <c r="G638" s="27"/>
      <c r="H638" s="27"/>
      <c r="I638" s="27" t="str">
        <v>fungicide</v>
      </c>
      <c r="J638" s="697">
        <f>MIN(364,INT((M638 - DATE(YEAR(M638),1,1))))</f>
        <v>195</v>
      </c>
      <c r="K638" s="229">
        <v>35</v>
      </c>
      <c r="L638" s="226">
        <v>0.25</v>
      </c>
      <c r="M638" s="702">
        <v>43661</v>
      </c>
      <c r="N638" s="150"/>
      <c r="O638" s="150"/>
      <c r="P638" s="150"/>
      <c r="Q638" s="151"/>
      <c r="R638" s="151"/>
      <c r="S638" s="151"/>
      <c r="T638" s="151"/>
      <c r="U638" s="151"/>
      <c r="V638" s="42"/>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33"/>
      <c r="G639" s="34"/>
      <c r="H639" s="34"/>
      <c r="I639" s="34"/>
      <c r="J639" s="34"/>
      <c r="K639" s="34"/>
      <c r="L639" s="34"/>
      <c r="M639" s="34"/>
      <c r="N639" s="34"/>
      <c r="O639" s="150"/>
      <c r="P639" s="150"/>
      <c r="Q639" s="152"/>
      <c r="R639" s="152"/>
      <c r="S639" s="152"/>
      <c r="T639" s="152"/>
      <c r="U639" s="152"/>
      <c r="V639" s="4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5.15" customHeight="1" outlineLevel="1" x14ac:dyDescent="0.35">
      <c r="A640" s="6"/>
      <c r="B640" s="7"/>
      <c r="C640" s="17"/>
      <c r="D640" s="17"/>
      <c r="E640" s="17"/>
      <c r="F640" s="36"/>
      <c r="G640" s="37"/>
      <c r="H640" s="37"/>
      <c r="I640" s="37"/>
      <c r="J640" s="38"/>
      <c r="K640" s="38"/>
      <c r="L640" s="38"/>
      <c r="M640" s="38"/>
      <c r="N640" s="38"/>
      <c r="O640" s="38"/>
      <c r="P640" s="38"/>
      <c r="Q640" s="38"/>
      <c r="R640" s="38"/>
      <c r="S640" s="38"/>
      <c r="T640" s="38"/>
      <c r="U640" s="38"/>
      <c r="V640" s="30"/>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25.4" customHeight="1" outlineLevel="1" x14ac:dyDescent="0.35">
      <c r="A641" s="6"/>
      <c r="B641" s="7"/>
      <c r="C641" s="39"/>
      <c r="D641" s="39"/>
      <c r="E641" s="39"/>
      <c r="F641" s="39"/>
      <c r="G641" s="40" t="str">
        <f>G627</f>
        <v>Chemical info</v>
      </c>
      <c r="H641" s="39"/>
      <c r="I641" s="39"/>
      <c r="J641" s="39"/>
      <c r="K641" s="39"/>
      <c r="L641" s="39"/>
      <c r="M641" s="39"/>
      <c r="N641" s="39"/>
      <c r="O641" s="39"/>
      <c r="P641" s="39"/>
      <c r="Q641" s="39"/>
      <c r="R641" s="39"/>
      <c r="S641" s="39"/>
      <c r="T641" s="39"/>
      <c r="U641" s="39"/>
      <c r="V641" s="39"/>
      <c r="W641" s="41" t="s">
        <v>23</v>
      </c>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35">
      <c r="A643" s="6"/>
      <c r="B643" s="7"/>
      <c r="C643" s="7"/>
      <c r="D643" s="7"/>
      <c r="E643" s="7"/>
      <c r="F643" s="7"/>
      <c r="G643" s="7"/>
      <c r="H643" s="8"/>
      <c r="I643" s="8"/>
      <c r="J643" s="8"/>
      <c r="K643" s="8"/>
      <c r="L643" s="8"/>
      <c r="M643" s="8"/>
      <c r="N643" s="8"/>
      <c r="O643" s="8"/>
      <c r="P643" s="8"/>
      <c r="Q643" s="8"/>
      <c r="R643" s="8"/>
      <c r="S643" s="8"/>
      <c r="T643" s="8"/>
      <c r="U643" s="8"/>
      <c r="V643" s="8"/>
      <c r="W643" s="8"/>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row>
    <row r="644" spans="1:68" ht="5.15" customHeight="1" outlineLevel="1" thickBot="1" x14ac:dyDescent="0.4">
      <c r="A644" s="6"/>
      <c r="B644" s="7"/>
      <c r="C644" s="7"/>
      <c r="D644" s="7"/>
      <c r="E644" s="7"/>
      <c r="F644" s="7"/>
      <c r="G644" s="7"/>
      <c r="H644" s="8"/>
      <c r="I644" s="8"/>
      <c r="J644" s="8"/>
      <c r="K644" s="8"/>
      <c r="L644" s="8"/>
      <c r="M644" s="8"/>
      <c r="N644" s="8"/>
      <c r="O644" s="8"/>
      <c r="P644" s="8"/>
      <c r="Q644" s="8"/>
      <c r="R644" s="8"/>
      <c r="S644" s="8"/>
      <c r="T644" s="8"/>
      <c r="U644" s="8"/>
      <c r="V644" s="8"/>
      <c r="W644" s="8"/>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row>
    <row r="645" spans="1:68" ht="5.15" customHeight="1" outlineLevel="1" x14ac:dyDescent="0.35">
      <c r="A645" s="6"/>
      <c r="B645" s="7"/>
      <c r="C645" s="9" t="s">
        <v>0</v>
      </c>
      <c r="D645" s="9"/>
      <c r="E645" s="9"/>
      <c r="F645" s="9"/>
      <c r="G645" s="9"/>
      <c r="H645" s="9"/>
      <c r="I645" s="9"/>
      <c r="J645" s="9"/>
      <c r="K645" s="10"/>
      <c r="L645" s="10"/>
      <c r="M645" s="10"/>
      <c r="N645" s="10"/>
      <c r="O645" s="10"/>
      <c r="P645" s="10"/>
      <c r="Q645" s="10"/>
      <c r="R645" s="10"/>
      <c r="S645" s="10"/>
      <c r="T645" s="10"/>
      <c r="U645" s="10"/>
      <c r="V645" s="10"/>
      <c r="W645" s="11"/>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35">
      <c r="A646" s="6"/>
      <c r="B646" s="7"/>
      <c r="C646" s="12"/>
      <c r="D646" s="12"/>
      <c r="E646" s="12" t="s">
        <v>1</v>
      </c>
      <c r="F646" s="13"/>
      <c r="G646" s="14" t="s">
        <v>34</v>
      </c>
      <c r="H646" s="13"/>
      <c r="I646" s="13"/>
      <c r="J646" s="13"/>
      <c r="K646" s="13"/>
      <c r="L646" s="13"/>
      <c r="M646" s="13"/>
      <c r="N646" s="13"/>
      <c r="O646" s="13"/>
      <c r="P646" s="13"/>
      <c r="Q646" s="13"/>
      <c r="R646" s="13"/>
      <c r="S646" s="13"/>
      <c r="T646" s="13"/>
      <c r="U646" s="15"/>
      <c r="V646" s="15"/>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12"/>
      <c r="D647" s="12"/>
      <c r="E647" s="17"/>
      <c r="F647" s="13"/>
      <c r="G647" s="13" t="s">
        <v>35</v>
      </c>
      <c r="H647" s="13"/>
      <c r="I647" s="13"/>
      <c r="J647" s="13"/>
      <c r="K647" s="13"/>
      <c r="L647" s="13"/>
      <c r="M647" s="13"/>
      <c r="N647" s="13"/>
      <c r="O647" s="13"/>
      <c r="P647" s="13"/>
      <c r="Q647" s="13"/>
      <c r="R647" s="13"/>
      <c r="S647" s="13"/>
      <c r="T647" s="19"/>
      <c r="U647" s="15"/>
      <c r="V647" s="15"/>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35">
      <c r="A648" s="6"/>
      <c r="B648" s="7"/>
      <c r="C648" s="17"/>
      <c r="D648" s="12"/>
      <c r="E648" s="17"/>
      <c r="F648" s="13"/>
      <c r="G648" s="44">
        <v>43689.728703703702</v>
      </c>
      <c r="H648" s="13"/>
      <c r="I648" s="13"/>
      <c r="J648" s="13"/>
      <c r="K648" s="13"/>
      <c r="L648" s="13"/>
      <c r="M648" s="13"/>
      <c r="N648" s="13"/>
      <c r="O648" s="13"/>
      <c r="P648" s="13"/>
      <c r="Q648" s="13"/>
      <c r="R648" s="13"/>
      <c r="S648" s="13"/>
      <c r="T648" s="19"/>
      <c r="U648" s="15"/>
      <c r="V648" s="15"/>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35">
      <c r="A649" s="6"/>
      <c r="B649" s="7"/>
      <c r="C649" s="20">
        <v>0</v>
      </c>
      <c r="D649" s="12"/>
      <c r="E649" s="17"/>
      <c r="F649" s="13"/>
      <c r="G649" s="21"/>
      <c r="H649" s="13"/>
      <c r="I649" s="13"/>
      <c r="J649" s="13"/>
      <c r="K649" s="13"/>
      <c r="L649" s="13"/>
      <c r="M649" s="13"/>
      <c r="N649" s="13"/>
      <c r="O649" s="13"/>
      <c r="P649" s="13"/>
      <c r="Q649" s="13"/>
      <c r="R649" s="13"/>
      <c r="S649" s="13"/>
      <c r="T649" s="19"/>
      <c r="U649" s="15"/>
      <c r="V649" s="15"/>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5">
      <c r="A650" s="6"/>
      <c r="B650" s="7"/>
      <c r="C650" s="17"/>
      <c r="D650" s="17"/>
      <c r="E650" s="17"/>
      <c r="F650" s="17"/>
      <c r="G650" s="17"/>
      <c r="H650" s="17"/>
      <c r="I650" s="17"/>
      <c r="J650" s="22"/>
      <c r="K650" s="22"/>
      <c r="L650" s="22"/>
      <c r="M650" s="22"/>
      <c r="N650" s="22"/>
      <c r="O650" s="22"/>
      <c r="P650" s="22"/>
      <c r="Q650" s="22"/>
      <c r="R650" s="22"/>
      <c r="S650" s="22"/>
      <c r="T650" s="22"/>
      <c r="U650" s="22"/>
      <c r="V650" s="22"/>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17"/>
      <c r="D651" s="17"/>
      <c r="E651" s="17"/>
      <c r="F651" s="17"/>
      <c r="G651" s="17"/>
      <c r="H651" s="883"/>
      <c r="I651" s="17"/>
      <c r="J651" s="17"/>
      <c r="K651" s="22"/>
      <c r="L651" s="22"/>
      <c r="M651" s="22"/>
      <c r="N651" s="22"/>
      <c r="O651" s="22"/>
      <c r="P651" s="22"/>
      <c r="Q651" s="22"/>
      <c r="R651" s="22"/>
      <c r="S651" s="22"/>
      <c r="T651" s="22"/>
      <c r="U651" s="22"/>
      <c r="V651" s="22"/>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35">
      <c r="A652" s="6"/>
      <c r="B652" s="7"/>
      <c r="C652" s="17"/>
      <c r="D652" s="17"/>
      <c r="E652" s="17"/>
      <c r="F652" s="17"/>
      <c r="G652" s="17"/>
      <c r="H652" s="883"/>
      <c r="I652" s="17"/>
      <c r="J652" s="884" t="s">
        <v>977</v>
      </c>
      <c r="K652" s="882"/>
      <c r="L652" s="882"/>
      <c r="M652" s="882"/>
      <c r="N652" s="882"/>
      <c r="O652" s="882"/>
      <c r="P652" s="882"/>
      <c r="Q652" s="882"/>
      <c r="R652" s="24"/>
      <c r="S652" s="24"/>
      <c r="T652" s="22"/>
      <c r="U652" s="22"/>
      <c r="V652" s="22"/>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35">
      <c r="A653" s="6"/>
      <c r="B653" s="7"/>
      <c r="C653" s="17"/>
      <c r="D653" s="17"/>
      <c r="E653" s="17"/>
      <c r="F653" s="17"/>
      <c r="G653" s="17" t="s">
        <v>37</v>
      </c>
      <c r="H653" s="883"/>
      <c r="I653" s="17"/>
      <c r="J653" s="23" t="s">
        <v>368</v>
      </c>
      <c r="K653" s="23" t="s">
        <v>54</v>
      </c>
      <c r="L653" s="23" t="s">
        <v>55</v>
      </c>
      <c r="M653" s="23" t="s">
        <v>56</v>
      </c>
      <c r="N653" s="23" t="s">
        <v>57</v>
      </c>
      <c r="O653" s="23" t="s">
        <v>870</v>
      </c>
      <c r="P653" s="23" t="s">
        <v>871</v>
      </c>
      <c r="Q653" s="23" t="s">
        <v>872</v>
      </c>
      <c r="R653" s="23" t="s">
        <v>1086</v>
      </c>
      <c r="S653" s="23"/>
      <c r="T653" s="22"/>
      <c r="U653" s="22"/>
      <c r="V653" s="22"/>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17"/>
      <c r="D654" s="17"/>
      <c r="E654" s="17"/>
      <c r="F654" s="26"/>
      <c r="G654" s="48"/>
      <c r="H654" s="31"/>
      <c r="I654" s="650" t="str">
        <f>General!O17</f>
        <v>a</v>
      </c>
      <c r="J654" s="230">
        <v>10</v>
      </c>
      <c r="K654" s="230">
        <v>10</v>
      </c>
      <c r="L654" s="230">
        <v>10</v>
      </c>
      <c r="M654" s="230">
        <v>10</v>
      </c>
      <c r="N654" s="230">
        <v>10</v>
      </c>
      <c r="O654" s="230">
        <v>10</v>
      </c>
      <c r="P654" s="230">
        <v>10</v>
      </c>
      <c r="Q654" s="230">
        <v>10</v>
      </c>
      <c r="R654" s="230">
        <v>10</v>
      </c>
      <c r="S654" s="27"/>
      <c r="T654" s="57"/>
      <c r="U654" s="57"/>
      <c r="V654" s="58"/>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7"/>
      <c r="D655" s="17"/>
      <c r="E655" s="17"/>
      <c r="F655" s="26"/>
      <c r="G655" s="48"/>
      <c r="H655" s="31"/>
      <c r="I655" s="650" t="str">
        <f>General!O18</f>
        <v>a2</v>
      </c>
      <c r="J655" s="230">
        <v>0</v>
      </c>
      <c r="K655" s="230">
        <v>0</v>
      </c>
      <c r="L655" s="230">
        <v>0</v>
      </c>
      <c r="M655" s="230">
        <v>0</v>
      </c>
      <c r="N655" s="230">
        <v>0</v>
      </c>
      <c r="O655" s="230">
        <v>0</v>
      </c>
      <c r="P655" s="230">
        <v>0</v>
      </c>
      <c r="Q655" s="230">
        <v>0</v>
      </c>
      <c r="R655" s="230">
        <v>0</v>
      </c>
      <c r="S655" s="27"/>
      <c r="T655" s="57"/>
      <c r="U655" s="57"/>
      <c r="V655" s="58"/>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7"/>
      <c r="E656" s="17"/>
      <c r="F656" s="26"/>
      <c r="G656" s="48"/>
      <c r="H656" s="31"/>
      <c r="I656" s="650" t="str">
        <f>General!O19</f>
        <v>b</v>
      </c>
      <c r="J656" s="230">
        <v>100</v>
      </c>
      <c r="K656" s="230">
        <v>100</v>
      </c>
      <c r="L656" s="230">
        <v>100</v>
      </c>
      <c r="M656" s="230">
        <v>100</v>
      </c>
      <c r="N656" s="230">
        <v>100</v>
      </c>
      <c r="O656" s="230">
        <v>100</v>
      </c>
      <c r="P656" s="230">
        <v>100</v>
      </c>
      <c r="Q656" s="230">
        <v>100</v>
      </c>
      <c r="R656" s="230">
        <v>100</v>
      </c>
      <c r="S656" s="27"/>
      <c r="T656" s="57"/>
      <c r="U656" s="57"/>
      <c r="V656" s="58"/>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17"/>
      <c r="D657" s="17"/>
      <c r="E657" s="17"/>
      <c r="F657" s="26"/>
      <c r="G657" s="48"/>
      <c r="H657" s="31"/>
      <c r="I657" s="650" t="str">
        <f>General!O20</f>
        <v>bd</v>
      </c>
      <c r="J657" s="230">
        <v>100</v>
      </c>
      <c r="K657" s="230">
        <v>100</v>
      </c>
      <c r="L657" s="230">
        <v>100</v>
      </c>
      <c r="M657" s="230">
        <v>100</v>
      </c>
      <c r="N657" s="230">
        <v>100</v>
      </c>
      <c r="O657" s="230">
        <v>100</v>
      </c>
      <c r="P657" s="230">
        <v>100</v>
      </c>
      <c r="Q657" s="230">
        <v>100</v>
      </c>
      <c r="R657" s="230">
        <v>100</v>
      </c>
      <c r="S657" s="27"/>
      <c r="T657" s="57"/>
      <c r="U657" s="57"/>
      <c r="V657" s="58"/>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26"/>
      <c r="G658" s="48"/>
      <c r="H658" s="31"/>
      <c r="I658" s="650" t="str">
        <f>General!O21</f>
        <v>f</v>
      </c>
      <c r="J658" s="231">
        <v>120</v>
      </c>
      <c r="K658" s="231">
        <v>120</v>
      </c>
      <c r="L658" s="231">
        <v>120</v>
      </c>
      <c r="M658" s="231">
        <v>120</v>
      </c>
      <c r="N658" s="231">
        <v>120</v>
      </c>
      <c r="O658" s="231">
        <v>120</v>
      </c>
      <c r="P658" s="231">
        <v>120</v>
      </c>
      <c r="Q658" s="231">
        <v>120</v>
      </c>
      <c r="R658" s="231">
        <v>120</v>
      </c>
      <c r="S658" s="27"/>
      <c r="T658" s="57"/>
      <c r="U658" s="57"/>
      <c r="V658" s="58"/>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17"/>
      <c r="D659" s="17"/>
      <c r="E659" s="17"/>
      <c r="F659" s="26"/>
      <c r="G659" s="48"/>
      <c r="H659" s="31"/>
      <c r="I659" s="650" t="str">
        <f>General!O22</f>
        <v>h</v>
      </c>
      <c r="J659" s="231">
        <v>140</v>
      </c>
      <c r="K659" s="231">
        <v>140</v>
      </c>
      <c r="L659" s="231">
        <v>140</v>
      </c>
      <c r="M659" s="231">
        <v>140</v>
      </c>
      <c r="N659" s="231">
        <v>140</v>
      </c>
      <c r="O659" s="231">
        <v>140</v>
      </c>
      <c r="P659" s="231">
        <v>140</v>
      </c>
      <c r="Q659" s="231">
        <v>140</v>
      </c>
      <c r="R659" s="231">
        <v>140</v>
      </c>
      <c r="S659" s="27"/>
      <c r="T659" s="57"/>
      <c r="U659" s="57"/>
      <c r="V659" s="58"/>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7"/>
      <c r="E660" s="17"/>
      <c r="F660" s="26"/>
      <c r="G660" s="48"/>
      <c r="H660" s="31"/>
      <c r="I660" s="650" t="str">
        <f>General!O23</f>
        <v>i</v>
      </c>
      <c r="J660" s="231">
        <v>90</v>
      </c>
      <c r="K660" s="231">
        <v>90</v>
      </c>
      <c r="L660" s="231">
        <v>90</v>
      </c>
      <c r="M660" s="231">
        <v>90</v>
      </c>
      <c r="N660" s="231">
        <v>90</v>
      </c>
      <c r="O660" s="231">
        <v>90</v>
      </c>
      <c r="P660" s="231">
        <v>90</v>
      </c>
      <c r="Q660" s="231">
        <v>90</v>
      </c>
      <c r="R660" s="231">
        <v>90</v>
      </c>
      <c r="S660" s="27"/>
      <c r="T660" s="57"/>
      <c r="U660" s="57"/>
      <c r="V660" s="58"/>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17"/>
      <c r="D661" s="17"/>
      <c r="E661" s="17"/>
      <c r="F661" s="36"/>
      <c r="G661" s="48"/>
      <c r="H661" s="31"/>
      <c r="I661" s="650" t="str">
        <f>General!O24</f>
        <v>j</v>
      </c>
      <c r="J661" s="230">
        <v>10</v>
      </c>
      <c r="K661" s="230">
        <v>10</v>
      </c>
      <c r="L661" s="230">
        <v>10</v>
      </c>
      <c r="M661" s="230">
        <v>10</v>
      </c>
      <c r="N661" s="230">
        <v>10</v>
      </c>
      <c r="O661" s="230">
        <v>10</v>
      </c>
      <c r="P661" s="230">
        <v>10</v>
      </c>
      <c r="Q661" s="230">
        <v>10</v>
      </c>
      <c r="R661" s="230">
        <v>10</v>
      </c>
      <c r="S661" s="27"/>
      <c r="T661" s="57"/>
      <c r="U661" s="57"/>
      <c r="V661" s="58"/>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36"/>
      <c r="G662" s="48"/>
      <c r="H662" s="31"/>
      <c r="I662" s="650" t="str">
        <f>General!O25</f>
        <v>jc</v>
      </c>
      <c r="J662" s="230">
        <v>10</v>
      </c>
      <c r="K662" s="230">
        <v>10</v>
      </c>
      <c r="L662" s="230">
        <v>10</v>
      </c>
      <c r="M662" s="230">
        <v>10</v>
      </c>
      <c r="N662" s="230">
        <v>10</v>
      </c>
      <c r="O662" s="230">
        <v>10</v>
      </c>
      <c r="P662" s="230">
        <v>10</v>
      </c>
      <c r="Q662" s="230">
        <v>10</v>
      </c>
      <c r="R662" s="230">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33"/>
      <c r="G663" s="34"/>
      <c r="H663" s="34"/>
      <c r="I663" s="650" t="str">
        <f>General!O26</f>
        <v>k</v>
      </c>
      <c r="J663" s="231">
        <v>90</v>
      </c>
      <c r="K663" s="231">
        <v>90</v>
      </c>
      <c r="L663" s="231">
        <v>90</v>
      </c>
      <c r="M663" s="231">
        <v>90</v>
      </c>
      <c r="N663" s="231">
        <v>90</v>
      </c>
      <c r="O663" s="231">
        <v>90</v>
      </c>
      <c r="P663" s="231">
        <v>90</v>
      </c>
      <c r="Q663" s="231">
        <v>90</v>
      </c>
      <c r="R663" s="231">
        <v>90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33"/>
      <c r="G664" s="34"/>
      <c r="H664" s="34"/>
      <c r="I664" s="650" t="str">
        <f>General!O27</f>
        <v>l</v>
      </c>
      <c r="J664" s="231">
        <v>120</v>
      </c>
      <c r="K664" s="231">
        <v>120</v>
      </c>
      <c r="L664" s="231">
        <v>120</v>
      </c>
      <c r="M664" s="231">
        <v>120</v>
      </c>
      <c r="N664" s="231">
        <v>120</v>
      </c>
      <c r="O664" s="231">
        <v>120</v>
      </c>
      <c r="P664" s="231">
        <v>120</v>
      </c>
      <c r="Q664" s="231">
        <v>120</v>
      </c>
      <c r="R664" s="231">
        <v>120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33"/>
      <c r="G665" s="34"/>
      <c r="H665" s="34"/>
      <c r="I665" s="650" t="str">
        <f>General!O28</f>
        <v>m</v>
      </c>
      <c r="J665" s="230">
        <v>10</v>
      </c>
      <c r="K665" s="230">
        <v>10</v>
      </c>
      <c r="L665" s="230">
        <v>10</v>
      </c>
      <c r="M665" s="230">
        <v>10</v>
      </c>
      <c r="N665" s="230">
        <v>10</v>
      </c>
      <c r="O665" s="230">
        <v>10</v>
      </c>
      <c r="P665" s="230">
        <v>10</v>
      </c>
      <c r="Q665" s="230">
        <v>10</v>
      </c>
      <c r="R665" s="230">
        <v>10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26"/>
      <c r="G666" s="48"/>
      <c r="H666" s="31"/>
      <c r="I666" s="650" t="str">
        <f>General!O29</f>
        <v>o</v>
      </c>
      <c r="J666" s="230">
        <v>120</v>
      </c>
      <c r="K666" s="230">
        <v>120</v>
      </c>
      <c r="L666" s="230">
        <v>120</v>
      </c>
      <c r="M666" s="230">
        <v>120</v>
      </c>
      <c r="N666" s="230">
        <v>120</v>
      </c>
      <c r="O666" s="230">
        <v>120</v>
      </c>
      <c r="P666" s="230">
        <v>120</v>
      </c>
      <c r="Q666" s="230">
        <v>120</v>
      </c>
      <c r="R666" s="230">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26"/>
      <c r="G667" s="48"/>
      <c r="H667" s="31"/>
      <c r="I667" s="650" t="str">
        <f>General!O30</f>
        <v>od</v>
      </c>
      <c r="J667" s="232">
        <v>120</v>
      </c>
      <c r="K667" s="232">
        <v>120</v>
      </c>
      <c r="L667" s="232">
        <v>120</v>
      </c>
      <c r="M667" s="232">
        <v>120</v>
      </c>
      <c r="N667" s="232">
        <v>120</v>
      </c>
      <c r="O667" s="232">
        <v>120</v>
      </c>
      <c r="P667" s="232">
        <v>120</v>
      </c>
      <c r="Q667" s="232">
        <v>120</v>
      </c>
      <c r="R667" s="232">
        <v>120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35">
      <c r="A668" s="6"/>
      <c r="B668" s="7"/>
      <c r="C668" s="17"/>
      <c r="D668" s="17"/>
      <c r="E668" s="17"/>
      <c r="F668" s="26"/>
      <c r="G668" s="49"/>
      <c r="H668" s="50"/>
      <c r="I668" s="650" t="str">
        <f>General!O31</f>
        <v>of</v>
      </c>
      <c r="J668" s="232">
        <v>100</v>
      </c>
      <c r="K668" s="232">
        <v>100</v>
      </c>
      <c r="L668" s="232">
        <v>100</v>
      </c>
      <c r="M668" s="232">
        <v>100</v>
      </c>
      <c r="N668" s="232">
        <v>100</v>
      </c>
      <c r="O668" s="232">
        <v>100</v>
      </c>
      <c r="P668" s="232">
        <v>100</v>
      </c>
      <c r="Q668" s="232">
        <v>100</v>
      </c>
      <c r="R668" s="232">
        <v>100</v>
      </c>
      <c r="S668" s="26"/>
      <c r="T668" s="59"/>
      <c r="U668" s="59"/>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26"/>
      <c r="G669" s="49"/>
      <c r="H669" s="50"/>
      <c r="I669" s="650" t="str">
        <f>General!O32</f>
        <v>r</v>
      </c>
      <c r="J669" s="232">
        <v>2</v>
      </c>
      <c r="K669" s="232">
        <v>2</v>
      </c>
      <c r="L669" s="232">
        <v>2</v>
      </c>
      <c r="M669" s="232">
        <v>2</v>
      </c>
      <c r="N669" s="232">
        <v>2</v>
      </c>
      <c r="O669" s="232">
        <v>2</v>
      </c>
      <c r="P669" s="232">
        <v>2</v>
      </c>
      <c r="Q669" s="232">
        <v>2</v>
      </c>
      <c r="R669" s="232">
        <v>2</v>
      </c>
      <c r="S669" s="26"/>
      <c r="T669" s="59"/>
      <c r="U669" s="59"/>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7"/>
      <c r="D670" s="17"/>
      <c r="E670" s="17"/>
      <c r="F670" s="26"/>
      <c r="G670" s="49"/>
      <c r="H670" s="50"/>
      <c r="I670" s="650" t="str">
        <f>General!O33</f>
        <v>rd</v>
      </c>
      <c r="J670" s="232">
        <v>2</v>
      </c>
      <c r="K670" s="232">
        <v>2</v>
      </c>
      <c r="L670" s="232">
        <v>2</v>
      </c>
      <c r="M670" s="232">
        <v>2</v>
      </c>
      <c r="N670" s="232">
        <v>2</v>
      </c>
      <c r="O670" s="232">
        <v>2</v>
      </c>
      <c r="P670" s="232">
        <v>2</v>
      </c>
      <c r="Q670" s="232">
        <v>2</v>
      </c>
      <c r="R670" s="232">
        <v>2</v>
      </c>
      <c r="S670" s="26"/>
      <c r="T670" s="59"/>
      <c r="U670" s="59"/>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7"/>
      <c r="D671" s="17"/>
      <c r="E671" s="17"/>
      <c r="F671" s="26"/>
      <c r="G671" s="49"/>
      <c r="H671" s="50"/>
      <c r="I671" s="650" t="str">
        <f>General!O34</f>
        <v>s</v>
      </c>
      <c r="J671" s="230">
        <v>10</v>
      </c>
      <c r="K671" s="230">
        <v>10</v>
      </c>
      <c r="L671" s="230">
        <v>10</v>
      </c>
      <c r="M671" s="230">
        <v>10</v>
      </c>
      <c r="N671" s="230">
        <v>10</v>
      </c>
      <c r="O671" s="230">
        <v>10</v>
      </c>
      <c r="P671" s="230">
        <v>10</v>
      </c>
      <c r="Q671" s="230">
        <v>10</v>
      </c>
      <c r="R671" s="230">
        <v>10</v>
      </c>
      <c r="S671" s="47"/>
      <c r="T671" s="59"/>
      <c r="U671" s="59"/>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35">
      <c r="A672" s="6"/>
      <c r="B672" s="7"/>
      <c r="C672" s="17"/>
      <c r="D672" s="17"/>
      <c r="E672" s="17"/>
      <c r="F672" s="26"/>
      <c r="G672" s="49"/>
      <c r="H672" s="50"/>
      <c r="I672" s="650" t="str">
        <f>General!O35</f>
        <v>sp</v>
      </c>
      <c r="J672" s="230">
        <v>10</v>
      </c>
      <c r="K672" s="230">
        <v>10</v>
      </c>
      <c r="L672" s="230">
        <v>10</v>
      </c>
      <c r="M672" s="230">
        <v>10</v>
      </c>
      <c r="N672" s="230">
        <v>10</v>
      </c>
      <c r="O672" s="230">
        <v>10</v>
      </c>
      <c r="P672" s="230">
        <v>10</v>
      </c>
      <c r="Q672" s="230">
        <v>10</v>
      </c>
      <c r="R672" s="230">
        <v>10</v>
      </c>
      <c r="S672" s="47"/>
      <c r="T672" s="59"/>
      <c r="U672" s="59"/>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26"/>
      <c r="G673" s="49"/>
      <c r="H673" s="50"/>
      <c r="I673" s="650" t="str">
        <f>General!O36</f>
        <v>t</v>
      </c>
      <c r="J673" s="230">
        <v>10</v>
      </c>
      <c r="K673" s="230">
        <v>10</v>
      </c>
      <c r="L673" s="230">
        <v>10</v>
      </c>
      <c r="M673" s="230">
        <v>10</v>
      </c>
      <c r="N673" s="230">
        <v>10</v>
      </c>
      <c r="O673" s="230">
        <v>10</v>
      </c>
      <c r="P673" s="230">
        <v>10</v>
      </c>
      <c r="Q673" s="230">
        <v>10</v>
      </c>
      <c r="R673" s="230">
        <v>10</v>
      </c>
      <c r="S673" s="47"/>
      <c r="T673" s="59"/>
      <c r="U673" s="59"/>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26"/>
      <c r="G674" s="49"/>
      <c r="H674" s="50"/>
      <c r="I674" s="650" t="str">
        <f>General!O37</f>
        <v>tc</v>
      </c>
      <c r="J674" s="230">
        <v>10</v>
      </c>
      <c r="K674" s="230">
        <v>10</v>
      </c>
      <c r="L674" s="230">
        <v>10</v>
      </c>
      <c r="M674" s="230">
        <v>10</v>
      </c>
      <c r="N674" s="230">
        <v>10</v>
      </c>
      <c r="O674" s="230">
        <v>10</v>
      </c>
      <c r="P674" s="230">
        <v>10</v>
      </c>
      <c r="Q674" s="230">
        <v>10</v>
      </c>
      <c r="R674" s="230">
        <v>10</v>
      </c>
      <c r="S674" s="47"/>
      <c r="T674" s="59"/>
      <c r="U674" s="59"/>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26"/>
      <c r="G675" s="49"/>
      <c r="H675" s="50"/>
      <c r="I675" s="650" t="str">
        <f>General!O38</f>
        <v>u</v>
      </c>
      <c r="J675" s="230">
        <v>10</v>
      </c>
      <c r="K675" s="230">
        <v>10</v>
      </c>
      <c r="L675" s="230">
        <v>10</v>
      </c>
      <c r="M675" s="230">
        <v>10</v>
      </c>
      <c r="N675" s="230">
        <v>10</v>
      </c>
      <c r="O675" s="230">
        <v>10</v>
      </c>
      <c r="P675" s="230">
        <v>10</v>
      </c>
      <c r="Q675" s="230">
        <v>10</v>
      </c>
      <c r="R675" s="230">
        <v>10</v>
      </c>
      <c r="S675" s="47"/>
      <c r="T675" s="59"/>
      <c r="U675" s="59"/>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26"/>
      <c r="G676" s="49"/>
      <c r="H676" s="50"/>
      <c r="I676" s="650" t="str">
        <f>General!O39</f>
        <v>uc</v>
      </c>
      <c r="J676" s="230">
        <v>10</v>
      </c>
      <c r="K676" s="230">
        <v>10</v>
      </c>
      <c r="L676" s="230">
        <v>10</v>
      </c>
      <c r="M676" s="230">
        <v>10</v>
      </c>
      <c r="N676" s="230">
        <v>10</v>
      </c>
      <c r="O676" s="230">
        <v>10</v>
      </c>
      <c r="P676" s="230">
        <v>10</v>
      </c>
      <c r="Q676" s="230">
        <v>10</v>
      </c>
      <c r="R676" s="230">
        <v>10</v>
      </c>
      <c r="S676" s="47"/>
      <c r="T676" s="59"/>
      <c r="U676" s="59"/>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26"/>
      <c r="G677" s="49"/>
      <c r="H677" s="50"/>
      <c r="I677" s="650" t="str">
        <f>General!O40</f>
        <v>v</v>
      </c>
      <c r="J677" s="232">
        <v>90</v>
      </c>
      <c r="K677" s="232">
        <v>90</v>
      </c>
      <c r="L677" s="232">
        <v>90</v>
      </c>
      <c r="M677" s="232">
        <v>90</v>
      </c>
      <c r="N677" s="232">
        <v>90</v>
      </c>
      <c r="O677" s="232">
        <v>90</v>
      </c>
      <c r="P677" s="232">
        <v>90</v>
      </c>
      <c r="Q677" s="232">
        <v>90</v>
      </c>
      <c r="R677" s="232">
        <v>90</v>
      </c>
      <c r="S677" s="47"/>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9"/>
      <c r="H678" s="50"/>
      <c r="I678" s="650" t="str">
        <f>General!O41</f>
        <v>w</v>
      </c>
      <c r="J678" s="232">
        <v>120</v>
      </c>
      <c r="K678" s="232">
        <v>120</v>
      </c>
      <c r="L678" s="232">
        <v>120</v>
      </c>
      <c r="M678" s="232">
        <v>120</v>
      </c>
      <c r="N678" s="232">
        <v>120</v>
      </c>
      <c r="O678" s="232">
        <v>120</v>
      </c>
      <c r="P678" s="232">
        <v>120</v>
      </c>
      <c r="Q678" s="232">
        <v>120</v>
      </c>
      <c r="R678" s="232">
        <v>120</v>
      </c>
      <c r="S678" s="47"/>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9"/>
      <c r="H679" s="50"/>
      <c r="I679" s="650" t="str">
        <f>General!O42</f>
        <v>wd</v>
      </c>
      <c r="J679" s="232">
        <v>120</v>
      </c>
      <c r="K679" s="232">
        <v>120</v>
      </c>
      <c r="L679" s="232">
        <v>120</v>
      </c>
      <c r="M679" s="232">
        <v>120</v>
      </c>
      <c r="N679" s="232">
        <v>120</v>
      </c>
      <c r="O679" s="232">
        <v>120</v>
      </c>
      <c r="P679" s="232">
        <v>120</v>
      </c>
      <c r="Q679" s="232">
        <v>120</v>
      </c>
      <c r="R679" s="232">
        <v>120</v>
      </c>
      <c r="S679" s="47"/>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9"/>
      <c r="H680" s="50"/>
      <c r="I680" s="650" t="str">
        <f>General!O43</f>
        <v>x</v>
      </c>
      <c r="J680" s="230">
        <v>10</v>
      </c>
      <c r="K680" s="230">
        <v>10</v>
      </c>
      <c r="L680" s="230">
        <v>10</v>
      </c>
      <c r="M680" s="230">
        <v>10</v>
      </c>
      <c r="N680" s="230">
        <v>10</v>
      </c>
      <c r="O680" s="230">
        <v>10</v>
      </c>
      <c r="P680" s="230">
        <v>10</v>
      </c>
      <c r="Q680" s="230">
        <v>10</v>
      </c>
      <c r="R680" s="230">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9"/>
      <c r="H681" s="50"/>
      <c r="I681" s="650" t="str">
        <f>General!O44</f>
        <v>xc</v>
      </c>
      <c r="J681" s="230">
        <v>10</v>
      </c>
      <c r="K681" s="230">
        <v>10</v>
      </c>
      <c r="L681" s="230">
        <v>10</v>
      </c>
      <c r="M681" s="230">
        <v>10</v>
      </c>
      <c r="N681" s="230">
        <v>10</v>
      </c>
      <c r="O681" s="230">
        <v>10</v>
      </c>
      <c r="P681" s="230">
        <v>10</v>
      </c>
      <c r="Q681" s="230">
        <v>10</v>
      </c>
      <c r="R681" s="230">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9"/>
      <c r="H682" s="50"/>
      <c r="I682" s="650" t="str">
        <f>General!O45</f>
        <v>z</v>
      </c>
      <c r="J682" s="232">
        <v>2</v>
      </c>
      <c r="K682" s="232">
        <v>2</v>
      </c>
      <c r="L682" s="232">
        <v>2</v>
      </c>
      <c r="M682" s="232">
        <v>2</v>
      </c>
      <c r="N682" s="232">
        <v>2</v>
      </c>
      <c r="O682" s="232">
        <v>2</v>
      </c>
      <c r="P682" s="232">
        <v>2</v>
      </c>
      <c r="Q682" s="232">
        <v>2</v>
      </c>
      <c r="R682" s="232">
        <v>2</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9"/>
      <c r="H683" s="50"/>
      <c r="I683" s="650" t="str">
        <f>General!O46</f>
        <v>zd</v>
      </c>
      <c r="J683" s="232">
        <v>2</v>
      </c>
      <c r="K683" s="232">
        <v>2</v>
      </c>
      <c r="L683" s="232">
        <v>2</v>
      </c>
      <c r="M683" s="232">
        <v>2</v>
      </c>
      <c r="N683" s="232">
        <v>2</v>
      </c>
      <c r="O683" s="232">
        <v>2</v>
      </c>
      <c r="P683" s="232">
        <v>2</v>
      </c>
      <c r="Q683" s="232">
        <v>2</v>
      </c>
      <c r="R683" s="232">
        <v>2</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9"/>
      <c r="H684" s="50"/>
      <c r="I684" s="50"/>
      <c r="J684" s="50"/>
      <c r="K684" s="50"/>
      <c r="L684" s="50"/>
      <c r="M684" s="50"/>
      <c r="N684" s="50"/>
      <c r="O684" s="50"/>
      <c r="P684" s="50"/>
      <c r="Q684" s="50"/>
      <c r="R684" s="50"/>
      <c r="S684" s="50"/>
      <c r="T684" s="50"/>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5.15" customHeight="1" outlineLevel="1" x14ac:dyDescent="0.35">
      <c r="A685" s="6"/>
      <c r="B685" s="7"/>
      <c r="C685" s="17"/>
      <c r="D685" s="17"/>
      <c r="E685" s="17"/>
      <c r="F685" s="36"/>
      <c r="G685" s="37"/>
      <c r="H685" s="37"/>
      <c r="I685" s="37"/>
      <c r="J685" s="38"/>
      <c r="K685" s="38"/>
      <c r="L685" s="38"/>
      <c r="M685" s="38"/>
      <c r="N685" s="38"/>
      <c r="O685" s="38"/>
      <c r="P685" s="38"/>
      <c r="Q685" s="38"/>
      <c r="R685" s="38"/>
      <c r="S685" s="38"/>
      <c r="T685" s="38"/>
      <c r="U685" s="38"/>
      <c r="V685" s="30"/>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25.4" customHeight="1" outlineLevel="1" x14ac:dyDescent="0.35">
      <c r="A686" s="6"/>
      <c r="B686" s="7"/>
      <c r="C686" s="39"/>
      <c r="D686" s="39"/>
      <c r="E686" s="39"/>
      <c r="F686" s="39"/>
      <c r="G686" s="40" t="str">
        <f>G646</f>
        <v>SEEDING RATES</v>
      </c>
      <c r="H686" s="39"/>
      <c r="I686" s="39"/>
      <c r="J686" s="39"/>
      <c r="K686" s="39"/>
      <c r="L686" s="39"/>
      <c r="M686" s="39"/>
      <c r="N686" s="39"/>
      <c r="O686" s="39"/>
      <c r="P686" s="39"/>
      <c r="Q686" s="39"/>
      <c r="R686" s="39"/>
      <c r="S686" s="39"/>
      <c r="T686" s="39"/>
      <c r="U686" s="39"/>
      <c r="V686" s="39"/>
      <c r="W686" s="41" t="s">
        <v>23</v>
      </c>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7"/>
      <c r="D687" s="7"/>
      <c r="E687" s="7"/>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3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row>
    <row r="689" spans="1:68" ht="5.15" customHeight="1" thickBot="1" x14ac:dyDescent="0.4">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row>
    <row r="690" spans="1:68" ht="5.15" customHeight="1" x14ac:dyDescent="0.35">
      <c r="A690" s="6"/>
      <c r="B690" s="7"/>
      <c r="C690" s="9" t="s">
        <v>0</v>
      </c>
      <c r="D690" s="9"/>
      <c r="E690" s="9"/>
      <c r="F690" s="9"/>
      <c r="G690" s="9"/>
      <c r="H690" s="9"/>
      <c r="I690" s="9"/>
      <c r="J690" s="9"/>
      <c r="K690" s="9"/>
      <c r="L690" s="9"/>
      <c r="M690" s="9"/>
      <c r="N690" s="9"/>
      <c r="O690" s="9"/>
      <c r="P690" s="9"/>
      <c r="Q690" s="10"/>
      <c r="R690" s="9"/>
      <c r="S690" s="9"/>
      <c r="T690" s="9"/>
      <c r="U690" s="10"/>
      <c r="V690" s="10"/>
      <c r="W690" s="11"/>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35">
      <c r="A691" s="6"/>
      <c r="B691" s="7"/>
      <c r="C691" s="12"/>
      <c r="D691" s="12"/>
      <c r="E691" s="12" t="s">
        <v>1</v>
      </c>
      <c r="F691" s="13"/>
      <c r="G691" s="14" t="s">
        <v>38</v>
      </c>
      <c r="H691" s="14"/>
      <c r="I691" s="13"/>
      <c r="J691" s="13"/>
      <c r="K691" s="13"/>
      <c r="L691" s="13"/>
      <c r="M691" s="13"/>
      <c r="N691" s="13"/>
      <c r="O691" s="13"/>
      <c r="P691" s="13"/>
      <c r="Q691" s="13"/>
      <c r="R691" s="13"/>
      <c r="S691" s="13"/>
      <c r="T691" s="13"/>
      <c r="U691" s="13"/>
      <c r="V691" s="13"/>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35">
      <c r="A692" s="6"/>
      <c r="B692" s="7"/>
      <c r="C692" s="12"/>
      <c r="D692" s="12"/>
      <c r="E692" s="17"/>
      <c r="F692" s="13"/>
      <c r="G692" s="13" t="s">
        <v>39</v>
      </c>
      <c r="H692" s="13"/>
      <c r="J692" s="13"/>
      <c r="K692" s="13"/>
      <c r="L692" s="13"/>
      <c r="M692" s="13"/>
      <c r="N692" s="51" t="s">
        <v>1151</v>
      </c>
      <c r="O692" s="13"/>
      <c r="P692" s="13"/>
      <c r="Q692" s="13"/>
      <c r="R692" s="13"/>
      <c r="S692" s="13"/>
      <c r="T692" s="13"/>
      <c r="U692" s="13"/>
      <c r="V692" s="13"/>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35">
      <c r="A693" s="6"/>
      <c r="B693" s="7"/>
      <c r="C693" s="17"/>
      <c r="D693" s="12"/>
      <c r="E693" s="17"/>
      <c r="F693" s="13"/>
      <c r="G693" s="655">
        <v>2019</v>
      </c>
      <c r="H693" s="44"/>
      <c r="J693" s="13"/>
      <c r="K693" s="13"/>
      <c r="L693" s="13"/>
      <c r="M693" s="13"/>
      <c r="N693" s="13"/>
      <c r="O693" s="13"/>
      <c r="P693" s="13"/>
      <c r="Q693" s="13"/>
      <c r="R693" s="13"/>
      <c r="S693" s="13"/>
      <c r="T693" s="13"/>
      <c r="U693" s="13"/>
      <c r="V693" s="13"/>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35">
      <c r="A694" s="6"/>
      <c r="B694" s="7"/>
      <c r="C694" s="20">
        <v>0</v>
      </c>
      <c r="D694" s="12"/>
      <c r="E694" s="17"/>
      <c r="F694" s="13"/>
      <c r="G694" s="21"/>
      <c r="H694" s="21"/>
      <c r="J694" s="13"/>
      <c r="N694" s="13"/>
      <c r="Q694" s="13"/>
      <c r="U694" s="13"/>
      <c r="V694" s="13"/>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35">
      <c r="A695" s="6"/>
      <c r="B695" s="7"/>
      <c r="C695" s="17"/>
      <c r="D695" s="17"/>
      <c r="E695" s="17"/>
      <c r="F695" s="17"/>
      <c r="G695" s="17"/>
      <c r="H695" s="17"/>
      <c r="I695" s="17"/>
      <c r="J695" s="17"/>
      <c r="K695" s="22"/>
      <c r="L695" s="22"/>
      <c r="M695" s="22"/>
      <c r="N695" s="22"/>
      <c r="O695" s="22"/>
      <c r="P695" s="22"/>
      <c r="Q695" s="22"/>
      <c r="R695" s="22"/>
      <c r="S695" s="22"/>
      <c r="T695" s="22"/>
      <c r="U695" s="22"/>
      <c r="V695" s="22"/>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35">
      <c r="A696" s="6"/>
      <c r="B696" s="7"/>
      <c r="C696" s="17"/>
      <c r="D696" s="17"/>
      <c r="E696" s="17"/>
      <c r="F696" s="17"/>
      <c r="G696" s="52"/>
      <c r="H696" s="52"/>
      <c r="I696" s="52"/>
      <c r="J696" s="52"/>
      <c r="K696" s="52"/>
      <c r="L696" s="25"/>
      <c r="M696" s="25"/>
      <c r="N696" s="52"/>
      <c r="O696" s="25"/>
      <c r="P696" s="25"/>
      <c r="Q696" s="45"/>
      <c r="R696" s="52"/>
      <c r="S696" s="52"/>
      <c r="T696" s="52"/>
      <c r="U696" s="22"/>
      <c r="V696" s="45"/>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5">
      <c r="A697" s="6"/>
      <c r="B697" s="7"/>
      <c r="C697" s="17"/>
      <c r="D697" s="17"/>
      <c r="E697" s="17"/>
      <c r="F697" s="17"/>
      <c r="G697" s="52"/>
      <c r="H697" s="52" t="s">
        <v>43</v>
      </c>
      <c r="I697" s="52" t="s">
        <v>43</v>
      </c>
      <c r="J697" s="52"/>
      <c r="K697" s="52"/>
      <c r="L697" s="25" t="s">
        <v>44</v>
      </c>
      <c r="M697" s="25" t="s">
        <v>45</v>
      </c>
      <c r="N697" s="25"/>
      <c r="O697" s="25" t="s">
        <v>44</v>
      </c>
      <c r="P697" s="25" t="s">
        <v>45</v>
      </c>
      <c r="Q697" s="46"/>
      <c r="R697" s="52"/>
      <c r="S697" s="52"/>
      <c r="T697" s="52"/>
      <c r="U697" s="22"/>
      <c r="V697" s="22"/>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35">
      <c r="A698" s="6"/>
      <c r="B698" s="7"/>
      <c r="C698" s="17"/>
      <c r="D698" s="17"/>
      <c r="E698" s="17"/>
      <c r="F698" s="17"/>
      <c r="G698" s="45" t="s">
        <v>381</v>
      </c>
      <c r="H698" s="52" t="s">
        <v>229</v>
      </c>
      <c r="I698" s="52" t="s">
        <v>40</v>
      </c>
      <c r="J698" s="52" t="s">
        <v>230</v>
      </c>
      <c r="K698" s="25" t="s">
        <v>41</v>
      </c>
      <c r="L698" s="25" t="s">
        <v>231</v>
      </c>
      <c r="M698" s="25" t="s">
        <v>232</v>
      </c>
      <c r="N698" s="25" t="s">
        <v>42</v>
      </c>
      <c r="O698" s="25" t="s">
        <v>234</v>
      </c>
      <c r="P698" s="25" t="s">
        <v>235</v>
      </c>
      <c r="Q698" s="154" t="s">
        <v>233</v>
      </c>
      <c r="R698" s="52"/>
      <c r="S698" s="52"/>
      <c r="T698" s="52"/>
      <c r="U698" s="22"/>
      <c r="V698" s="22"/>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35">
      <c r="A699" s="6"/>
      <c r="B699" s="7"/>
      <c r="C699" s="17"/>
      <c r="D699" s="17"/>
      <c r="E699" s="17"/>
      <c r="F699" s="26"/>
      <c r="G699" s="656" t="str">
        <f>General!O17</f>
        <v>a</v>
      </c>
      <c r="H699" s="657">
        <v>3000</v>
      </c>
      <c r="I699" s="657">
        <v>27.5</v>
      </c>
      <c r="J699" s="657">
        <v>1</v>
      </c>
      <c r="K699" s="658"/>
      <c r="L699" s="657">
        <v>0</v>
      </c>
      <c r="M699" s="657">
        <v>0</v>
      </c>
      <c r="N699" s="659"/>
      <c r="O699" s="657">
        <v>0</v>
      </c>
      <c r="P699" s="657">
        <v>0</v>
      </c>
      <c r="Q699" s="661">
        <v>1</v>
      </c>
      <c r="S699">
        <f>(H699+I699*J699)*J654/1000</f>
        <v>30.274999999999999</v>
      </c>
      <c r="T699">
        <f>((M699*J654/100)/1000*L699+P699*J654/100/1000*O699)*Q699</f>
        <v>0</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5">
      <c r="A700" s="6"/>
      <c r="B700" s="7"/>
      <c r="C700" s="17"/>
      <c r="D700" s="17"/>
      <c r="E700" s="17"/>
      <c r="F700" s="26"/>
      <c r="G700" s="656" t="str">
        <f>General!O18</f>
        <v>a2</v>
      </c>
      <c r="H700" s="657">
        <v>0</v>
      </c>
      <c r="I700" s="657">
        <v>0</v>
      </c>
      <c r="J700" s="657">
        <v>0</v>
      </c>
      <c r="K700" s="658"/>
      <c r="L700" s="657">
        <v>0</v>
      </c>
      <c r="M700" s="657">
        <v>0</v>
      </c>
      <c r="N700" s="659"/>
      <c r="O700" s="657">
        <v>0</v>
      </c>
      <c r="P700" s="657">
        <v>0</v>
      </c>
      <c r="Q700" s="661">
        <v>0</v>
      </c>
      <c r="S700">
        <f t="shared" ref="S700:S728" si="273">(H700+I700*J700)*J655/1000</f>
        <v>0</v>
      </c>
      <c r="T700">
        <f>((M700*J655/100)/1000*L700+P700*J655/100/1000*O700)*Q700</f>
        <v>0</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5">
      <c r="A701" s="6"/>
      <c r="B701" s="7"/>
      <c r="C701" s="17"/>
      <c r="D701" s="17"/>
      <c r="E701" s="17"/>
      <c r="F701" s="26"/>
      <c r="G701" s="656" t="str">
        <f>General!O19</f>
        <v>b</v>
      </c>
      <c r="H701" s="657">
        <v>295</v>
      </c>
      <c r="I701" s="657">
        <v>27.5</v>
      </c>
      <c r="J701" s="657">
        <v>1</v>
      </c>
      <c r="K701" s="658" t="s">
        <v>46</v>
      </c>
      <c r="L701" s="657">
        <v>40</v>
      </c>
      <c r="M701" s="657">
        <v>240</v>
      </c>
      <c r="N701" s="659"/>
      <c r="O701" s="657">
        <v>0</v>
      </c>
      <c r="P701" s="657">
        <v>0</v>
      </c>
      <c r="Q701" s="661">
        <v>1</v>
      </c>
      <c r="S701">
        <f t="shared" si="273"/>
        <v>32.25</v>
      </c>
      <c r="T701">
        <f t="shared" ref="T701:T728" si="274">((M701*J656/100)/1000*L701+P701*J656/100/1000*O701)*Q701</f>
        <v>9.6</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7"/>
      <c r="D702" s="17"/>
      <c r="E702" s="17"/>
      <c r="F702" s="26"/>
      <c r="G702" s="656" t="str">
        <f>General!O20</f>
        <v>bd</v>
      </c>
      <c r="H702" s="657">
        <v>295</v>
      </c>
      <c r="I702" s="657">
        <v>27.5</v>
      </c>
      <c r="J702" s="657">
        <v>1</v>
      </c>
      <c r="K702" s="658" t="s">
        <v>46</v>
      </c>
      <c r="L702" s="657">
        <v>40</v>
      </c>
      <c r="M702" s="657">
        <v>240</v>
      </c>
      <c r="N702" s="659"/>
      <c r="O702" s="657">
        <v>0</v>
      </c>
      <c r="P702" s="657">
        <v>0</v>
      </c>
      <c r="Q702" s="661">
        <v>1</v>
      </c>
      <c r="S702">
        <f t="shared" si="273"/>
        <v>32.25</v>
      </c>
      <c r="T702">
        <f t="shared" si="274"/>
        <v>9.6</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17"/>
      <c r="D703" s="17"/>
      <c r="E703" s="17"/>
      <c r="F703" s="26"/>
      <c r="G703" s="656" t="str">
        <f>General!O21</f>
        <v>f</v>
      </c>
      <c r="H703" s="657">
        <v>350</v>
      </c>
      <c r="I703" s="657">
        <v>27.5</v>
      </c>
      <c r="J703" s="657">
        <v>1</v>
      </c>
      <c r="K703" s="659" t="s">
        <v>49</v>
      </c>
      <c r="L703" s="657">
        <v>48</v>
      </c>
      <c r="M703" s="657">
        <v>200</v>
      </c>
      <c r="N703" s="659"/>
      <c r="O703" s="657">
        <v>0</v>
      </c>
      <c r="P703" s="657">
        <v>0</v>
      </c>
      <c r="Q703" s="661">
        <v>1</v>
      </c>
      <c r="S703">
        <f t="shared" si="273"/>
        <v>45.3</v>
      </c>
      <c r="T703">
        <f t="shared" si="274"/>
        <v>11.52</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5">
      <c r="A704" s="6"/>
      <c r="B704" s="7"/>
      <c r="C704" s="17"/>
      <c r="D704" s="17"/>
      <c r="E704" s="17"/>
      <c r="F704" s="26"/>
      <c r="G704" s="656" t="str">
        <f>General!O22</f>
        <v>h</v>
      </c>
      <c r="H704" s="657">
        <v>235</v>
      </c>
      <c r="I704" s="657">
        <v>27.5</v>
      </c>
      <c r="J704" s="657">
        <v>1</v>
      </c>
      <c r="K704" s="659" t="s">
        <v>47</v>
      </c>
      <c r="L704" s="657">
        <v>27.7</v>
      </c>
      <c r="M704" s="657">
        <v>100</v>
      </c>
      <c r="N704" s="659"/>
      <c r="O704" s="657">
        <v>0</v>
      </c>
      <c r="P704" s="657">
        <v>0</v>
      </c>
      <c r="Q704" s="661">
        <v>1</v>
      </c>
      <c r="S704">
        <f t="shared" si="273"/>
        <v>36.75</v>
      </c>
      <c r="T704">
        <f t="shared" si="274"/>
        <v>3.8780000000000001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17"/>
      <c r="D705" s="17"/>
      <c r="E705" s="17"/>
      <c r="F705" s="26"/>
      <c r="G705" s="656" t="str">
        <f>General!O23</f>
        <v>i</v>
      </c>
      <c r="H705" s="657">
        <v>350</v>
      </c>
      <c r="I705" s="657">
        <v>27.5</v>
      </c>
      <c r="J705" s="657">
        <v>1</v>
      </c>
      <c r="K705" s="659"/>
      <c r="L705" s="657">
        <v>0</v>
      </c>
      <c r="M705" s="657">
        <v>0</v>
      </c>
      <c r="N705" s="659"/>
      <c r="O705" s="657">
        <v>0</v>
      </c>
      <c r="P705" s="657">
        <v>0</v>
      </c>
      <c r="Q705" s="661">
        <v>1</v>
      </c>
      <c r="S705">
        <f t="shared" si="273"/>
        <v>33.975000000000001</v>
      </c>
      <c r="T705">
        <f t="shared" si="274"/>
        <v>0</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7"/>
      <c r="D706" s="17"/>
      <c r="E706" s="17"/>
      <c r="F706" s="36"/>
      <c r="G706" s="656" t="str">
        <f>General!O24</f>
        <v>j</v>
      </c>
      <c r="H706" s="657">
        <v>3000</v>
      </c>
      <c r="I706" s="657">
        <v>27.5</v>
      </c>
      <c r="J706" s="657">
        <v>1</v>
      </c>
      <c r="K706" s="658"/>
      <c r="L706" s="657">
        <v>0</v>
      </c>
      <c r="M706" s="657">
        <v>0</v>
      </c>
      <c r="N706" s="659"/>
      <c r="O706" s="657">
        <v>0</v>
      </c>
      <c r="P706" s="657">
        <v>0</v>
      </c>
      <c r="Q706" s="661">
        <v>1</v>
      </c>
      <c r="S706">
        <f t="shared" si="273"/>
        <v>30.274999999999999</v>
      </c>
      <c r="T706">
        <f t="shared" si="274"/>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7"/>
      <c r="E707" s="17"/>
      <c r="F707" s="36"/>
      <c r="G707" s="656" t="str">
        <f>General!O25</f>
        <v>jc</v>
      </c>
      <c r="H707" s="657">
        <v>3000</v>
      </c>
      <c r="I707" s="657">
        <v>27.5</v>
      </c>
      <c r="J707" s="657">
        <v>1</v>
      </c>
      <c r="K707" s="658"/>
      <c r="L707" s="657">
        <v>0</v>
      </c>
      <c r="M707" s="657">
        <v>0</v>
      </c>
      <c r="N707" s="659"/>
      <c r="O707" s="657">
        <v>0</v>
      </c>
      <c r="P707" s="657">
        <v>0</v>
      </c>
      <c r="Q707" s="661">
        <v>1</v>
      </c>
      <c r="S707">
        <f t="shared" si="273"/>
        <v>30.274999999999999</v>
      </c>
      <c r="T707">
        <f t="shared" si="274"/>
        <v>0</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17"/>
      <c r="D708" s="17"/>
      <c r="E708" s="17"/>
      <c r="F708" s="33"/>
      <c r="G708" s="656" t="str">
        <f>General!O26</f>
        <v>k</v>
      </c>
      <c r="H708" s="657">
        <v>350</v>
      </c>
      <c r="I708" s="657">
        <v>27.5</v>
      </c>
      <c r="J708" s="657">
        <v>1</v>
      </c>
      <c r="K708" s="659"/>
      <c r="L708" s="657">
        <v>0</v>
      </c>
      <c r="M708" s="657">
        <v>0</v>
      </c>
      <c r="N708" s="659"/>
      <c r="O708" s="657">
        <v>0</v>
      </c>
      <c r="P708" s="657">
        <v>0</v>
      </c>
      <c r="Q708" s="661">
        <v>1</v>
      </c>
      <c r="S708">
        <f t="shared" si="273"/>
        <v>33.975000000000001</v>
      </c>
      <c r="T708">
        <f t="shared" si="274"/>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33"/>
      <c r="G709" s="656" t="str">
        <f>General!O27</f>
        <v>l</v>
      </c>
      <c r="H709" s="657">
        <v>400</v>
      </c>
      <c r="I709" s="657">
        <v>27.5</v>
      </c>
      <c r="J709" s="657">
        <v>1</v>
      </c>
      <c r="K709" s="659" t="s">
        <v>48</v>
      </c>
      <c r="L709" s="657">
        <v>37</v>
      </c>
      <c r="M709" s="657">
        <v>200</v>
      </c>
      <c r="N709" s="659"/>
      <c r="O709" s="657">
        <v>0</v>
      </c>
      <c r="P709" s="657">
        <v>0</v>
      </c>
      <c r="Q709" s="661">
        <v>1</v>
      </c>
      <c r="S709">
        <f t="shared" si="273"/>
        <v>51.3</v>
      </c>
      <c r="T709">
        <f t="shared" si="274"/>
        <v>8.879999999999999</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33"/>
      <c r="G710" s="656" t="str">
        <f>General!O28</f>
        <v>m</v>
      </c>
      <c r="H710" s="657">
        <v>3000</v>
      </c>
      <c r="I710" s="657">
        <v>27.5</v>
      </c>
      <c r="J710" s="657">
        <v>1</v>
      </c>
      <c r="K710" s="658"/>
      <c r="L710" s="657">
        <v>0</v>
      </c>
      <c r="M710" s="657">
        <v>0</v>
      </c>
      <c r="N710" s="659"/>
      <c r="O710" s="657">
        <v>0</v>
      </c>
      <c r="P710" s="657">
        <v>0</v>
      </c>
      <c r="Q710" s="661">
        <v>1</v>
      </c>
      <c r="S710">
        <f t="shared" si="273"/>
        <v>30.274999999999999</v>
      </c>
      <c r="T710">
        <f t="shared" si="274"/>
        <v>0</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33"/>
      <c r="G711" s="656" t="str">
        <f>General!O29</f>
        <v>o</v>
      </c>
      <c r="H711" s="657">
        <v>235</v>
      </c>
      <c r="I711" s="657">
        <v>27.5</v>
      </c>
      <c r="J711" s="657">
        <v>1</v>
      </c>
      <c r="K711" s="659"/>
      <c r="L711" s="660">
        <v>0</v>
      </c>
      <c r="M711" s="660">
        <v>0</v>
      </c>
      <c r="N711" s="659"/>
      <c r="O711" s="657">
        <v>0</v>
      </c>
      <c r="P711" s="657">
        <v>0</v>
      </c>
      <c r="Q711" s="661">
        <v>1</v>
      </c>
      <c r="S711">
        <f t="shared" si="273"/>
        <v>31.5</v>
      </c>
      <c r="T711">
        <f t="shared" si="274"/>
        <v>0</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33"/>
      <c r="G712" s="656" t="str">
        <f>General!O30</f>
        <v>od</v>
      </c>
      <c r="H712" s="657">
        <v>235</v>
      </c>
      <c r="I712" s="657">
        <v>27.5</v>
      </c>
      <c r="J712" s="657">
        <v>1</v>
      </c>
      <c r="K712" s="659"/>
      <c r="L712" s="660">
        <v>0</v>
      </c>
      <c r="M712" s="660">
        <v>0</v>
      </c>
      <c r="N712" s="659"/>
      <c r="O712" s="657">
        <v>0</v>
      </c>
      <c r="P712" s="657">
        <v>0</v>
      </c>
      <c r="Q712" s="661">
        <v>1</v>
      </c>
      <c r="S712">
        <f t="shared" si="273"/>
        <v>31.5</v>
      </c>
      <c r="T712">
        <f t="shared" si="274"/>
        <v>0</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33"/>
      <c r="G713" s="656" t="str">
        <f>General!O31</f>
        <v>of</v>
      </c>
      <c r="H713" s="657">
        <v>350</v>
      </c>
      <c r="I713" s="657">
        <v>27.5</v>
      </c>
      <c r="J713" s="657">
        <v>1</v>
      </c>
      <c r="K713" s="659" t="s">
        <v>47</v>
      </c>
      <c r="L713" s="657">
        <v>27.7</v>
      </c>
      <c r="M713" s="657">
        <v>100</v>
      </c>
      <c r="N713" s="659"/>
      <c r="O713" s="657">
        <v>0</v>
      </c>
      <c r="P713" s="657">
        <v>0</v>
      </c>
      <c r="Q713" s="661">
        <v>1</v>
      </c>
      <c r="S713">
        <f t="shared" si="273"/>
        <v>37.75</v>
      </c>
      <c r="T713">
        <f t="shared" si="274"/>
        <v>2.77</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33"/>
      <c r="G714" s="656" t="str">
        <f>General!O32</f>
        <v>r</v>
      </c>
      <c r="H714" s="657">
        <v>30000</v>
      </c>
      <c r="I714" s="657">
        <v>27.5</v>
      </c>
      <c r="J714" s="657">
        <v>1</v>
      </c>
      <c r="K714" s="659" t="s">
        <v>50</v>
      </c>
      <c r="L714" s="657">
        <v>431</v>
      </c>
      <c r="M714" s="657">
        <v>100</v>
      </c>
      <c r="N714" s="659" t="s">
        <v>51</v>
      </c>
      <c r="O714" s="657">
        <v>125</v>
      </c>
      <c r="P714" s="657">
        <v>1000</v>
      </c>
      <c r="Q714" s="661">
        <v>0.5</v>
      </c>
      <c r="S714">
        <f t="shared" si="273"/>
        <v>60.055</v>
      </c>
      <c r="T714">
        <f t="shared" si="274"/>
        <v>1.681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33"/>
      <c r="G715" s="656" t="str">
        <f>General!O33</f>
        <v>rd</v>
      </c>
      <c r="H715" s="657">
        <v>30000</v>
      </c>
      <c r="I715" s="657">
        <v>27.5</v>
      </c>
      <c r="J715" s="657">
        <v>1</v>
      </c>
      <c r="K715" s="659" t="s">
        <v>50</v>
      </c>
      <c r="L715" s="657">
        <v>431</v>
      </c>
      <c r="M715" s="657">
        <v>100</v>
      </c>
      <c r="N715" s="659" t="s">
        <v>51</v>
      </c>
      <c r="O715" s="657">
        <v>125</v>
      </c>
      <c r="P715" s="657">
        <v>1000</v>
      </c>
      <c r="Q715" s="661">
        <v>0.5</v>
      </c>
      <c r="S715">
        <f t="shared" si="273"/>
        <v>60.055</v>
      </c>
      <c r="T715">
        <f t="shared" si="274"/>
        <v>1.681</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33"/>
      <c r="G716" s="656" t="str">
        <f>General!O34</f>
        <v>s</v>
      </c>
      <c r="H716" s="657">
        <v>3000</v>
      </c>
      <c r="I716" s="657">
        <v>27.5</v>
      </c>
      <c r="J716" s="657">
        <v>1</v>
      </c>
      <c r="K716" s="658"/>
      <c r="L716" s="657">
        <v>0</v>
      </c>
      <c r="M716" s="657">
        <v>0</v>
      </c>
      <c r="N716" s="659"/>
      <c r="O716" s="657">
        <v>0</v>
      </c>
      <c r="P716" s="657">
        <v>0</v>
      </c>
      <c r="Q716" s="661">
        <v>1</v>
      </c>
      <c r="S716">
        <f t="shared" si="273"/>
        <v>30.274999999999999</v>
      </c>
      <c r="T716">
        <f t="shared" si="274"/>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33"/>
      <c r="G717" s="656" t="str">
        <f>General!O35</f>
        <v>sp</v>
      </c>
      <c r="H717" s="657">
        <v>3000</v>
      </c>
      <c r="I717" s="657">
        <v>27.5</v>
      </c>
      <c r="J717" s="657">
        <v>1</v>
      </c>
      <c r="K717" s="658"/>
      <c r="L717" s="657">
        <v>0</v>
      </c>
      <c r="M717" s="657">
        <v>0</v>
      </c>
      <c r="N717" s="659"/>
      <c r="O717" s="657">
        <v>0</v>
      </c>
      <c r="P717" s="657">
        <v>0</v>
      </c>
      <c r="Q717" s="661">
        <v>1</v>
      </c>
      <c r="S717">
        <f t="shared" si="273"/>
        <v>30.274999999999999</v>
      </c>
      <c r="T717">
        <f t="shared" si="274"/>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33"/>
      <c r="G718" s="656" t="str">
        <f>General!O36</f>
        <v>t</v>
      </c>
      <c r="H718" s="657">
        <v>3000</v>
      </c>
      <c r="I718" s="657">
        <v>27.5</v>
      </c>
      <c r="J718" s="657">
        <v>1</v>
      </c>
      <c r="K718" s="658"/>
      <c r="L718" s="657">
        <v>0</v>
      </c>
      <c r="M718" s="657">
        <v>0</v>
      </c>
      <c r="N718" s="659"/>
      <c r="O718" s="657">
        <v>0</v>
      </c>
      <c r="P718" s="657">
        <v>0</v>
      </c>
      <c r="Q718" s="661">
        <v>1</v>
      </c>
      <c r="S718">
        <f t="shared" si="273"/>
        <v>30.274999999999999</v>
      </c>
      <c r="T718">
        <f t="shared" si="274"/>
        <v>0</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33"/>
      <c r="G719" s="656" t="str">
        <f>General!O37</f>
        <v>tc</v>
      </c>
      <c r="H719" s="657">
        <v>3000</v>
      </c>
      <c r="I719" s="657">
        <v>27.5</v>
      </c>
      <c r="J719" s="657">
        <v>1</v>
      </c>
      <c r="K719" s="658"/>
      <c r="L719" s="657">
        <v>0</v>
      </c>
      <c r="M719" s="657">
        <v>0</v>
      </c>
      <c r="N719" s="659"/>
      <c r="O719" s="657">
        <v>0</v>
      </c>
      <c r="P719" s="657">
        <v>0</v>
      </c>
      <c r="Q719" s="661">
        <v>1</v>
      </c>
      <c r="S719">
        <f t="shared" si="273"/>
        <v>30.274999999999999</v>
      </c>
      <c r="T719">
        <f t="shared" si="274"/>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3"/>
      <c r="G720" s="656" t="str">
        <f>General!O38</f>
        <v>u</v>
      </c>
      <c r="H720" s="657">
        <v>3000</v>
      </c>
      <c r="I720" s="657">
        <v>27.5</v>
      </c>
      <c r="J720" s="657">
        <v>1</v>
      </c>
      <c r="K720" s="658"/>
      <c r="L720" s="657">
        <v>0</v>
      </c>
      <c r="M720" s="657">
        <v>0</v>
      </c>
      <c r="N720" s="659"/>
      <c r="O720" s="657">
        <v>0</v>
      </c>
      <c r="P720" s="657">
        <v>0</v>
      </c>
      <c r="Q720" s="661">
        <v>1</v>
      </c>
      <c r="S720">
        <f t="shared" si="273"/>
        <v>30.274999999999999</v>
      </c>
      <c r="T720">
        <f t="shared" si="274"/>
        <v>0</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33"/>
      <c r="G721" s="656" t="str">
        <f>General!O39</f>
        <v>uc</v>
      </c>
      <c r="H721" s="657">
        <v>3000</v>
      </c>
      <c r="I721" s="657">
        <v>27.5</v>
      </c>
      <c r="J721" s="657">
        <v>1</v>
      </c>
      <c r="K721" s="658"/>
      <c r="L721" s="657">
        <v>0</v>
      </c>
      <c r="M721" s="657">
        <v>0</v>
      </c>
      <c r="N721" s="659"/>
      <c r="O721" s="657">
        <v>0</v>
      </c>
      <c r="P721" s="657">
        <v>0</v>
      </c>
      <c r="Q721" s="661">
        <v>1</v>
      </c>
      <c r="S721">
        <f t="shared" si="273"/>
        <v>30.274999999999999</v>
      </c>
      <c r="T721">
        <f t="shared" si="274"/>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33"/>
      <c r="G722" s="656" t="str">
        <f>General!O40</f>
        <v>v</v>
      </c>
      <c r="H722" s="657">
        <v>350</v>
      </c>
      <c r="I722" s="657">
        <v>27.5</v>
      </c>
      <c r="J722" s="657">
        <v>1</v>
      </c>
      <c r="K722" s="659"/>
      <c r="L722" s="657">
        <v>0</v>
      </c>
      <c r="M722" s="657">
        <v>0</v>
      </c>
      <c r="N722" s="659"/>
      <c r="O722" s="657">
        <v>0</v>
      </c>
      <c r="P722" s="657">
        <v>0</v>
      </c>
      <c r="Q722" s="661">
        <v>1</v>
      </c>
      <c r="S722">
        <f t="shared" si="273"/>
        <v>33.975000000000001</v>
      </c>
      <c r="T722">
        <f t="shared" si="274"/>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33"/>
      <c r="G723" s="656" t="str">
        <f>General!O41</f>
        <v>w</v>
      </c>
      <c r="H723" s="657">
        <v>295</v>
      </c>
      <c r="I723" s="657">
        <v>27.5</v>
      </c>
      <c r="J723" s="657">
        <v>1</v>
      </c>
      <c r="K723" s="659"/>
      <c r="L723" s="657">
        <v>0</v>
      </c>
      <c r="M723" s="657">
        <v>0</v>
      </c>
      <c r="N723" s="659"/>
      <c r="O723" s="657">
        <v>0</v>
      </c>
      <c r="P723" s="657">
        <v>0</v>
      </c>
      <c r="Q723" s="661">
        <v>1</v>
      </c>
      <c r="S723">
        <f t="shared" si="273"/>
        <v>38.700000000000003</v>
      </c>
      <c r="T723">
        <f t="shared" si="274"/>
        <v>0</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33"/>
      <c r="G724" s="656" t="str">
        <f>General!O42</f>
        <v>wd</v>
      </c>
      <c r="H724" s="657">
        <v>295</v>
      </c>
      <c r="I724" s="657">
        <v>27.5</v>
      </c>
      <c r="J724" s="657">
        <v>1</v>
      </c>
      <c r="K724" s="659"/>
      <c r="L724" s="657">
        <v>0</v>
      </c>
      <c r="M724" s="657">
        <v>0</v>
      </c>
      <c r="N724" s="659"/>
      <c r="O724" s="657">
        <v>0</v>
      </c>
      <c r="P724" s="657">
        <v>0</v>
      </c>
      <c r="Q724" s="661">
        <v>1</v>
      </c>
      <c r="S724">
        <f t="shared" si="273"/>
        <v>38.700000000000003</v>
      </c>
      <c r="T724">
        <f t="shared" si="274"/>
        <v>0</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33"/>
      <c r="G725" s="656" t="str">
        <f>General!O43</f>
        <v>x</v>
      </c>
      <c r="H725" s="657">
        <v>3000</v>
      </c>
      <c r="I725" s="657">
        <v>27.5</v>
      </c>
      <c r="J725" s="657">
        <v>1</v>
      </c>
      <c r="K725" s="658"/>
      <c r="L725" s="657">
        <v>0</v>
      </c>
      <c r="M725" s="657">
        <v>0</v>
      </c>
      <c r="N725" s="659"/>
      <c r="O725" s="657">
        <v>0</v>
      </c>
      <c r="P725" s="657">
        <v>0</v>
      </c>
      <c r="Q725" s="661">
        <v>1</v>
      </c>
      <c r="S725">
        <f t="shared" si="273"/>
        <v>30.274999999999999</v>
      </c>
      <c r="T725">
        <f t="shared" si="274"/>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33"/>
      <c r="G726" s="656" t="str">
        <f>General!O44</f>
        <v>xc</v>
      </c>
      <c r="H726" s="657">
        <v>3000</v>
      </c>
      <c r="I726" s="657">
        <v>27.5</v>
      </c>
      <c r="J726" s="657">
        <v>1</v>
      </c>
      <c r="K726" s="658"/>
      <c r="L726" s="657">
        <v>0</v>
      </c>
      <c r="M726" s="657">
        <v>0</v>
      </c>
      <c r="N726" s="659"/>
      <c r="O726" s="657">
        <v>0</v>
      </c>
      <c r="P726" s="657">
        <v>0</v>
      </c>
      <c r="Q726" s="661">
        <v>1</v>
      </c>
      <c r="S726">
        <f t="shared" si="273"/>
        <v>30.274999999999999</v>
      </c>
      <c r="T726">
        <f t="shared" si="274"/>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33"/>
      <c r="G727" s="656" t="str">
        <f>General!O45</f>
        <v>z</v>
      </c>
      <c r="H727" s="657">
        <v>30000</v>
      </c>
      <c r="I727" s="657">
        <v>27.5</v>
      </c>
      <c r="J727" s="657">
        <v>1</v>
      </c>
      <c r="K727" s="659" t="s">
        <v>50</v>
      </c>
      <c r="L727" s="657">
        <v>431</v>
      </c>
      <c r="M727" s="657">
        <v>100</v>
      </c>
      <c r="N727" s="659" t="s">
        <v>51</v>
      </c>
      <c r="O727" s="657">
        <v>125</v>
      </c>
      <c r="P727" s="657">
        <v>1000</v>
      </c>
      <c r="Q727" s="661">
        <v>0.5</v>
      </c>
      <c r="S727">
        <f t="shared" si="273"/>
        <v>60.055</v>
      </c>
      <c r="T727">
        <f t="shared" si="274"/>
        <v>1.681</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33"/>
      <c r="G728" s="656" t="str">
        <f>General!O46</f>
        <v>zd</v>
      </c>
      <c r="H728" s="657">
        <v>30000</v>
      </c>
      <c r="I728" s="657">
        <v>27.5</v>
      </c>
      <c r="J728" s="657">
        <v>1</v>
      </c>
      <c r="K728" s="659" t="s">
        <v>50</v>
      </c>
      <c r="L728" s="657">
        <v>431</v>
      </c>
      <c r="M728" s="657">
        <v>100</v>
      </c>
      <c r="N728" s="659" t="s">
        <v>51</v>
      </c>
      <c r="O728" s="657">
        <v>125</v>
      </c>
      <c r="P728" s="657">
        <v>1000</v>
      </c>
      <c r="Q728" s="661">
        <v>0.5</v>
      </c>
      <c r="S728">
        <f t="shared" si="273"/>
        <v>60.055</v>
      </c>
      <c r="T728">
        <f t="shared" si="274"/>
        <v>1.681</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33"/>
      <c r="G729" s="47"/>
      <c r="H729" s="47"/>
      <c r="I729" s="47"/>
      <c r="J729" s="47"/>
      <c r="K729" s="47"/>
      <c r="L729" s="47"/>
      <c r="M729" s="47"/>
      <c r="N729" s="47"/>
      <c r="O729" s="47"/>
      <c r="P729" s="47"/>
      <c r="Q729" s="47"/>
      <c r="R729" s="47"/>
      <c r="S729" s="47"/>
      <c r="T729" s="47"/>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5.15" customHeight="1" x14ac:dyDescent="0.35">
      <c r="A730" s="6"/>
      <c r="B730" s="7"/>
      <c r="C730" s="17"/>
      <c r="D730" s="17"/>
      <c r="E730" s="17"/>
      <c r="F730" s="36"/>
      <c r="G730" s="37"/>
      <c r="H730" s="37"/>
      <c r="I730" s="37"/>
      <c r="J730" s="37"/>
      <c r="K730" s="38"/>
      <c r="L730" s="38"/>
      <c r="M730" s="38"/>
      <c r="N730" s="38"/>
      <c r="O730" s="38"/>
      <c r="P730" s="38"/>
      <c r="Q730" s="38"/>
      <c r="R730" s="38"/>
      <c r="S730" s="38"/>
      <c r="T730" s="38"/>
      <c r="U730" s="38"/>
      <c r="V730" s="38"/>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25.4" customHeight="1" x14ac:dyDescent="0.35">
      <c r="A731" s="6"/>
      <c r="B731" s="7"/>
      <c r="C731" s="39"/>
      <c r="D731" s="39"/>
      <c r="E731" s="39"/>
      <c r="F731" s="39"/>
      <c r="G731" s="40" t="str">
        <f>G691</f>
        <v>MISC COSTS - SEED GRADING &amp; CLEANING</v>
      </c>
      <c r="H731" s="39"/>
      <c r="I731" s="39"/>
      <c r="J731" s="39"/>
      <c r="K731" s="39"/>
      <c r="L731" s="39"/>
      <c r="M731" s="39"/>
      <c r="N731" s="39"/>
      <c r="O731" s="39"/>
      <c r="P731" s="39"/>
      <c r="Q731" s="39"/>
      <c r="R731" s="39"/>
      <c r="S731" s="39"/>
      <c r="T731" s="39"/>
      <c r="U731" s="39"/>
      <c r="V731" s="39"/>
      <c r="W731" s="41" t="s">
        <v>23</v>
      </c>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35">
      <c r="A733" s="6"/>
      <c r="B733" s="7"/>
      <c r="C733" s="7"/>
      <c r="D733" s="7"/>
      <c r="E733" s="7"/>
      <c r="F733" s="7"/>
      <c r="G733" s="7"/>
      <c r="H733" s="8"/>
      <c r="I733" s="8"/>
      <c r="J733" s="8"/>
      <c r="K733" s="8"/>
      <c r="L733" s="8"/>
      <c r="M733" s="8"/>
      <c r="N733" s="8"/>
      <c r="O733" s="8"/>
      <c r="P733" s="8"/>
      <c r="Q733" s="8"/>
      <c r="R733" s="8"/>
      <c r="S733" s="8"/>
      <c r="T733" s="8"/>
      <c r="U733" s="8"/>
      <c r="V733" s="8"/>
      <c r="W733" s="8"/>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row>
    <row r="734" spans="1:68" ht="5.15" customHeight="1" outlineLevel="1" thickBot="1" x14ac:dyDescent="0.4">
      <c r="A734" s="6"/>
      <c r="B734" s="7"/>
      <c r="C734" s="7"/>
      <c r="D734" s="7"/>
      <c r="E734" s="7"/>
      <c r="F734" s="7"/>
      <c r="G734" s="7"/>
      <c r="H734" s="8"/>
      <c r="I734" s="8"/>
      <c r="J734" s="8"/>
      <c r="K734" s="8"/>
      <c r="L734" s="8"/>
      <c r="M734" s="8"/>
      <c r="N734" s="8"/>
      <c r="O734" s="8"/>
      <c r="P734" s="8"/>
      <c r="Q734" s="8"/>
      <c r="R734" s="8"/>
      <c r="S734" s="8"/>
      <c r="T734" s="8"/>
      <c r="U734" s="8"/>
      <c r="V734" s="8"/>
      <c r="W734" s="8"/>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row>
    <row r="735" spans="1:68" ht="5.15" customHeight="1" outlineLevel="1" x14ac:dyDescent="0.35">
      <c r="A735" s="6"/>
      <c r="B735" s="7"/>
      <c r="C735" s="9" t="s">
        <v>0</v>
      </c>
      <c r="D735" s="9"/>
      <c r="E735" s="9"/>
      <c r="F735" s="9"/>
      <c r="G735" s="9"/>
      <c r="H735" s="9"/>
      <c r="I735" s="9"/>
      <c r="J735" s="9"/>
      <c r="K735" s="10"/>
      <c r="L735" s="10"/>
      <c r="M735" s="10"/>
      <c r="N735" s="10"/>
      <c r="O735" s="10"/>
      <c r="P735" s="10"/>
      <c r="Q735" s="10"/>
      <c r="R735" s="10"/>
      <c r="S735" s="10"/>
      <c r="T735" s="10"/>
      <c r="U735" s="10"/>
      <c r="V735" s="10"/>
      <c r="W735" s="11"/>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35">
      <c r="A736" s="6"/>
      <c r="B736" s="7"/>
      <c r="C736" s="12"/>
      <c r="D736" s="12"/>
      <c r="E736" s="12" t="s">
        <v>1</v>
      </c>
      <c r="F736" s="13"/>
      <c r="G736" s="14" t="s">
        <v>52</v>
      </c>
      <c r="H736" s="13"/>
      <c r="I736" s="13"/>
      <c r="J736" s="13"/>
      <c r="K736" s="13"/>
      <c r="L736" s="13"/>
      <c r="M736" s="13"/>
      <c r="N736" s="13"/>
      <c r="O736" s="13"/>
      <c r="P736" s="13"/>
      <c r="Q736" s="13"/>
      <c r="R736" s="13"/>
      <c r="S736" s="15"/>
      <c r="T736" s="13"/>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2"/>
      <c r="D737" s="12"/>
      <c r="E737" s="17"/>
      <c r="F737" s="13"/>
      <c r="G737" s="18"/>
      <c r="I737" s="13"/>
      <c r="J737" s="13"/>
      <c r="K737" s="13"/>
      <c r="L737" s="13"/>
      <c r="M737" s="13"/>
      <c r="N737" s="13"/>
      <c r="O737" s="13"/>
      <c r="P737" s="13"/>
      <c r="Q737" s="13"/>
      <c r="R737" s="13"/>
      <c r="S737" s="15"/>
      <c r="T737" s="19"/>
      <c r="U737" s="15"/>
      <c r="V737" s="15"/>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2"/>
      <c r="E738" s="17"/>
      <c r="F738" s="13"/>
      <c r="H738" s="13" t="s">
        <v>26</v>
      </c>
      <c r="I738" s="13"/>
      <c r="J738" s="13"/>
      <c r="K738" s="13"/>
      <c r="L738" s="13"/>
      <c r="M738" s="13"/>
      <c r="N738" s="13"/>
      <c r="O738" s="13"/>
      <c r="P738" s="13"/>
      <c r="Q738" s="13"/>
      <c r="R738" s="13"/>
      <c r="S738" s="15"/>
      <c r="T738" s="19"/>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20">
        <v>0</v>
      </c>
      <c r="D739" s="12"/>
      <c r="E739" s="17"/>
      <c r="F739" s="13"/>
      <c r="G739" s="21"/>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17"/>
      <c r="G740" s="17"/>
      <c r="H740" s="17"/>
      <c r="I740" s="17"/>
      <c r="J740" s="22"/>
      <c r="K740" s="22"/>
      <c r="L740" s="22"/>
      <c r="M740" s="22"/>
      <c r="N740" s="22"/>
      <c r="O740" s="22"/>
      <c r="P740" s="22"/>
      <c r="Q740" s="22"/>
      <c r="R740" s="22"/>
      <c r="S740" s="22"/>
      <c r="T740" s="22"/>
      <c r="U740" s="22"/>
      <c r="V740" s="2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17"/>
      <c r="G741" s="17"/>
      <c r="H741" s="17"/>
      <c r="I741" s="17"/>
      <c r="J741" s="17"/>
      <c r="K741" s="17"/>
      <c r="L741" s="22"/>
      <c r="M741" s="22"/>
      <c r="N741" s="22"/>
      <c r="O741" s="22"/>
      <c r="P741" s="22"/>
      <c r="Q741" s="22"/>
      <c r="R741" s="22"/>
      <c r="S741" s="22"/>
      <c r="T741" s="22"/>
      <c r="U741" s="22"/>
      <c r="V741" s="2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3" t="s">
        <v>2</v>
      </c>
      <c r="H742" s="17"/>
      <c r="I742" s="23" t="s">
        <v>27</v>
      </c>
      <c r="J742" s="23" t="s">
        <v>28</v>
      </c>
      <c r="K742" s="23" t="s">
        <v>29</v>
      </c>
      <c r="L742" s="23" t="s">
        <v>30</v>
      </c>
      <c r="M742" s="23" t="s">
        <v>31</v>
      </c>
      <c r="N742" s="23"/>
      <c r="O742" s="23"/>
      <c r="P742" s="24"/>
      <c r="Q742" s="24"/>
      <c r="R742" s="24"/>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23"/>
      <c r="J743" s="23"/>
      <c r="K743" s="23"/>
      <c r="L743" s="23"/>
      <c r="M743" s="23"/>
      <c r="N743" s="23"/>
      <c r="O743" s="23"/>
      <c r="P743" s="24"/>
      <c r="Q743" s="24"/>
      <c r="R743" s="24"/>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5.15" customHeight="1" outlineLevel="1" x14ac:dyDescent="0.35">
      <c r="A744" s="6"/>
      <c r="B744" s="7"/>
      <c r="C744" s="17"/>
      <c r="D744" s="17"/>
      <c r="E744" s="17"/>
      <c r="F744" s="17"/>
      <c r="G744" s="17"/>
      <c r="H744" s="17"/>
      <c r="I744" s="23"/>
      <c r="J744" s="23"/>
      <c r="K744" s="23"/>
      <c r="L744" s="23"/>
      <c r="M744" s="23"/>
      <c r="N744" s="23"/>
      <c r="O744" s="23"/>
      <c r="P744" s="24"/>
      <c r="Q744" s="24"/>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5.15" customHeight="1" outlineLevel="1" x14ac:dyDescent="0.35">
      <c r="A745" s="6"/>
      <c r="B745" s="7"/>
      <c r="C745" s="17"/>
      <c r="D745" s="17"/>
      <c r="E745" s="17"/>
      <c r="F745" s="26"/>
      <c r="G745" s="27"/>
      <c r="H745" s="27"/>
      <c r="I745" s="28"/>
      <c r="J745" s="28"/>
      <c r="K745" s="28"/>
      <c r="L745" s="28"/>
      <c r="M745" s="28"/>
      <c r="N745" s="28"/>
      <c r="O745" s="28"/>
      <c r="P745" s="29"/>
      <c r="Q745" s="29"/>
      <c r="R745" s="29"/>
      <c r="S745" s="29"/>
      <c r="T745" s="29"/>
      <c r="U745" s="29"/>
      <c r="V745" s="30"/>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G746" s="27" t="s">
        <v>3</v>
      </c>
      <c r="H746" s="27" t="s">
        <v>4</v>
      </c>
      <c r="I746" s="233"/>
      <c r="J746" s="233"/>
      <c r="K746" s="233"/>
      <c r="L746" s="233"/>
      <c r="M746" s="233"/>
      <c r="N746" s="226"/>
      <c r="O746" s="226"/>
      <c r="P746" s="234"/>
      <c r="Q746" s="234"/>
      <c r="R746" s="234"/>
      <c r="S746" s="234"/>
      <c r="T746" s="234"/>
      <c r="U746" s="234"/>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G747" s="27" t="s">
        <v>5</v>
      </c>
      <c r="H747" s="27" t="s">
        <v>6</v>
      </c>
      <c r="I747" s="233"/>
      <c r="J747" s="233"/>
      <c r="K747" s="233"/>
      <c r="L747" s="233"/>
      <c r="M747" s="233"/>
      <c r="N747" s="226"/>
      <c r="O747" s="226"/>
      <c r="P747" s="234"/>
      <c r="Q747" s="234"/>
      <c r="R747" s="234"/>
      <c r="S747" s="234"/>
      <c r="T747" s="234"/>
      <c r="U747" s="234"/>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7"/>
      <c r="E748" s="17"/>
      <c r="F748" s="26"/>
      <c r="G748" s="31" t="s">
        <v>7</v>
      </c>
      <c r="H748" s="31" t="s">
        <v>8</v>
      </c>
      <c r="I748" s="233"/>
      <c r="J748" s="233"/>
      <c r="K748" s="233"/>
      <c r="L748" s="233"/>
      <c r="M748" s="233"/>
      <c r="N748" s="226"/>
      <c r="O748" s="226"/>
      <c r="P748" s="199"/>
      <c r="Q748" s="199"/>
      <c r="R748" s="199"/>
      <c r="S748" s="199"/>
      <c r="T748" s="199"/>
      <c r="U748" s="199"/>
      <c r="V748" s="42"/>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17"/>
      <c r="D749" s="17"/>
      <c r="E749" s="17"/>
      <c r="F749" s="33"/>
      <c r="G749" s="34" t="s">
        <v>9</v>
      </c>
      <c r="H749" s="34" t="s">
        <v>10</v>
      </c>
      <c r="I749" s="233"/>
      <c r="J749" s="233"/>
      <c r="K749" s="233"/>
      <c r="L749" s="233"/>
      <c r="M749" s="233"/>
      <c r="N749" s="226"/>
      <c r="O749" s="226"/>
      <c r="P749" s="199"/>
      <c r="Q749" s="199"/>
      <c r="R749" s="199"/>
      <c r="S749" s="199"/>
      <c r="T749" s="199"/>
      <c r="U749" s="199"/>
      <c r="V749" s="42"/>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33"/>
      <c r="G750" s="34" t="s">
        <v>11</v>
      </c>
      <c r="H750" s="34" t="s">
        <v>12</v>
      </c>
      <c r="I750" s="233"/>
      <c r="J750" s="233"/>
      <c r="K750" s="233"/>
      <c r="L750" s="233"/>
      <c r="M750" s="233"/>
      <c r="N750" s="226"/>
      <c r="O750" s="226"/>
      <c r="P750" s="199"/>
      <c r="Q750" s="199"/>
      <c r="R750" s="199"/>
      <c r="S750" s="199"/>
      <c r="T750" s="199"/>
      <c r="U750" s="199"/>
      <c r="V750" s="4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33"/>
      <c r="G751" s="34" t="s">
        <v>13</v>
      </c>
      <c r="H751" s="34" t="s">
        <v>14</v>
      </c>
      <c r="I751" s="233"/>
      <c r="J751" s="233"/>
      <c r="K751" s="233"/>
      <c r="L751" s="233"/>
      <c r="M751" s="233"/>
      <c r="N751" s="226"/>
      <c r="O751" s="226"/>
      <c r="P751" s="199"/>
      <c r="Q751" s="199"/>
      <c r="R751" s="199"/>
      <c r="S751" s="199"/>
      <c r="T751" s="199"/>
      <c r="U751" s="199"/>
      <c r="V751" s="4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G752" s="34" t="s">
        <v>15</v>
      </c>
      <c r="H752" s="34" t="s">
        <v>16</v>
      </c>
      <c r="I752" s="233"/>
      <c r="J752" s="233"/>
      <c r="K752" s="233"/>
      <c r="L752" s="233"/>
      <c r="M752" s="233"/>
      <c r="N752" s="226"/>
      <c r="O752" s="226"/>
      <c r="P752" s="199"/>
      <c r="Q752" s="199"/>
      <c r="R752" s="199"/>
      <c r="S752" s="199"/>
      <c r="T752" s="199"/>
      <c r="U752" s="199"/>
      <c r="V752" s="4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33"/>
      <c r="G753" s="34" t="s">
        <v>19</v>
      </c>
      <c r="H753" s="34" t="s">
        <v>149</v>
      </c>
      <c r="I753" s="233"/>
      <c r="J753" s="233"/>
      <c r="K753" s="233"/>
      <c r="L753" s="233"/>
      <c r="M753" s="233"/>
      <c r="N753" s="226"/>
      <c r="O753" s="226"/>
      <c r="P753" s="199"/>
      <c r="Q753" s="199"/>
      <c r="R753" s="199"/>
      <c r="S753" s="199"/>
      <c r="T753" s="199"/>
      <c r="U753" s="199"/>
      <c r="V753" s="4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7"/>
      <c r="E754" s="17"/>
      <c r="F754" s="33"/>
      <c r="G754" s="34" t="s">
        <v>17</v>
      </c>
      <c r="H754" s="34" t="s">
        <v>18</v>
      </c>
      <c r="I754" s="233"/>
      <c r="J754" s="233"/>
      <c r="K754" s="233"/>
      <c r="L754" s="233"/>
      <c r="M754" s="233"/>
      <c r="N754" s="226"/>
      <c r="O754" s="226"/>
      <c r="P754" s="199"/>
      <c r="Q754" s="199"/>
      <c r="R754" s="199"/>
      <c r="S754" s="199"/>
      <c r="T754" s="199"/>
      <c r="U754" s="199"/>
      <c r="V754" s="4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7"/>
      <c r="D755" s="17"/>
      <c r="E755" s="17"/>
      <c r="F755" s="33"/>
      <c r="G755" s="34" t="s">
        <v>21</v>
      </c>
      <c r="H755" s="34" t="s">
        <v>20</v>
      </c>
      <c r="I755" s="233"/>
      <c r="J755" s="233"/>
      <c r="K755" s="233"/>
      <c r="L755" s="233"/>
      <c r="M755" s="233"/>
      <c r="N755" s="226"/>
      <c r="O755" s="226"/>
      <c r="P755" s="199"/>
      <c r="Q755" s="199"/>
      <c r="R755" s="199"/>
      <c r="S755" s="199"/>
      <c r="T755" s="199"/>
      <c r="U755" s="199"/>
      <c r="V755" s="42"/>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33"/>
      <c r="G756" s="34" t="s">
        <v>21</v>
      </c>
      <c r="H756" s="34" t="s">
        <v>22</v>
      </c>
      <c r="I756" s="233"/>
      <c r="J756" s="233"/>
      <c r="K756" s="233"/>
      <c r="L756" s="233"/>
      <c r="M756" s="233"/>
      <c r="N756" s="226"/>
      <c r="O756" s="226"/>
      <c r="P756" s="199"/>
      <c r="Q756" s="199"/>
      <c r="R756" s="199"/>
      <c r="S756" s="199"/>
      <c r="T756" s="199"/>
      <c r="U756" s="199"/>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x14ac:dyDescent="0.35">
      <c r="A757" s="6"/>
      <c r="B757" s="7"/>
      <c r="C757" s="17"/>
      <c r="D757" s="17"/>
      <c r="E757" s="17"/>
      <c r="F757" s="36"/>
      <c r="G757" s="37"/>
      <c r="H757" s="37"/>
      <c r="I757" s="37"/>
      <c r="J757" s="38"/>
      <c r="K757" s="38"/>
      <c r="L757" s="38"/>
      <c r="M757" s="38"/>
      <c r="N757" s="38"/>
      <c r="O757" s="38"/>
      <c r="P757" s="38"/>
      <c r="Q757" s="38"/>
      <c r="R757" s="38"/>
      <c r="S757" s="38"/>
      <c r="T757" s="38"/>
      <c r="U757" s="38"/>
      <c r="V757" s="30"/>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25.4" customHeight="1" outlineLevel="1" x14ac:dyDescent="0.35">
      <c r="A758" s="6"/>
      <c r="B758" s="7"/>
      <c r="C758" s="39"/>
      <c r="D758" s="39"/>
      <c r="E758" s="39"/>
      <c r="F758" s="39"/>
      <c r="G758" s="40" t="str">
        <f>G736</f>
        <v>Deepflow</v>
      </c>
      <c r="H758" s="39"/>
      <c r="I758" s="39"/>
      <c r="J758" s="39"/>
      <c r="K758" s="39"/>
      <c r="L758" s="39"/>
      <c r="M758" s="39"/>
      <c r="N758" s="39"/>
      <c r="O758" s="39"/>
      <c r="P758" s="39"/>
      <c r="Q758" s="39"/>
      <c r="R758" s="39"/>
      <c r="S758" s="39"/>
      <c r="T758" s="39"/>
      <c r="U758" s="39"/>
      <c r="V758" s="39"/>
      <c r="W758" s="41" t="s">
        <v>23</v>
      </c>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7"/>
      <c r="D759" s="7"/>
      <c r="E759" s="7"/>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sheetData>
  <sortState xmlns:xlrd2="http://schemas.microsoft.com/office/spreadsheetml/2017/richdata2" ref="AB127:AB137">
    <sortCondition ref="AB127:AB137"/>
  </sortState>
  <mergeCells count="2">
    <mergeCell ref="H651:H653"/>
    <mergeCell ref="J652:Q65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workbookViewId="0">
      <selection activeCell="Q36" sqref="Q36"/>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1167</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4">
        <v>4000</v>
      </c>
      <c r="I6" s="13" t="s">
        <v>1168</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1169</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1170</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1186</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1187</v>
      </c>
      <c r="I27" s="13"/>
      <c r="J27" s="13"/>
      <c r="K27" s="13"/>
      <c r="L27" s="13"/>
      <c r="M27" s="13" t="s">
        <v>1238</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0">
        <f>MIN(364,INT((I28 - DATE(YEAR(I28),1,1))))</f>
        <v>59</v>
      </c>
      <c r="I28" s="702">
        <v>43525</v>
      </c>
      <c r="J28" s="13"/>
      <c r="K28" s="13"/>
      <c r="L28" s="13" t="s">
        <v>65</v>
      </c>
      <c r="M28" s="862">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936</v>
      </c>
      <c r="M29" s="862">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63</v>
      </c>
      <c r="M30" s="862">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67</v>
      </c>
      <c r="M31" s="862">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70</v>
      </c>
      <c r="M32" s="862">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71</v>
      </c>
      <c r="M33" s="862">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66</v>
      </c>
      <c r="M34" s="862">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64</v>
      </c>
      <c r="M35" s="862">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937</v>
      </c>
      <c r="M36" s="862">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219</v>
      </c>
      <c r="M37" s="862">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61</v>
      </c>
      <c r="M38" s="862">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939</v>
      </c>
      <c r="M39" s="862">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72</v>
      </c>
      <c r="M40" s="862">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62</v>
      </c>
      <c r="M41" s="862">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935</v>
      </c>
      <c r="M42" s="862">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69</v>
      </c>
      <c r="M43" s="862">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938</v>
      </c>
      <c r="M44" s="862">
        <v>0.04</v>
      </c>
      <c r="N44" s="13"/>
      <c r="O44" s="13"/>
      <c r="P44" s="13"/>
      <c r="Q44" s="13"/>
      <c r="R44" s="13"/>
      <c r="S44" s="15"/>
      <c r="T44" s="19"/>
      <c r="U44" s="15"/>
      <c r="V44" s="15"/>
      <c r="W44" s="16"/>
      <c r="X44" s="8"/>
      <c r="Y44" s="8"/>
      <c r="Z44" s="8"/>
    </row>
    <row r="45" spans="1:26" ht="12" customHeight="1" x14ac:dyDescent="0.35">
      <c r="A45" s="6"/>
      <c r="B45" s="7"/>
      <c r="C45" s="17"/>
      <c r="D45" s="12"/>
      <c r="E45" s="17"/>
      <c r="F45" s="13"/>
      <c r="G45" s="44"/>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4"/>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46" t="s">
        <v>1171</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858" t="s">
        <v>1172</v>
      </c>
      <c r="I56" s="859" t="s">
        <v>1173</v>
      </c>
      <c r="J56" s="859" t="s">
        <v>1174</v>
      </c>
      <c r="O56" t="s">
        <v>1237</v>
      </c>
      <c r="P56" t="s">
        <v>1163</v>
      </c>
      <c r="Q56" t="s">
        <v>1163</v>
      </c>
      <c r="R56" t="s">
        <v>1184</v>
      </c>
      <c r="W56" s="16"/>
      <c r="X56" s="8"/>
      <c r="Y56" s="8"/>
      <c r="Z56" s="8"/>
    </row>
    <row r="57" spans="1:36" ht="12" customHeight="1" outlineLevel="1" x14ac:dyDescent="0.35">
      <c r="A57" s="6"/>
      <c r="B57" s="7"/>
      <c r="C57" s="17"/>
      <c r="D57" s="17"/>
      <c r="E57" s="17"/>
      <c r="F57" s="26"/>
      <c r="G57" s="488" t="s">
        <v>68</v>
      </c>
      <c r="H57" s="234">
        <v>0</v>
      </c>
      <c r="I57" s="234">
        <f>VLOOKUP(H57,$S$60:$T$63,2,FALSE)</f>
        <v>0</v>
      </c>
      <c r="J57" s="234">
        <v>250</v>
      </c>
      <c r="N57" t="s">
        <v>1183</v>
      </c>
      <c r="O57" s="860">
        <v>0.25</v>
      </c>
      <c r="P57" s="861">
        <v>0.46</v>
      </c>
      <c r="Q57" s="861">
        <v>0.46</v>
      </c>
      <c r="R57" s="860">
        <v>0.16300000000000001</v>
      </c>
      <c r="W57" s="16"/>
      <c r="X57" s="8"/>
      <c r="Y57" s="8"/>
      <c r="Z57" s="8"/>
    </row>
    <row r="58" spans="1:36" ht="12" customHeight="1" outlineLevel="1" x14ac:dyDescent="0.35">
      <c r="A58" s="6"/>
      <c r="B58" s="7"/>
      <c r="C58" s="17"/>
      <c r="D58" s="17"/>
      <c r="E58" s="17"/>
      <c r="F58" s="26"/>
      <c r="G58" s="489" t="s">
        <v>811</v>
      </c>
      <c r="H58" s="234">
        <v>0</v>
      </c>
      <c r="I58" s="234">
        <f t="shared" ref="I58:I86" si="0">VLOOKUP(H58,$S$60:$T$63,2,FALSE)</f>
        <v>0</v>
      </c>
      <c r="J58" s="234">
        <v>250</v>
      </c>
      <c r="N58" t="s">
        <v>1185</v>
      </c>
      <c r="O58">
        <v>1</v>
      </c>
      <c r="P58">
        <v>1</v>
      </c>
      <c r="Q58">
        <v>1</v>
      </c>
      <c r="R58">
        <f>0.46/(0.21+0.46)</f>
        <v>0.68656716417910446</v>
      </c>
      <c r="W58" s="16"/>
      <c r="X58" s="8"/>
      <c r="Y58" s="8"/>
      <c r="Z58" s="8"/>
    </row>
    <row r="59" spans="1:36" ht="12" customHeight="1" outlineLevel="1" x14ac:dyDescent="0.35">
      <c r="A59" s="6"/>
      <c r="B59" s="7"/>
      <c r="C59" s="17"/>
      <c r="D59" s="17"/>
      <c r="E59" s="17"/>
      <c r="F59" s="26"/>
      <c r="G59" s="489" t="s">
        <v>65</v>
      </c>
      <c r="H59" s="234">
        <f>$S$60</f>
        <v>35.799999999999997</v>
      </c>
      <c r="I59" s="234">
        <f t="shared" si="0"/>
        <v>1</v>
      </c>
      <c r="J59" s="234">
        <v>250</v>
      </c>
      <c r="O59" t="s">
        <v>1180</v>
      </c>
      <c r="P59" t="s">
        <v>1137</v>
      </c>
      <c r="Q59" t="s">
        <v>1181</v>
      </c>
      <c r="R59" t="s">
        <v>1182</v>
      </c>
      <c r="S59" t="s">
        <v>73</v>
      </c>
      <c r="T59" t="s">
        <v>1175</v>
      </c>
      <c r="W59" s="16"/>
      <c r="X59" s="8"/>
      <c r="Y59" s="8"/>
      <c r="Z59" s="8"/>
    </row>
    <row r="60" spans="1:36" ht="12" customHeight="1" outlineLevel="1" x14ac:dyDescent="0.35">
      <c r="A60" s="6"/>
      <c r="B60" s="7"/>
      <c r="C60" s="17"/>
      <c r="D60" s="17"/>
      <c r="E60" s="17"/>
      <c r="F60" s="26"/>
      <c r="G60" s="489" t="s">
        <v>936</v>
      </c>
      <c r="H60" s="234">
        <f>$S$60</f>
        <v>35.799999999999997</v>
      </c>
      <c r="I60" s="234">
        <f t="shared" si="0"/>
        <v>1</v>
      </c>
      <c r="J60" s="234">
        <v>250</v>
      </c>
      <c r="N60" t="s">
        <v>1176</v>
      </c>
      <c r="O60">
        <v>88</v>
      </c>
      <c r="P60">
        <v>30</v>
      </c>
      <c r="Q60">
        <v>0</v>
      </c>
      <c r="R60">
        <v>0</v>
      </c>
      <c r="S60">
        <f>SUMPRODUCT(O60:R60,$O$57:$R$57)</f>
        <v>35.799999999999997</v>
      </c>
      <c r="T60">
        <f>SUMPRODUCT($O$58:$R$58,$O60:$R60,$O$57:$R$57)/S60</f>
        <v>1</v>
      </c>
      <c r="W60" s="16"/>
      <c r="X60" s="8"/>
      <c r="Y60" s="8"/>
      <c r="Z60" s="8"/>
    </row>
    <row r="61" spans="1:36" ht="12" customHeight="1" outlineLevel="1" x14ac:dyDescent="0.35">
      <c r="A61" s="6"/>
      <c r="B61" s="7"/>
      <c r="C61" s="17"/>
      <c r="D61" s="17"/>
      <c r="E61" s="17"/>
      <c r="F61" s="26"/>
      <c r="G61" s="489" t="s">
        <v>63</v>
      </c>
      <c r="H61" s="234">
        <f>$S$62</f>
        <v>4</v>
      </c>
      <c r="I61" s="234">
        <f t="shared" si="0"/>
        <v>1</v>
      </c>
      <c r="J61" s="234">
        <v>250</v>
      </c>
      <c r="N61" t="s">
        <v>1177</v>
      </c>
      <c r="O61">
        <v>88</v>
      </c>
      <c r="P61">
        <v>40</v>
      </c>
      <c r="Q61">
        <v>0</v>
      </c>
      <c r="R61">
        <v>0</v>
      </c>
      <c r="S61">
        <f>SUMPRODUCT(O61:R61,$O$57:$R$57)</f>
        <v>40.400000000000006</v>
      </c>
      <c r="T61">
        <f>SUMPRODUCT($O$58:$R$58,$O61:$R61,$O$57:$R$57)/S61</f>
        <v>1</v>
      </c>
      <c r="W61" s="16"/>
      <c r="X61" s="8"/>
      <c r="Y61" s="8"/>
      <c r="Z61" s="8"/>
    </row>
    <row r="62" spans="1:36" ht="12" customHeight="1" outlineLevel="1" x14ac:dyDescent="0.35">
      <c r="A62" s="6"/>
      <c r="B62" s="7"/>
      <c r="C62" s="17"/>
      <c r="D62" s="17"/>
      <c r="E62" s="17"/>
      <c r="F62" s="26"/>
      <c r="G62" s="489" t="s">
        <v>67</v>
      </c>
      <c r="H62" s="234">
        <f>$S$60</f>
        <v>35.799999999999997</v>
      </c>
      <c r="I62" s="234">
        <f t="shared" si="0"/>
        <v>1</v>
      </c>
      <c r="J62" s="234">
        <v>250</v>
      </c>
      <c r="N62" t="s">
        <v>1178</v>
      </c>
      <c r="O62">
        <v>16</v>
      </c>
      <c r="P62">
        <v>0</v>
      </c>
      <c r="Q62">
        <v>0</v>
      </c>
      <c r="R62">
        <v>0</v>
      </c>
      <c r="S62">
        <f>SUMPRODUCT(O62:R62,$O$57:$R$57)</f>
        <v>4</v>
      </c>
      <c r="T62">
        <f>SUMPRODUCT($O$58:$R$58,$O62:$R62,$O$57:$R$57)/S62</f>
        <v>1</v>
      </c>
      <c r="W62" s="16"/>
      <c r="X62" s="8"/>
      <c r="Y62" s="8"/>
      <c r="Z62" s="8"/>
    </row>
    <row r="63" spans="1:36" ht="12" customHeight="1" outlineLevel="1" x14ac:dyDescent="0.35">
      <c r="A63" s="6"/>
      <c r="B63" s="7"/>
      <c r="C63" s="17"/>
      <c r="D63" s="17"/>
      <c r="E63" s="17"/>
      <c r="F63" s="26"/>
      <c r="G63" s="489" t="s">
        <v>70</v>
      </c>
      <c r="H63" s="234">
        <f>$S$62</f>
        <v>4</v>
      </c>
      <c r="I63" s="234">
        <f t="shared" si="0"/>
        <v>1</v>
      </c>
      <c r="J63" s="234">
        <v>250</v>
      </c>
      <c r="N63" t="s">
        <v>1179</v>
      </c>
      <c r="O63">
        <v>0</v>
      </c>
      <c r="P63">
        <v>0</v>
      </c>
      <c r="Q63">
        <v>0</v>
      </c>
      <c r="R63">
        <v>0</v>
      </c>
      <c r="S63">
        <f>SUMPRODUCT(O63:R63,$O$57:$R$57)</f>
        <v>0</v>
      </c>
      <c r="T63">
        <v>0</v>
      </c>
      <c r="W63" s="16"/>
      <c r="X63" s="8"/>
      <c r="Y63" s="8"/>
      <c r="Z63" s="8"/>
    </row>
    <row r="64" spans="1:36" ht="12" customHeight="1" outlineLevel="1" x14ac:dyDescent="0.35">
      <c r="A64" s="6"/>
      <c r="B64" s="7"/>
      <c r="C64" s="17"/>
      <c r="D64" s="17"/>
      <c r="E64" s="17"/>
      <c r="F64" s="26"/>
      <c r="G64" s="489" t="s">
        <v>332</v>
      </c>
      <c r="H64" s="234">
        <v>0</v>
      </c>
      <c r="I64" s="234">
        <f t="shared" si="0"/>
        <v>0</v>
      </c>
      <c r="J64" s="234">
        <v>250</v>
      </c>
      <c r="W64" s="16"/>
      <c r="X64" s="8"/>
      <c r="Y64" s="8"/>
      <c r="Z64" s="8"/>
    </row>
    <row r="65" spans="1:26" ht="12" customHeight="1" outlineLevel="1" x14ac:dyDescent="0.35">
      <c r="A65" s="6"/>
      <c r="B65" s="7"/>
      <c r="C65" s="17"/>
      <c r="D65" s="17"/>
      <c r="E65" s="17"/>
      <c r="F65" s="26"/>
      <c r="G65" s="489" t="s">
        <v>969</v>
      </c>
      <c r="H65" s="234">
        <v>0</v>
      </c>
      <c r="I65" s="234">
        <f t="shared" si="0"/>
        <v>0</v>
      </c>
      <c r="J65" s="234">
        <v>250</v>
      </c>
      <c r="W65" s="16"/>
      <c r="X65" s="8"/>
      <c r="Y65" s="8"/>
      <c r="Z65" s="8"/>
    </row>
    <row r="66" spans="1:26" ht="12" customHeight="1" outlineLevel="1" x14ac:dyDescent="0.35">
      <c r="A66" s="6"/>
      <c r="B66" s="7"/>
      <c r="C66" s="17"/>
      <c r="D66" s="17"/>
      <c r="E66" s="17"/>
      <c r="F66" s="26"/>
      <c r="G66" s="489" t="s">
        <v>71</v>
      </c>
      <c r="H66" s="234">
        <f>$S$62</f>
        <v>4</v>
      </c>
      <c r="I66" s="234">
        <f t="shared" si="0"/>
        <v>1</v>
      </c>
      <c r="J66" s="234">
        <v>250</v>
      </c>
      <c r="W66" s="16"/>
      <c r="X66" s="8"/>
      <c r="Y66" s="8"/>
      <c r="Z66" s="8"/>
    </row>
    <row r="67" spans="1:26" ht="12" customHeight="1" outlineLevel="1" x14ac:dyDescent="0.35">
      <c r="A67" s="6"/>
      <c r="B67" s="7"/>
      <c r="C67" s="17"/>
      <c r="D67" s="17"/>
      <c r="E67" s="17"/>
      <c r="F67" s="26"/>
      <c r="G67" s="489" t="s">
        <v>66</v>
      </c>
      <c r="H67" s="234">
        <f>$S$62</f>
        <v>4</v>
      </c>
      <c r="I67" s="234">
        <f t="shared" si="0"/>
        <v>1</v>
      </c>
      <c r="J67" s="234">
        <v>250</v>
      </c>
      <c r="W67" s="16"/>
      <c r="X67" s="8"/>
      <c r="Y67" s="8"/>
      <c r="Z67" s="8"/>
    </row>
    <row r="68" spans="1:26" ht="12" customHeight="1" outlineLevel="1" x14ac:dyDescent="0.35">
      <c r="A68" s="6"/>
      <c r="B68" s="7"/>
      <c r="C68" s="17"/>
      <c r="D68" s="17"/>
      <c r="E68" s="17"/>
      <c r="F68" s="26"/>
      <c r="G68" s="489" t="s">
        <v>331</v>
      </c>
      <c r="H68" s="234">
        <v>0</v>
      </c>
      <c r="I68" s="234">
        <f t="shared" si="0"/>
        <v>0</v>
      </c>
      <c r="J68" s="234">
        <v>250</v>
      </c>
      <c r="W68" s="16"/>
      <c r="X68" s="8"/>
      <c r="Y68" s="8"/>
      <c r="Z68" s="8"/>
    </row>
    <row r="69" spans="1:26" ht="12" customHeight="1" outlineLevel="1" x14ac:dyDescent="0.35">
      <c r="A69" s="6"/>
      <c r="B69" s="7"/>
      <c r="C69" s="17"/>
      <c r="D69" s="17"/>
      <c r="E69" s="17"/>
      <c r="F69" s="26"/>
      <c r="G69" s="489" t="s">
        <v>64</v>
      </c>
      <c r="H69" s="234">
        <f>$S$60</f>
        <v>35.799999999999997</v>
      </c>
      <c r="I69" s="234">
        <f t="shared" si="0"/>
        <v>1</v>
      </c>
      <c r="J69" s="234">
        <v>250</v>
      </c>
      <c r="W69" s="16"/>
      <c r="X69" s="8"/>
      <c r="Y69" s="8"/>
      <c r="Z69" s="8"/>
    </row>
    <row r="70" spans="1:26" ht="12" customHeight="1" outlineLevel="1" x14ac:dyDescent="0.35">
      <c r="A70" s="6"/>
      <c r="B70" s="7"/>
      <c r="C70" s="17"/>
      <c r="D70" s="17"/>
      <c r="E70" s="17"/>
      <c r="F70" s="26"/>
      <c r="G70" s="489" t="s">
        <v>937</v>
      </c>
      <c r="H70" s="234">
        <f>$S$60</f>
        <v>35.799999999999997</v>
      </c>
      <c r="I70" s="234">
        <f t="shared" si="0"/>
        <v>1</v>
      </c>
      <c r="J70" s="234">
        <v>250</v>
      </c>
      <c r="W70" s="16"/>
      <c r="X70" s="8"/>
      <c r="Y70" s="8"/>
      <c r="Z70" s="8"/>
    </row>
    <row r="71" spans="1:26" ht="12" customHeight="1" outlineLevel="1" x14ac:dyDescent="0.35">
      <c r="A71" s="6"/>
      <c r="B71" s="7"/>
      <c r="C71" s="17"/>
      <c r="D71" s="17"/>
      <c r="E71" s="17"/>
      <c r="F71" s="26"/>
      <c r="G71" s="489" t="s">
        <v>219</v>
      </c>
      <c r="H71" s="234">
        <f>$S$60</f>
        <v>35.799999999999997</v>
      </c>
      <c r="I71" s="234">
        <f t="shared" si="0"/>
        <v>1</v>
      </c>
      <c r="J71" s="234">
        <v>250</v>
      </c>
      <c r="W71" s="16"/>
      <c r="X71" s="8"/>
      <c r="Y71" s="8"/>
      <c r="Z71" s="8"/>
    </row>
    <row r="72" spans="1:26" ht="12" customHeight="1" outlineLevel="1" x14ac:dyDescent="0.35">
      <c r="A72" s="6"/>
      <c r="B72" s="7"/>
      <c r="C72" s="17"/>
      <c r="D72" s="17"/>
      <c r="E72" s="17"/>
      <c r="F72" s="26"/>
      <c r="G72" s="489" t="s">
        <v>61</v>
      </c>
      <c r="H72" s="234">
        <f>$S$61</f>
        <v>40.400000000000006</v>
      </c>
      <c r="I72" s="234">
        <f t="shared" si="0"/>
        <v>1</v>
      </c>
      <c r="J72" s="234">
        <v>250</v>
      </c>
      <c r="W72" s="16"/>
      <c r="X72" s="8"/>
      <c r="Y72" s="8"/>
      <c r="Z72" s="8"/>
    </row>
    <row r="73" spans="1:26" ht="12" customHeight="1" outlineLevel="1" x14ac:dyDescent="0.35">
      <c r="A73" s="6"/>
      <c r="B73" s="7"/>
      <c r="C73" s="17"/>
      <c r="D73" s="17"/>
      <c r="E73" s="17"/>
      <c r="F73" s="26"/>
      <c r="G73" s="489" t="s">
        <v>939</v>
      </c>
      <c r="H73" s="234">
        <f>$S$61</f>
        <v>40.400000000000006</v>
      </c>
      <c r="I73" s="234">
        <f t="shared" si="0"/>
        <v>1</v>
      </c>
      <c r="J73" s="234">
        <v>250</v>
      </c>
      <c r="W73" s="16"/>
      <c r="X73" s="8"/>
      <c r="Y73" s="8"/>
      <c r="Z73" s="8"/>
    </row>
    <row r="74" spans="1:26" ht="12" customHeight="1" outlineLevel="1" x14ac:dyDescent="0.35">
      <c r="A74" s="6"/>
      <c r="B74" s="7"/>
      <c r="C74" s="17"/>
      <c r="D74" s="17"/>
      <c r="E74" s="17"/>
      <c r="F74" s="26"/>
      <c r="G74" s="489" t="s">
        <v>333</v>
      </c>
      <c r="H74" s="234">
        <v>0</v>
      </c>
      <c r="I74" s="234">
        <f t="shared" si="0"/>
        <v>0</v>
      </c>
      <c r="J74" s="234">
        <v>250</v>
      </c>
      <c r="W74" s="16"/>
      <c r="X74" s="8"/>
      <c r="Y74" s="8"/>
      <c r="Z74" s="8"/>
    </row>
    <row r="75" spans="1:26" ht="12" customHeight="1" outlineLevel="1" x14ac:dyDescent="0.35">
      <c r="A75" s="6"/>
      <c r="B75" s="7"/>
      <c r="C75" s="17"/>
      <c r="D75" s="17"/>
      <c r="E75" s="17"/>
      <c r="F75" s="26"/>
      <c r="G75" s="489" t="s">
        <v>1082</v>
      </c>
      <c r="H75" s="234">
        <v>0</v>
      </c>
      <c r="I75" s="234">
        <f t="shared" si="0"/>
        <v>0</v>
      </c>
      <c r="J75" s="234">
        <v>250</v>
      </c>
      <c r="W75" s="16"/>
      <c r="X75" s="8"/>
      <c r="Y75" s="8"/>
      <c r="Z75" s="8"/>
    </row>
    <row r="76" spans="1:26" ht="12" customHeight="1" outlineLevel="1" x14ac:dyDescent="0.35">
      <c r="A76" s="6"/>
      <c r="B76" s="7"/>
      <c r="C76" s="17"/>
      <c r="D76" s="17"/>
      <c r="E76" s="17"/>
      <c r="F76" s="26"/>
      <c r="G76" s="489" t="s">
        <v>334</v>
      </c>
      <c r="H76" s="234">
        <v>0</v>
      </c>
      <c r="I76" s="234">
        <f t="shared" si="0"/>
        <v>0</v>
      </c>
      <c r="J76" s="234">
        <v>250</v>
      </c>
      <c r="W76" s="16"/>
      <c r="X76" s="8"/>
      <c r="Y76" s="8"/>
      <c r="Z76" s="8"/>
    </row>
    <row r="77" spans="1:26" ht="12" customHeight="1" outlineLevel="1" x14ac:dyDescent="0.35">
      <c r="A77" s="6"/>
      <c r="B77" s="7"/>
      <c r="C77" s="17"/>
      <c r="D77" s="17"/>
      <c r="E77" s="17"/>
      <c r="F77" s="26"/>
      <c r="G77" s="489" t="s">
        <v>970</v>
      </c>
      <c r="H77" s="234">
        <v>0</v>
      </c>
      <c r="I77" s="234">
        <f t="shared" si="0"/>
        <v>0</v>
      </c>
      <c r="J77" s="234">
        <v>250</v>
      </c>
      <c r="W77" s="16"/>
      <c r="X77" s="8"/>
      <c r="Y77" s="8"/>
      <c r="Z77" s="8"/>
    </row>
    <row r="78" spans="1:26" ht="12" customHeight="1" outlineLevel="1" x14ac:dyDescent="0.35">
      <c r="A78" s="6"/>
      <c r="B78" s="7"/>
      <c r="C78" s="17"/>
      <c r="D78" s="17"/>
      <c r="E78" s="17"/>
      <c r="F78" s="26"/>
      <c r="G78" s="489" t="s">
        <v>335</v>
      </c>
      <c r="H78" s="234">
        <v>0</v>
      </c>
      <c r="I78" s="234">
        <f t="shared" si="0"/>
        <v>0</v>
      </c>
      <c r="J78" s="234">
        <v>250</v>
      </c>
      <c r="W78" s="16"/>
      <c r="X78" s="8"/>
      <c r="Y78" s="8"/>
      <c r="Z78" s="8"/>
    </row>
    <row r="79" spans="1:26" ht="12" customHeight="1" outlineLevel="1" x14ac:dyDescent="0.35">
      <c r="A79" s="6"/>
      <c r="B79" s="7"/>
      <c r="C79" s="17"/>
      <c r="D79" s="17"/>
      <c r="E79" s="17"/>
      <c r="F79" s="26"/>
      <c r="G79" s="489" t="s">
        <v>971</v>
      </c>
      <c r="H79" s="234">
        <v>0</v>
      </c>
      <c r="I79" s="234">
        <f t="shared" si="0"/>
        <v>0</v>
      </c>
      <c r="J79" s="234">
        <v>250</v>
      </c>
      <c r="W79" s="16"/>
      <c r="X79" s="8"/>
      <c r="Y79" s="8"/>
      <c r="Z79" s="8"/>
    </row>
    <row r="80" spans="1:26" ht="12" customHeight="1" outlineLevel="1" x14ac:dyDescent="0.35">
      <c r="A80" s="6"/>
      <c r="B80" s="7"/>
      <c r="C80" s="17"/>
      <c r="D80" s="17"/>
      <c r="E80" s="17"/>
      <c r="F80" s="26"/>
      <c r="G80" s="489" t="s">
        <v>72</v>
      </c>
      <c r="H80" s="234">
        <f>$S$62</f>
        <v>4</v>
      </c>
      <c r="I80" s="234">
        <f t="shared" si="0"/>
        <v>1</v>
      </c>
      <c r="J80" s="234">
        <v>250</v>
      </c>
      <c r="W80" s="16"/>
      <c r="X80" s="8"/>
      <c r="Y80" s="8"/>
      <c r="Z80" s="8"/>
    </row>
    <row r="81" spans="1:26" ht="12" customHeight="1" outlineLevel="1" x14ac:dyDescent="0.35">
      <c r="A81" s="6"/>
      <c r="B81" s="7"/>
      <c r="C81" s="17"/>
      <c r="D81" s="17"/>
      <c r="E81" s="17"/>
      <c r="F81" s="26"/>
      <c r="G81" s="489" t="s">
        <v>62</v>
      </c>
      <c r="H81" s="234">
        <f>$S$60</f>
        <v>35.799999999999997</v>
      </c>
      <c r="I81" s="234">
        <f t="shared" si="0"/>
        <v>1</v>
      </c>
      <c r="J81" s="234">
        <v>250</v>
      </c>
      <c r="W81" s="16"/>
      <c r="X81" s="8"/>
      <c r="Y81" s="8"/>
      <c r="Z81" s="8"/>
    </row>
    <row r="82" spans="1:26" ht="12" customHeight="1" outlineLevel="1" x14ac:dyDescent="0.35">
      <c r="A82" s="6"/>
      <c r="B82" s="7"/>
      <c r="C82" s="17"/>
      <c r="D82" s="17"/>
      <c r="E82" s="17"/>
      <c r="F82" s="26"/>
      <c r="G82" s="489" t="s">
        <v>935</v>
      </c>
      <c r="H82" s="234">
        <f>$S$60</f>
        <v>35.799999999999997</v>
      </c>
      <c r="I82" s="234">
        <f t="shared" si="0"/>
        <v>1</v>
      </c>
      <c r="J82" s="234">
        <v>250</v>
      </c>
      <c r="W82" s="16"/>
      <c r="X82" s="8"/>
      <c r="Y82" s="8"/>
      <c r="Z82" s="8"/>
    </row>
    <row r="83" spans="1:26" ht="12" customHeight="1" outlineLevel="1" x14ac:dyDescent="0.35">
      <c r="A83" s="6"/>
      <c r="B83" s="7"/>
      <c r="C83" s="17"/>
      <c r="D83" s="17"/>
      <c r="E83" s="17"/>
      <c r="F83" s="26"/>
      <c r="G83" s="489" t="s">
        <v>336</v>
      </c>
      <c r="H83" s="234">
        <v>0</v>
      </c>
      <c r="I83" s="234">
        <f t="shared" si="0"/>
        <v>0</v>
      </c>
      <c r="J83" s="234">
        <v>250</v>
      </c>
      <c r="W83" s="16"/>
      <c r="X83" s="8"/>
      <c r="Y83" s="8"/>
      <c r="Z83" s="8"/>
    </row>
    <row r="84" spans="1:26" ht="12" customHeight="1" outlineLevel="1" x14ac:dyDescent="0.35">
      <c r="A84" s="6"/>
      <c r="B84" s="7"/>
      <c r="C84" s="17"/>
      <c r="D84" s="17"/>
      <c r="E84" s="17"/>
      <c r="F84" s="26"/>
      <c r="G84" s="489" t="s">
        <v>972</v>
      </c>
      <c r="H84" s="234">
        <v>0</v>
      </c>
      <c r="I84" s="234">
        <f t="shared" si="0"/>
        <v>0</v>
      </c>
      <c r="J84" s="234">
        <v>250</v>
      </c>
      <c r="W84" s="16"/>
      <c r="X84" s="8"/>
      <c r="Y84" s="8"/>
      <c r="Z84" s="8"/>
    </row>
    <row r="85" spans="1:26" ht="12" customHeight="1" outlineLevel="1" x14ac:dyDescent="0.35">
      <c r="A85" s="6"/>
      <c r="B85" s="7"/>
      <c r="C85" s="17"/>
      <c r="D85" s="17"/>
      <c r="E85" s="17"/>
      <c r="F85" s="26"/>
      <c r="G85" s="489" t="s">
        <v>69</v>
      </c>
      <c r="H85" s="234">
        <f>$S$61</f>
        <v>40.400000000000006</v>
      </c>
      <c r="I85" s="234">
        <f t="shared" si="0"/>
        <v>1</v>
      </c>
      <c r="J85" s="234">
        <v>250</v>
      </c>
      <c r="W85" s="16"/>
      <c r="X85" s="8"/>
      <c r="Y85" s="8"/>
      <c r="Z85" s="8"/>
    </row>
    <row r="86" spans="1:26" ht="12" customHeight="1" outlineLevel="1" x14ac:dyDescent="0.35">
      <c r="A86" s="6"/>
      <c r="B86" s="7"/>
      <c r="C86" s="17"/>
      <c r="D86" s="17"/>
      <c r="E86" s="17"/>
      <c r="F86" s="26"/>
      <c r="G86" s="490" t="s">
        <v>938</v>
      </c>
      <c r="H86" s="234">
        <f>$S$61</f>
        <v>40.400000000000006</v>
      </c>
      <c r="I86" s="234">
        <f t="shared" si="0"/>
        <v>1</v>
      </c>
      <c r="J86" s="234">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45"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76" workbookViewId="0">
      <selection activeCell="K89" sqref="K89:S105"/>
    </sheetView>
  </sheetViews>
  <sheetFormatPr defaultRowHeight="14.5"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919</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1199</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324</v>
      </c>
      <c r="H20" s="25" t="s">
        <v>368</v>
      </c>
      <c r="I20" s="25" t="s">
        <v>54</v>
      </c>
      <c r="J20" s="25" t="s">
        <v>55</v>
      </c>
      <c r="K20" s="25" t="s">
        <v>56</v>
      </c>
      <c r="L20" s="25" t="s">
        <v>57</v>
      </c>
      <c r="M20" s="25" t="s">
        <v>870</v>
      </c>
      <c r="N20" s="25" t="s">
        <v>871</v>
      </c>
      <c r="O20" s="25" t="s">
        <v>872</v>
      </c>
      <c r="P20" s="25" t="s">
        <v>1086</v>
      </c>
      <c r="Q20" s="24"/>
      <c r="R20" s="24"/>
      <c r="S20" s="22"/>
      <c r="T20" s="22"/>
      <c r="U20" s="22"/>
      <c r="V20" s="22"/>
      <c r="W20" s="16"/>
      <c r="X20" s="8"/>
    </row>
    <row r="21" spans="1:24" x14ac:dyDescent="0.3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3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3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3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3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3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3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35">
      <c r="A28" s="6"/>
      <c r="B28" s="7"/>
      <c r="C28" s="17"/>
      <c r="D28" s="17"/>
      <c r="E28" s="17"/>
      <c r="F28" s="33"/>
      <c r="G28" s="649" t="str">
        <f>General!G24</f>
        <v>o</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35">
      <c r="A29" s="6"/>
      <c r="B29" s="7"/>
      <c r="C29" s="17"/>
      <c r="D29" s="17"/>
      <c r="E29" s="17"/>
      <c r="F29" s="33"/>
      <c r="G29" s="649" t="str">
        <f>General!G25</f>
        <v>od</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35">
      <c r="A30" s="6"/>
      <c r="B30" s="7"/>
      <c r="C30" s="17"/>
      <c r="D30" s="17"/>
      <c r="E30" s="17"/>
      <c r="F30" s="33"/>
      <c r="G30" s="649" t="str">
        <f>General!G26</f>
        <v>of</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35">
      <c r="A31" s="6"/>
      <c r="B31" s="7"/>
      <c r="C31" s="17"/>
      <c r="D31" s="17"/>
      <c r="E31" s="17"/>
      <c r="F31" s="33"/>
      <c r="G31" s="649" t="str">
        <f>General!G27</f>
        <v>r</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35">
      <c r="A32" s="6"/>
      <c r="B32" s="7"/>
      <c r="C32" s="17"/>
      <c r="D32" s="17"/>
      <c r="E32" s="17"/>
      <c r="F32" s="33"/>
      <c r="G32" s="649" t="str">
        <f>General!G28</f>
        <v>rd</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35">
      <c r="A33" s="6"/>
      <c r="B33" s="7"/>
      <c r="C33" s="17"/>
      <c r="D33" s="17"/>
      <c r="E33" s="17"/>
      <c r="F33" s="33"/>
      <c r="G33" s="649" t="str">
        <f>General!G29</f>
        <v>v</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35">
      <c r="A34" s="6"/>
      <c r="B34" s="7"/>
      <c r="C34" s="17"/>
      <c r="D34" s="17"/>
      <c r="E34" s="17"/>
      <c r="F34" s="33"/>
      <c r="G34" s="649" t="str">
        <f>General!G30</f>
        <v>w</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35">
      <c r="A35" s="6"/>
      <c r="B35" s="7"/>
      <c r="C35" s="17"/>
      <c r="D35" s="17"/>
      <c r="E35" s="17"/>
      <c r="F35" s="33"/>
      <c r="G35" s="649" t="str">
        <f>General!G31</f>
        <v>wd</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35">
      <c r="A36" s="6"/>
      <c r="B36" s="7"/>
      <c r="C36" s="17"/>
      <c r="D36" s="17"/>
      <c r="E36" s="17"/>
      <c r="F36" s="33"/>
      <c r="G36" s="649" t="str">
        <f>General!G32</f>
        <v>z</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35">
      <c r="A37" s="6"/>
      <c r="B37" s="7"/>
      <c r="C37" s="17"/>
      <c r="D37" s="17"/>
      <c r="E37" s="17"/>
      <c r="F37" s="33"/>
      <c r="G37" s="649" t="str">
        <f>General!G33</f>
        <v>zd</v>
      </c>
      <c r="H37" s="867">
        <v>1</v>
      </c>
      <c r="I37" s="228">
        <v>1</v>
      </c>
      <c r="J37" s="228">
        <v>1</v>
      </c>
      <c r="K37" s="228">
        <v>1</v>
      </c>
      <c r="L37" s="228">
        <v>1</v>
      </c>
      <c r="M37" s="228">
        <v>1</v>
      </c>
      <c r="N37" s="228">
        <v>1</v>
      </c>
      <c r="O37" s="228">
        <v>1</v>
      </c>
      <c r="P37" s="228">
        <v>1</v>
      </c>
      <c r="Q37" s="599"/>
      <c r="R37" s="599"/>
      <c r="S37" s="599"/>
      <c r="T37" s="599"/>
      <c r="U37" s="599"/>
      <c r="W37" s="16"/>
      <c r="X37" s="8"/>
    </row>
    <row r="38" spans="1:24" ht="12" customHeight="1" x14ac:dyDescent="0.35">
      <c r="A38" s="6"/>
      <c r="B38" s="7"/>
      <c r="C38" s="17"/>
      <c r="D38" s="17"/>
      <c r="E38" s="17"/>
      <c r="F38" s="33"/>
      <c r="G38" s="26"/>
      <c r="H38" s="26"/>
      <c r="I38" s="26"/>
      <c r="J38" s="26"/>
      <c r="K38" s="26"/>
      <c r="L38" s="26"/>
      <c r="M38" s="26"/>
      <c r="N38" s="26"/>
      <c r="O38" s="26"/>
      <c r="P38" s="26"/>
      <c r="Q38" s="599"/>
      <c r="R38" s="599"/>
      <c r="S38" s="599"/>
      <c r="T38" s="599"/>
      <c r="U38" s="599"/>
      <c r="W38" s="16"/>
      <c r="X38" s="8"/>
    </row>
    <row r="39" spans="1:24" ht="12" customHeight="1" x14ac:dyDescent="0.35">
      <c r="A39" s="6"/>
      <c r="B39" s="7"/>
      <c r="C39" s="17"/>
      <c r="D39" s="17"/>
      <c r="E39" s="17"/>
      <c r="F39" s="33"/>
      <c r="G39" s="26"/>
      <c r="H39" s="26"/>
      <c r="I39" s="26"/>
      <c r="J39" s="26"/>
      <c r="K39" s="26"/>
      <c r="L39" s="26"/>
      <c r="M39" s="26"/>
      <c r="N39" s="26"/>
      <c r="O39" s="26"/>
      <c r="P39" s="26"/>
      <c r="Q39" s="599"/>
      <c r="R39" s="599"/>
      <c r="S39" s="599"/>
      <c r="T39" s="599"/>
      <c r="U39" s="599"/>
      <c r="W39" s="16"/>
      <c r="X39" s="8"/>
    </row>
    <row r="40" spans="1:24" ht="12" customHeight="1" x14ac:dyDescent="0.35">
      <c r="A40" s="6"/>
      <c r="B40" s="7"/>
      <c r="C40" s="17"/>
      <c r="D40" s="17"/>
      <c r="E40" s="17"/>
      <c r="F40" s="33"/>
      <c r="G40" s="37"/>
      <c r="H40" s="27"/>
      <c r="I40" s="599"/>
      <c r="J40" s="599"/>
      <c r="K40" s="599"/>
      <c r="L40" s="599"/>
      <c r="M40" s="599"/>
      <c r="N40" s="599"/>
      <c r="O40" s="599"/>
      <c r="P40" s="599"/>
      <c r="Q40" s="599"/>
      <c r="R40" s="599"/>
      <c r="S40" s="599"/>
      <c r="T40" s="599"/>
      <c r="U40" s="599"/>
      <c r="W40" s="16"/>
      <c r="X40" s="8"/>
    </row>
    <row r="41" spans="1:24" ht="5.15" customHeight="1" x14ac:dyDescent="0.35">
      <c r="A41" s="6"/>
      <c r="B41" s="7"/>
      <c r="C41" s="17"/>
      <c r="D41" s="17"/>
      <c r="E41" s="17"/>
      <c r="F41" s="36"/>
      <c r="G41" s="37"/>
      <c r="H41" s="37"/>
      <c r="I41" s="37"/>
      <c r="J41" s="43"/>
      <c r="K41" s="43"/>
      <c r="L41" s="43"/>
      <c r="M41" s="43"/>
      <c r="N41" s="43"/>
      <c r="O41" s="43"/>
      <c r="P41" s="43"/>
      <c r="Q41" s="43"/>
      <c r="R41" s="43"/>
      <c r="S41" s="43"/>
      <c r="T41" s="43"/>
      <c r="U41" s="43"/>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3"/>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3"/>
      <c r="B45" s="7"/>
      <c r="C45" s="9" t="s">
        <v>0</v>
      </c>
      <c r="D45" s="9">
        <f>SUM(F70:V106)</f>
        <v>1196.9919633525994</v>
      </c>
      <c r="E45" s="9"/>
      <c r="F45" s="9"/>
      <c r="G45" s="9"/>
      <c r="H45" s="9"/>
      <c r="I45" s="9"/>
      <c r="J45" s="9"/>
      <c r="K45" s="10"/>
      <c r="L45" s="10"/>
      <c r="M45" s="10"/>
      <c r="N45" s="10"/>
      <c r="O45" s="10"/>
      <c r="P45" s="10"/>
      <c r="Q45" s="10"/>
      <c r="R45" s="10"/>
      <c r="S45" s="10"/>
      <c r="T45" s="10"/>
      <c r="U45" s="10"/>
      <c r="V45" s="10"/>
      <c r="W45" s="11"/>
      <c r="X45" s="8"/>
    </row>
    <row r="46" spans="1:24" x14ac:dyDescent="0.35">
      <c r="A46" s="163"/>
      <c r="B46" s="7"/>
      <c r="C46" s="12"/>
      <c r="D46" s="12">
        <v>80</v>
      </c>
      <c r="E46" s="12" t="s">
        <v>1</v>
      </c>
      <c r="F46" s="13"/>
      <c r="G46" s="14" t="s">
        <v>929</v>
      </c>
      <c r="H46" s="13"/>
      <c r="I46" s="13"/>
      <c r="J46" s="13"/>
      <c r="K46" s="13"/>
      <c r="L46" s="13"/>
      <c r="M46" s="13"/>
      <c r="N46" s="13"/>
      <c r="O46" s="13"/>
      <c r="P46" s="13"/>
      <c r="Q46" s="13"/>
      <c r="R46" s="13"/>
      <c r="S46" s="15"/>
      <c r="T46" s="74"/>
      <c r="U46" s="106"/>
      <c r="V46" s="106"/>
      <c r="W46" s="16"/>
      <c r="X46" s="8"/>
    </row>
    <row r="47" spans="1:24" x14ac:dyDescent="0.35">
      <c r="A47" s="163"/>
      <c r="B47" s="7"/>
      <c r="C47" s="12"/>
      <c r="D47" s="12" t="b">
        <f>OR(ISNA(VLOOKUP(G46,Index_Table_Names,1,FALSE)),G46="")</f>
        <v>0</v>
      </c>
      <c r="E47" s="17"/>
      <c r="F47" s="13"/>
      <c r="G47" s="13"/>
      <c r="H47" s="74"/>
      <c r="I47" s="13"/>
      <c r="J47" s="13"/>
      <c r="K47" s="13"/>
      <c r="L47" s="13"/>
      <c r="M47" s="13"/>
      <c r="N47" s="13"/>
      <c r="O47" s="13"/>
      <c r="P47" s="13"/>
      <c r="Q47" s="13"/>
      <c r="R47" s="13"/>
      <c r="S47" s="15"/>
      <c r="T47" s="107"/>
      <c r="U47" s="106"/>
      <c r="V47" s="106"/>
      <c r="W47" s="16"/>
      <c r="X47" s="8"/>
    </row>
    <row r="48" spans="1:24" x14ac:dyDescent="0.35">
      <c r="A48" s="163"/>
      <c r="B48" s="7"/>
      <c r="C48" s="17"/>
      <c r="D48" s="12" t="b">
        <f>(D46&lt;&gt;D45)</f>
        <v>1</v>
      </c>
      <c r="E48" s="17"/>
      <c r="F48" s="13"/>
      <c r="G48" s="44"/>
      <c r="H48" s="13" t="s">
        <v>933</v>
      </c>
      <c r="J48" s="13"/>
      <c r="K48" s="241">
        <v>30</v>
      </c>
      <c r="L48" s="13"/>
      <c r="M48" s="13"/>
      <c r="N48" s="13"/>
      <c r="O48" s="13"/>
      <c r="P48" s="13"/>
      <c r="Q48" s="13"/>
      <c r="R48" s="13"/>
      <c r="S48" s="15"/>
      <c r="T48" s="107"/>
      <c r="U48" s="106"/>
      <c r="V48" s="106"/>
      <c r="W48" s="16"/>
      <c r="X48" s="8"/>
    </row>
    <row r="49" spans="1:24" x14ac:dyDescent="0.35">
      <c r="A49" s="163"/>
      <c r="B49" s="7"/>
      <c r="C49" s="17"/>
      <c r="D49" s="12"/>
      <c r="E49" s="17"/>
      <c r="F49" s="13"/>
      <c r="G49" s="21"/>
      <c r="H49" s="13"/>
      <c r="J49" s="74"/>
      <c r="K49" s="74"/>
      <c r="L49" s="13"/>
      <c r="M49" s="13"/>
      <c r="N49" s="13"/>
      <c r="O49" s="13"/>
      <c r="P49" s="13"/>
      <c r="Q49" s="13"/>
      <c r="R49" s="13"/>
      <c r="S49" s="15"/>
      <c r="T49" s="107"/>
      <c r="U49" s="106"/>
      <c r="V49" s="106"/>
      <c r="W49" s="16"/>
      <c r="X49" s="8"/>
    </row>
    <row r="50" spans="1:24" x14ac:dyDescent="0.35">
      <c r="A50" s="163"/>
      <c r="B50" s="7"/>
      <c r="C50" s="17"/>
      <c r="D50" s="17"/>
      <c r="E50" s="17"/>
      <c r="F50" s="17"/>
      <c r="G50" s="608" t="s">
        <v>927</v>
      </c>
      <c r="H50" s="17"/>
      <c r="I50" s="17"/>
      <c r="J50" s="22"/>
      <c r="K50" s="22"/>
      <c r="L50" s="22"/>
      <c r="M50" s="22"/>
      <c r="N50" s="22"/>
      <c r="O50" s="22"/>
      <c r="P50" s="22"/>
      <c r="Q50" s="22"/>
      <c r="R50" s="22"/>
      <c r="S50" s="22"/>
      <c r="T50" s="22"/>
      <c r="U50" s="22"/>
      <c r="V50" s="22"/>
      <c r="W50" s="16"/>
      <c r="X50" s="8"/>
    </row>
    <row r="51" spans="1:24" x14ac:dyDescent="0.35">
      <c r="A51" s="163"/>
      <c r="B51" s="7"/>
      <c r="C51" s="12"/>
      <c r="D51" s="12">
        <v>80</v>
      </c>
      <c r="E51" s="12" t="s">
        <v>1</v>
      </c>
      <c r="F51" s="13"/>
      <c r="G51" s="14"/>
      <c r="H51" s="13"/>
      <c r="I51" s="13"/>
      <c r="J51" s="13" t="s">
        <v>928</v>
      </c>
      <c r="K51" s="611">
        <v>1</v>
      </c>
      <c r="L51" s="106"/>
      <c r="M51" s="106"/>
      <c r="N51" s="106"/>
      <c r="O51" s="106"/>
      <c r="P51" s="106"/>
      <c r="Q51" s="106"/>
      <c r="R51" s="106"/>
      <c r="S51" s="106"/>
      <c r="T51" s="106"/>
      <c r="U51" s="106"/>
      <c r="V51" s="106"/>
      <c r="W51" s="16"/>
      <c r="X51" s="8"/>
    </row>
    <row r="52" spans="1:24" x14ac:dyDescent="0.35">
      <c r="A52" s="163"/>
      <c r="B52" s="7"/>
      <c r="C52" s="12"/>
      <c r="D52" s="12" t="b">
        <f>OR(ISNA(VLOOKUP(G51,Index_Table_Names,1,FALSE)),G51="")</f>
        <v>1</v>
      </c>
      <c r="E52" s="17"/>
      <c r="F52" s="13"/>
      <c r="G52" s="13"/>
      <c r="H52" s="74"/>
      <c r="I52" s="13"/>
      <c r="J52" s="13"/>
      <c r="K52" s="13"/>
      <c r="L52" s="13"/>
      <c r="M52" s="13"/>
      <c r="N52" s="13"/>
      <c r="O52" s="13"/>
      <c r="P52" s="13"/>
      <c r="Q52" s="13"/>
      <c r="R52" s="13"/>
      <c r="S52" s="15"/>
      <c r="T52" s="107"/>
      <c r="U52" s="106"/>
      <c r="V52" s="106"/>
      <c r="W52" s="16"/>
      <c r="X52" s="8"/>
    </row>
    <row r="53" spans="1:24" x14ac:dyDescent="0.35">
      <c r="A53" s="163"/>
      <c r="B53" s="7"/>
      <c r="C53" s="17"/>
      <c r="D53" s="12" t="e">
        <f>(D51&lt;&gt;#REF!)</f>
        <v>#REF!</v>
      </c>
      <c r="E53" s="17"/>
      <c r="F53" s="13"/>
      <c r="G53" s="44"/>
      <c r="H53" s="74"/>
      <c r="I53" s="13"/>
      <c r="J53" s="13"/>
      <c r="K53" s="13"/>
      <c r="L53" s="13"/>
      <c r="M53" s="13"/>
      <c r="N53" s="13"/>
      <c r="O53" s="13"/>
      <c r="P53" s="13"/>
      <c r="Q53" s="13"/>
      <c r="R53" s="13"/>
      <c r="S53" s="15"/>
      <c r="T53" s="107"/>
      <c r="U53" s="106"/>
      <c r="V53" s="106"/>
      <c r="W53" s="16"/>
      <c r="X53" s="8"/>
    </row>
    <row r="54" spans="1:24" x14ac:dyDescent="0.35">
      <c r="A54" s="163"/>
      <c r="B54" s="7"/>
      <c r="C54" s="17"/>
      <c r="D54" s="17"/>
      <c r="E54" s="17"/>
      <c r="F54" s="17"/>
      <c r="G54" s="608" t="s">
        <v>920</v>
      </c>
      <c r="H54" s="17"/>
      <c r="I54" s="17"/>
      <c r="J54" s="22"/>
      <c r="K54" s="23" t="s">
        <v>367</v>
      </c>
      <c r="L54" s="23" t="s">
        <v>131</v>
      </c>
      <c r="M54" s="23" t="s">
        <v>132</v>
      </c>
      <c r="N54" s="23" t="s">
        <v>133</v>
      </c>
      <c r="O54" s="23" t="s">
        <v>134</v>
      </c>
      <c r="P54" s="23" t="s">
        <v>135</v>
      </c>
      <c r="Q54" s="23" t="s">
        <v>136</v>
      </c>
      <c r="R54" s="23" t="s">
        <v>137</v>
      </c>
      <c r="S54" s="23" t="s">
        <v>138</v>
      </c>
      <c r="T54" s="23" t="s">
        <v>139</v>
      </c>
      <c r="U54" s="22"/>
      <c r="V54" s="22"/>
      <c r="W54" s="16"/>
      <c r="X54" s="8"/>
    </row>
    <row r="55" spans="1:24" x14ac:dyDescent="0.35">
      <c r="A55" s="163"/>
      <c r="B55" s="7"/>
      <c r="C55" s="12"/>
      <c r="D55" s="12">
        <v>80</v>
      </c>
      <c r="E55" s="12" t="s">
        <v>1</v>
      </c>
      <c r="F55" s="13"/>
      <c r="G55" s="14"/>
      <c r="H55" s="13"/>
      <c r="I55" s="13"/>
      <c r="J55" s="13" t="s">
        <v>809</v>
      </c>
      <c r="K55" s="237">
        <v>0</v>
      </c>
      <c r="L55" s="237">
        <v>0.21</v>
      </c>
      <c r="M55" s="237">
        <v>0.21</v>
      </c>
      <c r="N55" s="237">
        <v>0</v>
      </c>
      <c r="O55" s="237">
        <v>0</v>
      </c>
      <c r="P55" s="237">
        <v>0</v>
      </c>
      <c r="Q55" s="237">
        <v>0</v>
      </c>
      <c r="R55" s="237">
        <v>0</v>
      </c>
      <c r="S55" s="237">
        <v>0</v>
      </c>
      <c r="T55" s="237">
        <v>0</v>
      </c>
      <c r="U55" s="106"/>
      <c r="V55" s="106"/>
      <c r="W55" s="16"/>
      <c r="X55" s="8"/>
    </row>
    <row r="56" spans="1:24" x14ac:dyDescent="0.35">
      <c r="A56" s="163"/>
      <c r="B56" s="7"/>
      <c r="C56" s="12"/>
      <c r="D56" s="12"/>
      <c r="E56" s="12"/>
      <c r="F56" s="13"/>
      <c r="G56" s="14"/>
      <c r="H56" s="13"/>
      <c r="I56" s="13"/>
      <c r="J56" s="13" t="s">
        <v>382</v>
      </c>
      <c r="K56" s="237">
        <v>0</v>
      </c>
      <c r="L56" s="237">
        <v>0.21</v>
      </c>
      <c r="M56" s="237">
        <v>0.21</v>
      </c>
      <c r="N56" s="237">
        <v>0</v>
      </c>
      <c r="O56" s="237">
        <v>0</v>
      </c>
      <c r="P56" s="237">
        <v>0</v>
      </c>
      <c r="Q56" s="237">
        <v>0</v>
      </c>
      <c r="R56" s="237">
        <v>0</v>
      </c>
      <c r="S56" s="237">
        <v>0</v>
      </c>
      <c r="T56" s="237">
        <v>0</v>
      </c>
      <c r="U56" s="106"/>
      <c r="V56" s="106"/>
      <c r="W56" s="16"/>
      <c r="X56" s="8"/>
    </row>
    <row r="57" spans="1:24" x14ac:dyDescent="0.35">
      <c r="A57" s="163"/>
      <c r="B57" s="7"/>
      <c r="C57" s="12"/>
      <c r="D57" s="12"/>
      <c r="E57" s="12"/>
      <c r="F57" s="13"/>
      <c r="G57" s="14"/>
      <c r="H57" s="13"/>
      <c r="I57" s="13"/>
      <c r="J57" s="13" t="s">
        <v>780</v>
      </c>
      <c r="K57" s="237">
        <v>0</v>
      </c>
      <c r="L57" s="237">
        <v>0.21</v>
      </c>
      <c r="M57" s="237">
        <v>0.21</v>
      </c>
      <c r="N57" s="237">
        <v>0</v>
      </c>
      <c r="O57" s="237">
        <v>0</v>
      </c>
      <c r="P57" s="237">
        <v>0</v>
      </c>
      <c r="Q57" s="237">
        <v>0</v>
      </c>
      <c r="R57" s="237">
        <v>0</v>
      </c>
      <c r="S57" s="237">
        <v>0</v>
      </c>
      <c r="T57" s="237">
        <v>0</v>
      </c>
      <c r="U57" s="106"/>
      <c r="V57" s="106"/>
      <c r="W57" s="16"/>
      <c r="X57" s="8"/>
    </row>
    <row r="58" spans="1:24" x14ac:dyDescent="0.35">
      <c r="A58" s="163"/>
      <c r="B58" s="7"/>
      <c r="C58" s="12"/>
      <c r="D58" s="12"/>
      <c r="E58" s="12"/>
      <c r="F58" s="13"/>
      <c r="G58" s="14"/>
      <c r="H58" s="13"/>
      <c r="I58" s="13"/>
      <c r="J58" s="13" t="s">
        <v>781</v>
      </c>
      <c r="K58" s="237">
        <v>0</v>
      </c>
      <c r="L58" s="237">
        <v>0.21</v>
      </c>
      <c r="M58" s="237">
        <v>0</v>
      </c>
      <c r="N58" s="237">
        <v>0</v>
      </c>
      <c r="O58" s="237">
        <v>0</v>
      </c>
      <c r="P58" s="237">
        <v>0</v>
      </c>
      <c r="Q58" s="237">
        <v>0</v>
      </c>
      <c r="R58" s="237">
        <v>0</v>
      </c>
      <c r="S58" s="237">
        <v>0</v>
      </c>
      <c r="T58" s="237">
        <v>0</v>
      </c>
      <c r="U58" s="106"/>
      <c r="V58" s="106"/>
      <c r="W58" s="16"/>
      <c r="X58" s="8"/>
    </row>
    <row r="59" spans="1:24" x14ac:dyDescent="0.35">
      <c r="A59" s="163"/>
      <c r="B59" s="7"/>
      <c r="C59" s="12"/>
      <c r="D59" s="12"/>
      <c r="E59" s="12"/>
      <c r="F59" s="13"/>
      <c r="G59" s="14"/>
      <c r="H59" s="13"/>
      <c r="I59" s="13"/>
      <c r="J59" s="13" t="s">
        <v>782</v>
      </c>
      <c r="K59" s="237">
        <v>0</v>
      </c>
      <c r="L59" s="237">
        <v>0.21</v>
      </c>
      <c r="M59" s="237">
        <v>0</v>
      </c>
      <c r="N59" s="237">
        <v>0</v>
      </c>
      <c r="O59" s="237">
        <v>0</v>
      </c>
      <c r="P59" s="237">
        <v>0</v>
      </c>
      <c r="Q59" s="237">
        <v>0</v>
      </c>
      <c r="R59" s="237">
        <v>0</v>
      </c>
      <c r="S59" s="237">
        <v>0</v>
      </c>
      <c r="T59" s="237">
        <v>0</v>
      </c>
      <c r="U59" s="106"/>
      <c r="V59" s="106"/>
      <c r="W59" s="16"/>
      <c r="X59" s="8"/>
    </row>
    <row r="60" spans="1:24" x14ac:dyDescent="0.35">
      <c r="A60" s="163"/>
      <c r="B60" s="7"/>
      <c r="C60" s="12"/>
      <c r="D60" s="12"/>
      <c r="E60" s="12"/>
      <c r="F60" s="13"/>
      <c r="G60" s="14"/>
      <c r="H60" s="13"/>
      <c r="I60" s="13"/>
      <c r="J60" s="13" t="s">
        <v>783</v>
      </c>
      <c r="K60" s="237">
        <v>0</v>
      </c>
      <c r="L60" s="237">
        <v>0.21</v>
      </c>
      <c r="M60" s="237">
        <v>0.21</v>
      </c>
      <c r="N60" s="237">
        <v>0</v>
      </c>
      <c r="O60" s="237">
        <v>0</v>
      </c>
      <c r="P60" s="237">
        <v>0</v>
      </c>
      <c r="Q60" s="237">
        <v>0</v>
      </c>
      <c r="R60" s="237">
        <v>0</v>
      </c>
      <c r="S60" s="237">
        <v>0</v>
      </c>
      <c r="T60" s="237">
        <v>0</v>
      </c>
      <c r="U60" s="106"/>
      <c r="V60" s="106"/>
      <c r="W60" s="16"/>
      <c r="X60" s="8"/>
    </row>
    <row r="61" spans="1:24" x14ac:dyDescent="0.35">
      <c r="A61" s="163"/>
      <c r="B61" s="7"/>
      <c r="C61" s="12"/>
      <c r="D61" s="12"/>
      <c r="E61" s="12"/>
      <c r="F61" s="13"/>
      <c r="G61" s="14"/>
      <c r="H61" s="13"/>
      <c r="I61" s="13"/>
      <c r="J61" s="13" t="s">
        <v>784</v>
      </c>
      <c r="K61" s="237">
        <v>0</v>
      </c>
      <c r="L61" s="237">
        <v>0.21</v>
      </c>
      <c r="M61" s="237">
        <v>0.21</v>
      </c>
      <c r="N61" s="237">
        <v>0</v>
      </c>
      <c r="O61" s="237">
        <v>0</v>
      </c>
      <c r="P61" s="237">
        <v>0</v>
      </c>
      <c r="Q61" s="237">
        <v>0</v>
      </c>
      <c r="R61" s="237">
        <v>0</v>
      </c>
      <c r="S61" s="237">
        <v>0</v>
      </c>
      <c r="T61" s="237">
        <v>0</v>
      </c>
      <c r="U61" s="106"/>
      <c r="V61" s="106"/>
      <c r="W61" s="16"/>
      <c r="X61" s="8"/>
    </row>
    <row r="62" spans="1:24" x14ac:dyDescent="0.35">
      <c r="A62" s="163"/>
      <c r="B62" s="7"/>
      <c r="C62" s="12"/>
      <c r="D62" s="12"/>
      <c r="E62" s="12"/>
      <c r="F62" s="13"/>
      <c r="G62" s="14"/>
      <c r="H62" s="13"/>
      <c r="I62" s="13"/>
      <c r="J62" s="13" t="s">
        <v>785</v>
      </c>
      <c r="K62" s="237">
        <v>0</v>
      </c>
      <c r="L62" s="237">
        <v>0.21</v>
      </c>
      <c r="M62" s="237">
        <v>0</v>
      </c>
      <c r="N62" s="237">
        <v>0</v>
      </c>
      <c r="O62" s="237">
        <v>0</v>
      </c>
      <c r="P62" s="237">
        <v>0</v>
      </c>
      <c r="Q62" s="237">
        <v>0</v>
      </c>
      <c r="R62" s="237">
        <v>0</v>
      </c>
      <c r="S62" s="237">
        <v>0</v>
      </c>
      <c r="T62" s="237">
        <v>0</v>
      </c>
      <c r="U62" s="106"/>
      <c r="V62" s="106"/>
      <c r="W62" s="16"/>
      <c r="X62" s="8"/>
    </row>
    <row r="63" spans="1:24" x14ac:dyDescent="0.35">
      <c r="A63" s="163"/>
      <c r="B63" s="7"/>
      <c r="C63" s="12"/>
      <c r="D63" s="12"/>
      <c r="E63" s="12"/>
      <c r="F63" s="13"/>
      <c r="G63" s="14"/>
      <c r="H63" s="13"/>
      <c r="I63" s="13"/>
      <c r="J63" s="13" t="s">
        <v>786</v>
      </c>
      <c r="K63" s="237">
        <v>0</v>
      </c>
      <c r="L63" s="237">
        <v>0.21</v>
      </c>
      <c r="M63" s="237">
        <v>0</v>
      </c>
      <c r="N63" s="237">
        <v>0</v>
      </c>
      <c r="O63" s="237">
        <v>0</v>
      </c>
      <c r="P63" s="237">
        <v>0</v>
      </c>
      <c r="Q63" s="237">
        <v>0</v>
      </c>
      <c r="R63" s="237">
        <v>0</v>
      </c>
      <c r="S63" s="237">
        <v>0</v>
      </c>
      <c r="T63" s="237">
        <v>0</v>
      </c>
      <c r="U63" s="106"/>
      <c r="V63" s="106"/>
      <c r="W63" s="16"/>
      <c r="X63" s="8"/>
    </row>
    <row r="64" spans="1:24" x14ac:dyDescent="0.35">
      <c r="A64" s="163"/>
      <c r="B64" s="7"/>
      <c r="C64" s="12"/>
      <c r="D64" s="12"/>
      <c r="E64" s="12"/>
      <c r="F64" s="13"/>
      <c r="G64" s="14"/>
      <c r="H64" s="13"/>
      <c r="I64" s="13"/>
      <c r="J64" s="13" t="s">
        <v>787</v>
      </c>
      <c r="K64" s="237">
        <v>0</v>
      </c>
      <c r="L64" s="237">
        <v>0.21</v>
      </c>
      <c r="M64" s="237">
        <v>0.21</v>
      </c>
      <c r="N64" s="237">
        <v>0</v>
      </c>
      <c r="O64" s="237">
        <v>0</v>
      </c>
      <c r="P64" s="237">
        <v>0</v>
      </c>
      <c r="Q64" s="237">
        <v>0</v>
      </c>
      <c r="R64" s="237">
        <v>0</v>
      </c>
      <c r="S64" s="237">
        <v>0</v>
      </c>
      <c r="T64" s="237">
        <v>0</v>
      </c>
      <c r="U64" s="106"/>
      <c r="V64" s="106"/>
      <c r="W64" s="16"/>
      <c r="X64" s="8"/>
    </row>
    <row r="65" spans="1:24" x14ac:dyDescent="0.35">
      <c r="A65" s="163"/>
      <c r="B65" s="7"/>
      <c r="C65" s="12"/>
      <c r="D65" s="12" t="b">
        <f>OR(ISNA(VLOOKUP(G55,Index_Table_Names,1,FALSE)),G55="")</f>
        <v>1</v>
      </c>
      <c r="E65" s="17"/>
      <c r="F65" s="13"/>
      <c r="G65" s="13"/>
      <c r="H65" s="74"/>
      <c r="I65" s="13"/>
      <c r="J65" s="13"/>
      <c r="K65" s="13" t="s">
        <v>924</v>
      </c>
      <c r="L65" s="13"/>
      <c r="M65" s="13"/>
      <c r="N65" s="13"/>
      <c r="O65" s="13"/>
      <c r="P65" s="13"/>
      <c r="Q65" s="13"/>
      <c r="R65" s="13"/>
      <c r="S65" s="15"/>
      <c r="T65" s="107"/>
      <c r="U65" s="106"/>
      <c r="V65" s="106"/>
      <c r="W65" s="16"/>
      <c r="X65" s="8"/>
    </row>
    <row r="66" spans="1:24" x14ac:dyDescent="0.35">
      <c r="A66" s="163"/>
      <c r="B66" s="7"/>
      <c r="C66" s="17"/>
      <c r="D66" s="12" t="e">
        <f>(D55&lt;&gt;#REF!)</f>
        <v>#REF!</v>
      </c>
      <c r="E66" s="17"/>
      <c r="F66" s="13"/>
      <c r="G66" s="44"/>
      <c r="H66" s="74"/>
      <c r="I66" s="13"/>
      <c r="J66" s="13"/>
      <c r="K66" s="13"/>
      <c r="L66" s="13"/>
      <c r="M66" s="13"/>
      <c r="N66" s="13"/>
      <c r="O66" s="13"/>
      <c r="P66" s="13"/>
      <c r="Q66" s="13"/>
      <c r="R66" s="13"/>
      <c r="S66" s="15"/>
      <c r="T66" s="107"/>
      <c r="U66" s="106"/>
      <c r="V66" s="106"/>
      <c r="W66" s="16"/>
      <c r="X66" s="8"/>
    </row>
    <row r="67" spans="1:24" x14ac:dyDescent="0.35">
      <c r="A67" s="163"/>
      <c r="B67" s="7"/>
      <c r="C67" s="17"/>
      <c r="D67" s="12"/>
      <c r="E67" s="17"/>
      <c r="F67" s="13"/>
      <c r="G67" s="21"/>
      <c r="H67" s="74"/>
      <c r="I67" s="13"/>
      <c r="J67" s="74"/>
      <c r="K67" s="13"/>
      <c r="L67" s="13"/>
      <c r="M67" s="13"/>
      <c r="N67" s="13"/>
      <c r="O67" s="13"/>
      <c r="P67" s="13"/>
      <c r="Q67" s="13"/>
      <c r="R67" s="13"/>
      <c r="S67" s="15"/>
      <c r="T67" s="107"/>
      <c r="U67" s="106"/>
      <c r="V67" s="106"/>
      <c r="W67" s="16"/>
      <c r="X67" s="8"/>
    </row>
    <row r="68" spans="1:24" x14ac:dyDescent="0.35">
      <c r="A68" s="163"/>
      <c r="B68" s="7"/>
      <c r="C68" s="17"/>
      <c r="D68" s="17"/>
      <c r="E68" s="17"/>
      <c r="F68" s="17"/>
      <c r="G68" s="136" t="s">
        <v>921</v>
      </c>
      <c r="H68" s="17"/>
      <c r="I68" s="17"/>
      <c r="J68" s="23" t="s">
        <v>741</v>
      </c>
      <c r="K68" s="23" t="s">
        <v>367</v>
      </c>
      <c r="L68" s="23" t="s">
        <v>131</v>
      </c>
      <c r="M68" s="23" t="s">
        <v>132</v>
      </c>
      <c r="N68" s="23" t="s">
        <v>133</v>
      </c>
      <c r="O68" s="23" t="s">
        <v>134</v>
      </c>
      <c r="P68" s="23" t="s">
        <v>135</v>
      </c>
      <c r="Q68" s="23" t="s">
        <v>136</v>
      </c>
      <c r="R68" s="23" t="s">
        <v>137</v>
      </c>
      <c r="S68" s="23" t="s">
        <v>138</v>
      </c>
      <c r="T68" s="23" t="s">
        <v>139</v>
      </c>
      <c r="U68" s="23"/>
      <c r="V68" s="22"/>
      <c r="W68" s="16"/>
      <c r="X68" s="8"/>
    </row>
    <row r="69" spans="1:24" x14ac:dyDescent="0.35">
      <c r="A69" s="163"/>
      <c r="B69" s="7"/>
      <c r="C69" s="17"/>
      <c r="D69" s="17"/>
      <c r="E69" s="17"/>
      <c r="F69" s="17"/>
      <c r="G69" s="22"/>
      <c r="H69" s="17"/>
      <c r="I69" s="17"/>
      <c r="J69" s="23"/>
      <c r="K69" s="23" t="s">
        <v>923</v>
      </c>
      <c r="L69" s="23" t="s">
        <v>923</v>
      </c>
      <c r="M69" s="23" t="s">
        <v>923</v>
      </c>
      <c r="N69" s="23" t="s">
        <v>923</v>
      </c>
      <c r="O69" s="23" t="s">
        <v>923</v>
      </c>
      <c r="P69" s="23" t="s">
        <v>923</v>
      </c>
      <c r="Q69" s="23" t="s">
        <v>923</v>
      </c>
      <c r="R69" s="23" t="s">
        <v>923</v>
      </c>
      <c r="S69" s="23" t="s">
        <v>923</v>
      </c>
      <c r="T69" s="23" t="s">
        <v>923</v>
      </c>
      <c r="U69" s="23"/>
      <c r="V69" s="22"/>
      <c r="W69" s="16"/>
      <c r="X69" s="8"/>
    </row>
    <row r="70" spans="1:24" x14ac:dyDescent="0.35">
      <c r="A70" s="163"/>
      <c r="B70" s="7"/>
      <c r="C70" s="17"/>
      <c r="D70" s="17"/>
      <c r="E70" s="17"/>
      <c r="F70" s="26"/>
      <c r="G70" s="650" t="str">
        <f t="shared" ref="G70:G86" si="0">G21</f>
        <v>b</v>
      </c>
      <c r="H70" s="237">
        <v>1</v>
      </c>
      <c r="J70" s="13" t="s">
        <v>809</v>
      </c>
      <c r="K70" s="607">
        <v>0</v>
      </c>
      <c r="L70" s="607">
        <v>20.84727728036626</v>
      </c>
      <c r="M70" s="607">
        <v>40.246377149975132</v>
      </c>
      <c r="N70" s="607">
        <v>38.482164097021062</v>
      </c>
      <c r="O70" s="607">
        <v>10.536944070479095</v>
      </c>
      <c r="P70" s="607">
        <v>0</v>
      </c>
      <c r="Q70" s="607">
        <v>0</v>
      </c>
      <c r="R70" s="607">
        <v>0</v>
      </c>
      <c r="S70" s="607">
        <v>0</v>
      </c>
      <c r="T70" s="607">
        <v>0</v>
      </c>
      <c r="U70" s="28"/>
      <c r="V70" s="30"/>
      <c r="W70" s="16"/>
      <c r="X70" s="8"/>
    </row>
    <row r="71" spans="1:24" x14ac:dyDescent="0.35">
      <c r="A71" s="163"/>
      <c r="B71" s="7"/>
      <c r="C71" s="17"/>
      <c r="D71" s="17"/>
      <c r="E71" s="17"/>
      <c r="F71" s="26"/>
      <c r="G71" s="650" t="str">
        <f t="shared" si="0"/>
        <v>bd</v>
      </c>
      <c r="H71" s="237">
        <v>1</v>
      </c>
      <c r="J71" s="13" t="s">
        <v>382</v>
      </c>
      <c r="K71" s="607">
        <v>0</v>
      </c>
      <c r="L71" s="607">
        <v>33.599095453052612</v>
      </c>
      <c r="M71" s="607">
        <v>50.31367683906231</v>
      </c>
      <c r="N71" s="607">
        <v>47.106211388409143</v>
      </c>
      <c r="O71" s="607">
        <v>19</v>
      </c>
      <c r="P71" s="607">
        <v>0</v>
      </c>
      <c r="Q71" s="607">
        <v>0</v>
      </c>
      <c r="R71" s="607">
        <v>0</v>
      </c>
      <c r="S71" s="607">
        <v>0</v>
      </c>
      <c r="T71" s="607">
        <v>0</v>
      </c>
      <c r="U71" s="28"/>
      <c r="V71" s="30"/>
      <c r="W71" s="16"/>
      <c r="X71" s="8"/>
    </row>
    <row r="72" spans="1:24" x14ac:dyDescent="0.35">
      <c r="A72" s="163"/>
      <c r="B72" s="7"/>
      <c r="C72" s="17"/>
      <c r="D72" s="17"/>
      <c r="E72" s="17"/>
      <c r="F72" s="26"/>
      <c r="G72" s="650" t="str">
        <f t="shared" si="0"/>
        <v>f</v>
      </c>
      <c r="H72" s="237">
        <v>1</v>
      </c>
      <c r="J72" s="13" t="s">
        <v>780</v>
      </c>
      <c r="K72" s="607">
        <v>0</v>
      </c>
      <c r="L72" s="607">
        <v>33.599095453052612</v>
      </c>
      <c r="M72" s="607">
        <v>50.31367683906231</v>
      </c>
      <c r="N72" s="607">
        <v>47.106211388409143</v>
      </c>
      <c r="O72" s="607">
        <v>0</v>
      </c>
      <c r="P72" s="607">
        <v>0</v>
      </c>
      <c r="Q72" s="607">
        <v>0</v>
      </c>
      <c r="R72" s="607">
        <v>0</v>
      </c>
      <c r="S72" s="607">
        <v>0</v>
      </c>
      <c r="T72" s="607">
        <v>0</v>
      </c>
      <c r="U72" s="88"/>
      <c r="V72" s="30"/>
      <c r="W72" s="16"/>
      <c r="X72" s="8"/>
    </row>
    <row r="73" spans="1:24" x14ac:dyDescent="0.35">
      <c r="A73" s="163"/>
      <c r="B73" s="7"/>
      <c r="C73" s="17"/>
      <c r="D73" s="17"/>
      <c r="E73" s="17"/>
      <c r="F73" s="26"/>
      <c r="G73" s="650" t="str">
        <f t="shared" si="0"/>
        <v>h</v>
      </c>
      <c r="H73" s="237">
        <v>1</v>
      </c>
      <c r="J73" s="13" t="s">
        <v>781</v>
      </c>
      <c r="K73" s="607">
        <v>0</v>
      </c>
      <c r="L73" s="607">
        <v>33.599095453052612</v>
      </c>
      <c r="M73" s="607">
        <v>50.31367683906231</v>
      </c>
      <c r="N73" s="607">
        <v>47.106211388409143</v>
      </c>
      <c r="O73" s="607">
        <v>19</v>
      </c>
      <c r="P73" s="607">
        <v>0</v>
      </c>
      <c r="Q73" s="607">
        <v>0</v>
      </c>
      <c r="R73" s="607">
        <v>0</v>
      </c>
      <c r="S73" s="607">
        <v>0</v>
      </c>
      <c r="T73" s="607">
        <v>0</v>
      </c>
      <c r="U73" s="88"/>
      <c r="V73" s="30"/>
      <c r="W73" s="16"/>
      <c r="X73" s="8"/>
    </row>
    <row r="74" spans="1:24" x14ac:dyDescent="0.35">
      <c r="A74" s="163"/>
      <c r="B74" s="7"/>
      <c r="C74" s="17"/>
      <c r="D74" s="17"/>
      <c r="E74" s="17"/>
      <c r="F74" s="26"/>
      <c r="G74" s="650" t="str">
        <f t="shared" si="0"/>
        <v>i</v>
      </c>
      <c r="H74" s="237">
        <v>1</v>
      </c>
      <c r="J74" s="13" t="s">
        <v>782</v>
      </c>
      <c r="K74" s="607">
        <v>0</v>
      </c>
      <c r="L74" s="607">
        <v>33.599095453052612</v>
      </c>
      <c r="M74" s="607">
        <v>50.31367683906231</v>
      </c>
      <c r="N74" s="607">
        <v>47.106211388409143</v>
      </c>
      <c r="O74" s="607">
        <v>0</v>
      </c>
      <c r="P74" s="607">
        <v>0</v>
      </c>
      <c r="Q74" s="607">
        <v>0</v>
      </c>
      <c r="R74" s="607">
        <v>0</v>
      </c>
      <c r="S74" s="607">
        <v>0</v>
      </c>
      <c r="T74" s="607">
        <v>0</v>
      </c>
      <c r="U74" s="88"/>
      <c r="V74" s="30"/>
      <c r="W74" s="16"/>
      <c r="X74" s="8"/>
    </row>
    <row r="75" spans="1:24" x14ac:dyDescent="0.35">
      <c r="A75" s="163"/>
      <c r="B75" s="7"/>
      <c r="C75" s="17"/>
      <c r="D75" s="17"/>
      <c r="E75" s="17"/>
      <c r="F75" s="26"/>
      <c r="G75" s="650" t="str">
        <f t="shared" si="0"/>
        <v>k</v>
      </c>
      <c r="H75" s="237">
        <v>1</v>
      </c>
      <c r="J75" s="13" t="s">
        <v>783</v>
      </c>
      <c r="K75" s="607">
        <v>0</v>
      </c>
      <c r="L75" s="607">
        <v>8.6730658133611769</v>
      </c>
      <c r="M75" s="607">
        <v>30.840631743793669</v>
      </c>
      <c r="N75" s="607">
        <v>44.424618951010189</v>
      </c>
      <c r="O75" s="607">
        <v>27</v>
      </c>
      <c r="P75" s="607">
        <v>0</v>
      </c>
      <c r="Q75" s="607">
        <v>0</v>
      </c>
      <c r="R75" s="607">
        <v>0</v>
      </c>
      <c r="S75" s="607">
        <v>0</v>
      </c>
      <c r="T75" s="607">
        <v>0</v>
      </c>
      <c r="U75" s="88"/>
      <c r="V75" s="30"/>
      <c r="W75" s="16"/>
      <c r="X75" s="8"/>
    </row>
    <row r="76" spans="1:24" x14ac:dyDescent="0.35">
      <c r="A76" s="163"/>
      <c r="B76" s="7"/>
      <c r="C76" s="17"/>
      <c r="D76" s="17"/>
      <c r="E76" s="17"/>
      <c r="F76" s="26"/>
      <c r="G76" s="650" t="str">
        <f t="shared" si="0"/>
        <v>l</v>
      </c>
      <c r="H76" s="237">
        <v>1</v>
      </c>
      <c r="J76" s="13" t="s">
        <v>784</v>
      </c>
      <c r="K76" s="607">
        <v>0</v>
      </c>
      <c r="L76" s="607">
        <v>8.6730658133611769</v>
      </c>
      <c r="M76" s="607">
        <v>30.840631743793669</v>
      </c>
      <c r="N76" s="607">
        <v>44.424618951010189</v>
      </c>
      <c r="O76" s="607">
        <v>0</v>
      </c>
      <c r="P76" s="607">
        <v>0</v>
      </c>
      <c r="Q76" s="607">
        <v>0</v>
      </c>
      <c r="R76" s="607">
        <v>0</v>
      </c>
      <c r="S76" s="607">
        <v>0</v>
      </c>
      <c r="T76" s="607">
        <v>0</v>
      </c>
      <c r="U76" s="88"/>
      <c r="V76" s="30"/>
      <c r="W76" s="16"/>
      <c r="X76" s="8"/>
    </row>
    <row r="77" spans="1:24" x14ac:dyDescent="0.35">
      <c r="A77" s="163"/>
      <c r="B77" s="7"/>
      <c r="C77" s="17"/>
      <c r="D77" s="17"/>
      <c r="E77" s="17"/>
      <c r="F77" s="26"/>
      <c r="G77" s="650" t="str">
        <f t="shared" si="0"/>
        <v>o</v>
      </c>
      <c r="H77" s="237">
        <v>1</v>
      </c>
      <c r="J77" s="13" t="s">
        <v>785</v>
      </c>
      <c r="K77" s="607">
        <v>0</v>
      </c>
      <c r="L77" s="607">
        <v>8.6730658133611769</v>
      </c>
      <c r="M77" s="607">
        <v>30.840631743793669</v>
      </c>
      <c r="N77" s="607">
        <v>44.424618951010189</v>
      </c>
      <c r="O77" s="607">
        <v>27</v>
      </c>
      <c r="P77" s="607">
        <v>0</v>
      </c>
      <c r="Q77" s="607">
        <v>0</v>
      </c>
      <c r="R77" s="607">
        <v>0</v>
      </c>
      <c r="S77" s="607">
        <v>0</v>
      </c>
      <c r="T77" s="607">
        <v>0</v>
      </c>
      <c r="U77" s="88"/>
      <c r="V77" s="30"/>
      <c r="W77" s="16"/>
      <c r="X77" s="8"/>
    </row>
    <row r="78" spans="1:24" x14ac:dyDescent="0.35">
      <c r="A78" s="163"/>
      <c r="B78" s="7"/>
      <c r="C78" s="17"/>
      <c r="D78" s="17"/>
      <c r="E78" s="17"/>
      <c r="F78" s="26"/>
      <c r="G78" s="650" t="str">
        <f t="shared" si="0"/>
        <v>od</v>
      </c>
      <c r="H78" s="237">
        <v>1</v>
      </c>
      <c r="J78" s="13" t="s">
        <v>786</v>
      </c>
      <c r="K78" s="607">
        <v>0</v>
      </c>
      <c r="L78" s="607">
        <v>8.6730658133611769</v>
      </c>
      <c r="M78" s="607">
        <v>30.840631743793669</v>
      </c>
      <c r="N78" s="607">
        <v>44.424618951010189</v>
      </c>
      <c r="O78" s="607">
        <v>0</v>
      </c>
      <c r="P78" s="607">
        <v>0</v>
      </c>
      <c r="Q78" s="607">
        <v>0</v>
      </c>
      <c r="R78" s="607">
        <v>0</v>
      </c>
      <c r="S78" s="607">
        <v>0</v>
      </c>
      <c r="T78" s="607">
        <v>0</v>
      </c>
      <c r="U78" s="88"/>
      <c r="V78" s="30"/>
      <c r="W78" s="16"/>
      <c r="X78" s="8"/>
    </row>
    <row r="79" spans="1:24" x14ac:dyDescent="0.35">
      <c r="A79" s="163"/>
      <c r="B79" s="7"/>
      <c r="C79" s="17"/>
      <c r="D79" s="17"/>
      <c r="E79" s="17"/>
      <c r="F79" s="26"/>
      <c r="G79" s="650" t="str">
        <f t="shared" si="0"/>
        <v>of</v>
      </c>
      <c r="H79" s="237">
        <v>1</v>
      </c>
      <c r="J79" s="13" t="s">
        <v>787</v>
      </c>
      <c r="K79" s="607">
        <v>0</v>
      </c>
      <c r="L79" s="607">
        <v>0</v>
      </c>
      <c r="M79" s="607">
        <v>0</v>
      </c>
      <c r="N79" s="607">
        <v>0</v>
      </c>
      <c r="O79" s="607">
        <v>0</v>
      </c>
      <c r="P79" s="607">
        <v>0</v>
      </c>
      <c r="Q79" s="607">
        <v>0</v>
      </c>
      <c r="R79" s="607">
        <v>0</v>
      </c>
      <c r="S79" s="607">
        <v>0</v>
      </c>
      <c r="T79" s="607">
        <v>0</v>
      </c>
      <c r="U79" s="88"/>
      <c r="V79" s="30"/>
      <c r="W79" s="16"/>
      <c r="X79" s="8"/>
    </row>
    <row r="80" spans="1:24" x14ac:dyDescent="0.35">
      <c r="A80" s="163"/>
      <c r="B80" s="7"/>
      <c r="C80" s="17"/>
      <c r="D80" s="17"/>
      <c r="E80" s="17"/>
      <c r="F80" s="26"/>
      <c r="G80" s="650" t="str">
        <f t="shared" si="0"/>
        <v>r</v>
      </c>
      <c r="H80" s="237">
        <v>1</v>
      </c>
      <c r="J80" s="13"/>
      <c r="K80" s="13"/>
      <c r="L80" s="13"/>
      <c r="M80" s="13"/>
      <c r="N80" s="13"/>
      <c r="O80" s="13"/>
      <c r="P80" s="13"/>
      <c r="Q80" s="13"/>
      <c r="R80" s="13"/>
      <c r="S80" s="13"/>
      <c r="T80" s="13"/>
      <c r="U80" s="88"/>
      <c r="V80" s="30"/>
      <c r="W80" s="16"/>
      <c r="X80" s="8"/>
    </row>
    <row r="81" spans="1:24" x14ac:dyDescent="0.35">
      <c r="A81" s="163"/>
      <c r="B81" s="7"/>
      <c r="C81" s="17"/>
      <c r="D81" s="17"/>
      <c r="E81" s="17"/>
      <c r="F81" s="26"/>
      <c r="G81" s="650" t="str">
        <f t="shared" si="0"/>
        <v>rd</v>
      </c>
      <c r="H81" s="237">
        <v>1</v>
      </c>
      <c r="J81" s="13"/>
      <c r="K81" s="13"/>
      <c r="L81" s="13"/>
      <c r="M81" s="13"/>
      <c r="N81" s="13"/>
      <c r="O81" s="13"/>
      <c r="P81" s="13"/>
      <c r="Q81" s="13"/>
      <c r="R81" s="13"/>
      <c r="S81" s="13"/>
      <c r="T81" s="13"/>
      <c r="U81" s="88"/>
      <c r="V81" s="30"/>
      <c r="W81" s="16"/>
      <c r="X81" s="8"/>
    </row>
    <row r="82" spans="1:24" x14ac:dyDescent="0.35">
      <c r="A82" s="163"/>
      <c r="B82" s="7"/>
      <c r="C82" s="17"/>
      <c r="D82" s="17"/>
      <c r="E82" s="17"/>
      <c r="F82" s="26"/>
      <c r="G82" s="650" t="str">
        <f t="shared" si="0"/>
        <v>v</v>
      </c>
      <c r="H82" s="237">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50" t="str">
        <f t="shared" si="0"/>
        <v>w</v>
      </c>
      <c r="H83" s="237">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50" t="str">
        <f t="shared" si="0"/>
        <v>wd</v>
      </c>
      <c r="H84" s="237">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50" t="str">
        <f t="shared" si="0"/>
        <v>z</v>
      </c>
      <c r="H85" s="237">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50" t="str">
        <f t="shared" si="0"/>
        <v>zd</v>
      </c>
      <c r="H86" s="237">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90"/>
      <c r="H87" s="26"/>
      <c r="I87" s="601"/>
      <c r="J87" s="26"/>
      <c r="K87" s="603"/>
      <c r="L87" s="603"/>
      <c r="M87" s="603"/>
      <c r="N87" s="603"/>
      <c r="O87" s="603"/>
      <c r="P87" s="603"/>
      <c r="Q87" s="88"/>
      <c r="R87" s="88"/>
      <c r="S87" s="88"/>
      <c r="T87" s="88"/>
      <c r="U87" s="88"/>
      <c r="V87" s="30"/>
      <c r="W87" s="16"/>
      <c r="X87" s="8"/>
    </row>
    <row r="88" spans="1:24" x14ac:dyDescent="0.35">
      <c r="A88" s="163"/>
      <c r="B88" s="7"/>
      <c r="C88" s="17"/>
      <c r="D88" s="17"/>
      <c r="E88" s="17"/>
      <c r="F88" s="17"/>
      <c r="G88" s="136" t="s">
        <v>922</v>
      </c>
      <c r="H88" s="17"/>
      <c r="I88" s="17"/>
      <c r="J88" s="23"/>
      <c r="K88" s="23" t="s">
        <v>359</v>
      </c>
      <c r="L88" s="23" t="s">
        <v>360</v>
      </c>
      <c r="M88" s="23" t="s">
        <v>362</v>
      </c>
      <c r="N88" s="23" t="s">
        <v>363</v>
      </c>
      <c r="O88" s="23" t="s">
        <v>364</v>
      </c>
      <c r="P88" s="23" t="s">
        <v>366</v>
      </c>
      <c r="Q88" s="23" t="s">
        <v>873</v>
      </c>
      <c r="R88" s="23" t="s">
        <v>874</v>
      </c>
      <c r="S88" s="23" t="s">
        <v>1087</v>
      </c>
      <c r="T88" s="23"/>
      <c r="U88" s="23"/>
      <c r="V88" s="22"/>
      <c r="W88" s="16"/>
      <c r="X88" s="8"/>
    </row>
    <row r="89" spans="1:24" x14ac:dyDescent="0.35">
      <c r="A89" s="163"/>
      <c r="B89" s="7"/>
      <c r="C89" s="17"/>
      <c r="D89" s="17"/>
      <c r="E89" s="17"/>
      <c r="F89" s="26"/>
      <c r="G89" s="26"/>
      <c r="H89" s="26"/>
      <c r="I89" s="650" t="str">
        <f t="shared" ref="I89:I105" si="1">G70</f>
        <v>b</v>
      </c>
      <c r="J89" s="600"/>
      <c r="K89" s="228">
        <v>0.67</v>
      </c>
      <c r="L89" s="228">
        <v>0.92</v>
      </c>
      <c r="M89" s="228">
        <v>1.02</v>
      </c>
      <c r="N89" s="228">
        <v>1</v>
      </c>
      <c r="O89" s="228">
        <v>0.97</v>
      </c>
      <c r="P89" s="227">
        <v>0.82</v>
      </c>
      <c r="Q89" s="227">
        <v>0.81</v>
      </c>
      <c r="R89" s="227">
        <v>0.56000000000000005</v>
      </c>
      <c r="S89" s="227">
        <v>0</v>
      </c>
      <c r="T89" s="28"/>
      <c r="U89" s="28"/>
      <c r="V89" s="30"/>
      <c r="W89" s="16"/>
      <c r="X89" s="8"/>
    </row>
    <row r="90" spans="1:24" x14ac:dyDescent="0.35">
      <c r="A90" s="163"/>
      <c r="B90" s="7"/>
      <c r="C90" s="17"/>
      <c r="D90" s="17"/>
      <c r="E90" s="17"/>
      <c r="F90" s="26"/>
      <c r="G90" s="26"/>
      <c r="H90" s="26"/>
      <c r="I90" s="650" t="str">
        <f t="shared" si="1"/>
        <v>bd</v>
      </c>
      <c r="J90" s="600"/>
      <c r="K90" s="228">
        <v>0.67</v>
      </c>
      <c r="L90" s="228">
        <v>0.92</v>
      </c>
      <c r="M90" s="228">
        <v>1.02</v>
      </c>
      <c r="N90" s="228">
        <v>1</v>
      </c>
      <c r="O90" s="228">
        <v>0.97</v>
      </c>
      <c r="P90" s="227">
        <v>0.82</v>
      </c>
      <c r="Q90" s="227">
        <v>0.81</v>
      </c>
      <c r="R90" s="227">
        <v>0.56000000000000005</v>
      </c>
      <c r="S90" s="227">
        <v>0</v>
      </c>
      <c r="T90" s="28"/>
      <c r="U90" s="28"/>
      <c r="V90" s="30"/>
      <c r="W90" s="16"/>
      <c r="X90" s="8"/>
    </row>
    <row r="91" spans="1:24" x14ac:dyDescent="0.35">
      <c r="A91" s="163"/>
      <c r="B91" s="7"/>
      <c r="C91" s="17"/>
      <c r="D91" s="17"/>
      <c r="E91" s="17"/>
      <c r="F91" s="26"/>
      <c r="G91" s="90"/>
      <c r="H91" s="90"/>
      <c r="I91" s="650" t="str">
        <f t="shared" si="1"/>
        <v>f</v>
      </c>
      <c r="J91" s="600"/>
      <c r="K91" s="228">
        <v>0.78</v>
      </c>
      <c r="L91" s="228">
        <v>1.1499999999999999</v>
      </c>
      <c r="M91" s="228">
        <v>1.04</v>
      </c>
      <c r="N91" s="228">
        <v>1</v>
      </c>
      <c r="O91" s="228">
        <v>0.95</v>
      </c>
      <c r="P91" s="227">
        <v>0.88</v>
      </c>
      <c r="Q91" s="227">
        <v>0.89</v>
      </c>
      <c r="R91" s="227">
        <v>0.56000000000000005</v>
      </c>
      <c r="S91" s="227">
        <v>0</v>
      </c>
      <c r="T91" s="88"/>
      <c r="U91" s="88"/>
      <c r="V91" s="30"/>
      <c r="W91" s="16"/>
      <c r="X91" s="8"/>
    </row>
    <row r="92" spans="1:24" x14ac:dyDescent="0.35">
      <c r="A92" s="163"/>
      <c r="B92" s="7"/>
      <c r="C92" s="17"/>
      <c r="D92" s="17"/>
      <c r="E92" s="17"/>
      <c r="F92" s="26"/>
      <c r="G92" s="90"/>
      <c r="H92" s="90"/>
      <c r="I92" s="650" t="str">
        <f t="shared" si="1"/>
        <v>h</v>
      </c>
      <c r="J92" s="600"/>
      <c r="K92" s="228">
        <v>0.67</v>
      </c>
      <c r="L92" s="228">
        <v>0.92</v>
      </c>
      <c r="M92" s="228">
        <v>1.02</v>
      </c>
      <c r="N92" s="228">
        <v>1</v>
      </c>
      <c r="O92" s="228">
        <v>0.97</v>
      </c>
      <c r="P92" s="227">
        <v>0.82</v>
      </c>
      <c r="Q92" s="227">
        <v>0.81</v>
      </c>
      <c r="R92" s="227">
        <v>0.56000000000000005</v>
      </c>
      <c r="S92" s="227">
        <v>0</v>
      </c>
      <c r="T92" s="88"/>
      <c r="U92" s="88"/>
      <c r="V92" s="30"/>
      <c r="W92" s="16"/>
      <c r="X92" s="8"/>
    </row>
    <row r="93" spans="1:24" x14ac:dyDescent="0.35">
      <c r="A93" s="163"/>
      <c r="B93" s="7"/>
      <c r="C93" s="17"/>
      <c r="D93" s="17"/>
      <c r="E93" s="17"/>
      <c r="F93" s="26"/>
      <c r="G93" s="90"/>
      <c r="H93" s="90"/>
      <c r="I93" s="650" t="str">
        <f t="shared" si="1"/>
        <v>i</v>
      </c>
      <c r="J93" s="602"/>
      <c r="K93" s="228">
        <v>0.78</v>
      </c>
      <c r="L93" s="228">
        <v>1.1499999999999999</v>
      </c>
      <c r="M93" s="228">
        <v>1.04</v>
      </c>
      <c r="N93" s="228">
        <v>1</v>
      </c>
      <c r="O93" s="228">
        <v>0.95</v>
      </c>
      <c r="P93" s="227">
        <v>0.88</v>
      </c>
      <c r="Q93" s="227">
        <v>0.89</v>
      </c>
      <c r="R93" s="227">
        <v>0.56000000000000005</v>
      </c>
      <c r="S93" s="227">
        <v>0</v>
      </c>
      <c r="T93" s="88"/>
      <c r="U93" s="88"/>
      <c r="V93" s="30"/>
      <c r="W93" s="16"/>
      <c r="X93" s="8"/>
    </row>
    <row r="94" spans="1:24" x14ac:dyDescent="0.35">
      <c r="A94" s="163"/>
      <c r="B94" s="7"/>
      <c r="C94" s="17"/>
      <c r="D94" s="17"/>
      <c r="E94" s="17"/>
      <c r="F94" s="26"/>
      <c r="G94" s="90"/>
      <c r="H94" s="90"/>
      <c r="I94" s="650" t="str">
        <f t="shared" si="1"/>
        <v>k</v>
      </c>
      <c r="J94" s="602"/>
      <c r="K94" s="228">
        <v>0.78</v>
      </c>
      <c r="L94" s="228">
        <v>1.1499999999999999</v>
      </c>
      <c r="M94" s="228">
        <v>1.04</v>
      </c>
      <c r="N94" s="228">
        <v>1</v>
      </c>
      <c r="O94" s="228">
        <v>0.95</v>
      </c>
      <c r="P94" s="227">
        <v>0.88</v>
      </c>
      <c r="Q94" s="227">
        <v>0.89</v>
      </c>
      <c r="R94" s="227">
        <v>0.56000000000000005</v>
      </c>
      <c r="S94" s="227">
        <v>0</v>
      </c>
      <c r="T94" s="88"/>
      <c r="U94" s="88"/>
      <c r="V94" s="30"/>
      <c r="W94" s="16"/>
      <c r="X94" s="8"/>
    </row>
    <row r="95" spans="1:24" x14ac:dyDescent="0.35">
      <c r="A95" s="163"/>
      <c r="B95" s="7"/>
      <c r="C95" s="17"/>
      <c r="D95" s="17"/>
      <c r="E95" s="17"/>
      <c r="F95" s="26"/>
      <c r="G95" s="90"/>
      <c r="H95" s="90"/>
      <c r="I95" s="650" t="str">
        <f t="shared" si="1"/>
        <v>l</v>
      </c>
      <c r="J95" s="602"/>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35">
      <c r="A96" s="163"/>
      <c r="B96" s="7"/>
      <c r="C96" s="17"/>
      <c r="D96" s="17"/>
      <c r="E96" s="17"/>
      <c r="F96" s="26"/>
      <c r="G96" s="90"/>
      <c r="H96" s="90"/>
      <c r="I96" s="650" t="str">
        <f t="shared" si="1"/>
        <v>o</v>
      </c>
      <c r="J96" s="602"/>
      <c r="K96" s="228">
        <v>0.67</v>
      </c>
      <c r="L96" s="228">
        <v>0.92</v>
      </c>
      <c r="M96" s="228">
        <v>1.02</v>
      </c>
      <c r="N96" s="228">
        <v>1</v>
      </c>
      <c r="O96" s="228">
        <v>0.97</v>
      </c>
      <c r="P96" s="227">
        <v>0.82</v>
      </c>
      <c r="Q96" s="227">
        <v>0.81</v>
      </c>
      <c r="R96" s="227">
        <v>0.56000000000000005</v>
      </c>
      <c r="S96" s="227">
        <v>0</v>
      </c>
      <c r="T96" s="88"/>
      <c r="U96" s="88"/>
      <c r="V96" s="30"/>
      <c r="W96" s="16"/>
      <c r="X96" s="8"/>
    </row>
    <row r="97" spans="1:24" x14ac:dyDescent="0.35">
      <c r="A97" s="163"/>
      <c r="B97" s="7"/>
      <c r="C97" s="17"/>
      <c r="D97" s="17"/>
      <c r="E97" s="17"/>
      <c r="F97" s="26"/>
      <c r="G97" s="90"/>
      <c r="H97" s="90"/>
      <c r="I97" s="650" t="str">
        <f t="shared" si="1"/>
        <v>od</v>
      </c>
      <c r="J97" s="602"/>
      <c r="K97" s="228">
        <v>0.67</v>
      </c>
      <c r="L97" s="228">
        <v>0.92</v>
      </c>
      <c r="M97" s="228">
        <v>1.02</v>
      </c>
      <c r="N97" s="228">
        <v>1</v>
      </c>
      <c r="O97" s="228">
        <v>0.97</v>
      </c>
      <c r="P97" s="227">
        <v>0.82</v>
      </c>
      <c r="Q97" s="227">
        <v>0.81</v>
      </c>
      <c r="R97" s="227">
        <v>0.56000000000000005</v>
      </c>
      <c r="S97" s="227">
        <v>0</v>
      </c>
      <c r="T97" s="88"/>
      <c r="U97" s="88"/>
      <c r="V97" s="30"/>
      <c r="W97" s="16"/>
      <c r="X97" s="8"/>
    </row>
    <row r="98" spans="1:24" x14ac:dyDescent="0.35">
      <c r="A98" s="163"/>
      <c r="B98" s="7"/>
      <c r="C98" s="17"/>
      <c r="D98" s="17"/>
      <c r="E98" s="17"/>
      <c r="F98" s="26"/>
      <c r="G98" s="90"/>
      <c r="H98" s="90"/>
      <c r="I98" s="650" t="str">
        <f t="shared" si="1"/>
        <v>of</v>
      </c>
      <c r="J98" s="602"/>
      <c r="K98" s="228">
        <v>0.67</v>
      </c>
      <c r="L98" s="228">
        <v>0.92</v>
      </c>
      <c r="M98" s="228">
        <v>1.02</v>
      </c>
      <c r="N98" s="228">
        <v>1</v>
      </c>
      <c r="O98" s="228">
        <v>0.97</v>
      </c>
      <c r="P98" s="227">
        <v>0.82</v>
      </c>
      <c r="Q98" s="227">
        <v>0.81</v>
      </c>
      <c r="R98" s="227">
        <v>0.56000000000000005</v>
      </c>
      <c r="S98" s="227">
        <v>0</v>
      </c>
      <c r="T98" s="88"/>
      <c r="U98" s="88"/>
      <c r="V98" s="30"/>
      <c r="W98" s="16"/>
      <c r="X98" s="8"/>
    </row>
    <row r="99" spans="1:24" x14ac:dyDescent="0.35">
      <c r="A99" s="163"/>
      <c r="B99" s="7"/>
      <c r="C99" s="17"/>
      <c r="D99" s="17"/>
      <c r="E99" s="17"/>
      <c r="F99" s="26"/>
      <c r="G99" s="90"/>
      <c r="H99" s="90"/>
      <c r="I99" s="650" t="str">
        <f t="shared" si="1"/>
        <v>r</v>
      </c>
      <c r="J99" s="602"/>
      <c r="K99" s="227">
        <v>0.75</v>
      </c>
      <c r="L99" s="227">
        <v>1</v>
      </c>
      <c r="M99" s="227">
        <v>1.1299999999999999</v>
      </c>
      <c r="N99" s="227">
        <v>1</v>
      </c>
      <c r="O99" s="227">
        <v>0.97</v>
      </c>
      <c r="P99" s="227">
        <v>0.73</v>
      </c>
      <c r="Q99" s="227">
        <v>0.77</v>
      </c>
      <c r="R99" s="227">
        <v>0.56000000000000005</v>
      </c>
      <c r="S99" s="227">
        <v>0</v>
      </c>
      <c r="T99" s="88"/>
      <c r="U99" s="88"/>
      <c r="V99" s="30"/>
      <c r="W99" s="16"/>
      <c r="X99" s="8"/>
    </row>
    <row r="100" spans="1:24" x14ac:dyDescent="0.35">
      <c r="A100" s="163"/>
      <c r="B100" s="7"/>
      <c r="C100" s="17"/>
      <c r="D100" s="17"/>
      <c r="E100" s="17"/>
      <c r="F100" s="26"/>
      <c r="G100" s="90"/>
      <c r="H100" s="90"/>
      <c r="I100" s="650" t="str">
        <f t="shared" si="1"/>
        <v>rd</v>
      </c>
      <c r="J100" s="602"/>
      <c r="K100" s="227">
        <v>0.75</v>
      </c>
      <c r="L100" s="227">
        <v>1</v>
      </c>
      <c r="M100" s="227">
        <v>1.1299999999999999</v>
      </c>
      <c r="N100" s="227">
        <v>1</v>
      </c>
      <c r="O100" s="227">
        <v>0.97</v>
      </c>
      <c r="P100" s="227">
        <v>0.73</v>
      </c>
      <c r="Q100" s="227">
        <v>0.77</v>
      </c>
      <c r="R100" s="227">
        <v>0.56000000000000005</v>
      </c>
      <c r="S100" s="227">
        <v>0</v>
      </c>
      <c r="T100" s="88"/>
      <c r="U100" s="88"/>
      <c r="V100" s="30"/>
      <c r="W100" s="16"/>
      <c r="X100" s="8"/>
    </row>
    <row r="101" spans="1:24" x14ac:dyDescent="0.35">
      <c r="A101" s="163"/>
      <c r="B101" s="7"/>
      <c r="C101" s="17"/>
      <c r="D101" s="17"/>
      <c r="E101" s="17"/>
      <c r="F101" s="26"/>
      <c r="G101" s="90"/>
      <c r="H101" s="90"/>
      <c r="I101" s="650" t="str">
        <f t="shared" si="1"/>
        <v>v</v>
      </c>
      <c r="J101" s="602"/>
      <c r="K101" s="228">
        <v>0.78</v>
      </c>
      <c r="L101" s="228">
        <v>1.1499999999999999</v>
      </c>
      <c r="M101" s="228">
        <v>1.04</v>
      </c>
      <c r="N101" s="228">
        <v>1</v>
      </c>
      <c r="O101" s="228">
        <v>0.95</v>
      </c>
      <c r="P101" s="227">
        <v>0.88</v>
      </c>
      <c r="Q101" s="227">
        <v>0.89</v>
      </c>
      <c r="R101" s="227">
        <v>0.56000000000000005</v>
      </c>
      <c r="S101" s="227">
        <v>0</v>
      </c>
      <c r="T101" s="88"/>
      <c r="U101" s="88"/>
      <c r="V101" s="30"/>
      <c r="W101" s="16"/>
      <c r="X101" s="8"/>
    </row>
    <row r="102" spans="1:24" x14ac:dyDescent="0.35">
      <c r="A102" s="163"/>
      <c r="B102" s="7"/>
      <c r="C102" s="17"/>
      <c r="D102" s="17"/>
      <c r="E102" s="17"/>
      <c r="F102" s="26"/>
      <c r="G102" s="90"/>
      <c r="H102" s="90"/>
      <c r="I102" s="650" t="str">
        <f t="shared" si="1"/>
        <v>w</v>
      </c>
      <c r="J102" s="602"/>
      <c r="K102" s="228">
        <v>0.67</v>
      </c>
      <c r="L102" s="228">
        <v>0.92</v>
      </c>
      <c r="M102" s="228">
        <v>1.02</v>
      </c>
      <c r="N102" s="228">
        <v>1</v>
      </c>
      <c r="O102" s="228">
        <v>0.97</v>
      </c>
      <c r="P102" s="227">
        <v>0.82</v>
      </c>
      <c r="Q102" s="227">
        <v>0.81</v>
      </c>
      <c r="R102" s="227">
        <v>0.56000000000000005</v>
      </c>
      <c r="S102" s="227">
        <v>0</v>
      </c>
      <c r="T102" s="88"/>
      <c r="U102" s="88"/>
      <c r="V102" s="30"/>
      <c r="W102" s="16"/>
      <c r="X102" s="8"/>
    </row>
    <row r="103" spans="1:24" x14ac:dyDescent="0.35">
      <c r="A103" s="163"/>
      <c r="B103" s="7"/>
      <c r="C103" s="17"/>
      <c r="D103" s="17"/>
      <c r="E103" s="17"/>
      <c r="F103" s="26"/>
      <c r="G103" s="90"/>
      <c r="H103" s="90"/>
      <c r="I103" s="650" t="str">
        <f t="shared" si="1"/>
        <v>wd</v>
      </c>
      <c r="J103" s="602"/>
      <c r="K103" s="228">
        <v>0.67</v>
      </c>
      <c r="L103" s="228">
        <v>0.92</v>
      </c>
      <c r="M103" s="228">
        <v>1.02</v>
      </c>
      <c r="N103" s="228">
        <v>1</v>
      </c>
      <c r="O103" s="228">
        <v>0.97</v>
      </c>
      <c r="P103" s="227">
        <v>0.82</v>
      </c>
      <c r="Q103" s="227">
        <v>0.81</v>
      </c>
      <c r="R103" s="227">
        <v>0.56000000000000005</v>
      </c>
      <c r="S103" s="227">
        <v>0</v>
      </c>
      <c r="T103" s="88"/>
      <c r="U103" s="88"/>
      <c r="V103" s="30"/>
      <c r="W103" s="16"/>
      <c r="X103" s="8"/>
    </row>
    <row r="104" spans="1:24" x14ac:dyDescent="0.35">
      <c r="A104" s="163"/>
      <c r="B104" s="7"/>
      <c r="C104" s="17"/>
      <c r="D104" s="17"/>
      <c r="E104" s="17"/>
      <c r="F104" s="26"/>
      <c r="G104" s="90"/>
      <c r="H104" s="90"/>
      <c r="I104" s="650" t="str">
        <f t="shared" si="1"/>
        <v>z</v>
      </c>
      <c r="J104" s="602"/>
      <c r="K104" s="227">
        <v>0.75</v>
      </c>
      <c r="L104" s="227">
        <v>1</v>
      </c>
      <c r="M104" s="227">
        <v>1.1299999999999999</v>
      </c>
      <c r="N104" s="227">
        <v>1</v>
      </c>
      <c r="O104" s="227">
        <v>0.97</v>
      </c>
      <c r="P104" s="227">
        <v>0.73</v>
      </c>
      <c r="Q104" s="227">
        <v>0.77</v>
      </c>
      <c r="R104" s="227">
        <v>0.56000000000000005</v>
      </c>
      <c r="S104" s="227">
        <v>0</v>
      </c>
      <c r="T104" s="88"/>
      <c r="U104" s="88"/>
      <c r="V104" s="30"/>
      <c r="W104" s="16"/>
      <c r="X104" s="8"/>
    </row>
    <row r="105" spans="1:24" x14ac:dyDescent="0.35">
      <c r="A105" s="163"/>
      <c r="B105" s="7"/>
      <c r="C105" s="17"/>
      <c r="D105" s="17"/>
      <c r="E105" s="17"/>
      <c r="F105" s="26"/>
      <c r="G105" s="90"/>
      <c r="H105" s="90"/>
      <c r="I105" s="650" t="str">
        <f t="shared" si="1"/>
        <v>zd</v>
      </c>
      <c r="J105" s="602"/>
      <c r="K105" s="227">
        <v>0.75</v>
      </c>
      <c r="L105" s="227">
        <v>1</v>
      </c>
      <c r="M105" s="227">
        <v>1.1299999999999999</v>
      </c>
      <c r="N105" s="227">
        <v>1</v>
      </c>
      <c r="O105" s="227">
        <v>0.97</v>
      </c>
      <c r="P105" s="227">
        <v>0.73</v>
      </c>
      <c r="Q105" s="227">
        <v>0.77</v>
      </c>
      <c r="R105" s="227">
        <v>0.56000000000000005</v>
      </c>
      <c r="S105" s="227">
        <v>0</v>
      </c>
      <c r="T105" s="88"/>
      <c r="U105" s="88"/>
      <c r="V105" s="30"/>
      <c r="W105" s="16"/>
      <c r="X105" s="8"/>
    </row>
    <row r="106" spans="1:24" x14ac:dyDescent="0.35">
      <c r="A106" s="163"/>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35">
      <c r="A107" s="163"/>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3"/>
      <c r="U107" s="93"/>
      <c r="V107" s="93"/>
      <c r="W107" s="41" t="s">
        <v>115</v>
      </c>
      <c r="X107" s="8"/>
    </row>
    <row r="108" spans="1:24" x14ac:dyDescent="0.35">
      <c r="A108" s="163"/>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 thickBot="1" x14ac:dyDescent="0.4">
      <c r="A109" s="163"/>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35">
      <c r="A110" s="163"/>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35">
      <c r="A111" s="163"/>
      <c r="B111" s="7"/>
      <c r="C111" s="12"/>
      <c r="D111" s="12">
        <v>2167.88</v>
      </c>
      <c r="E111" s="12" t="s">
        <v>1</v>
      </c>
      <c r="F111" s="13"/>
      <c r="G111" s="14" t="s">
        <v>917</v>
      </c>
      <c r="H111" s="13"/>
      <c r="I111" s="13"/>
      <c r="J111" s="13"/>
      <c r="K111" s="13"/>
      <c r="L111" s="13"/>
      <c r="M111" s="13"/>
      <c r="N111" s="13"/>
      <c r="O111" s="13"/>
      <c r="P111" s="13"/>
      <c r="Q111" s="13"/>
      <c r="R111" s="13"/>
      <c r="S111" s="15"/>
      <c r="T111" s="74"/>
      <c r="U111" s="106"/>
      <c r="V111" s="106"/>
      <c r="W111" s="16"/>
      <c r="X111" s="8"/>
    </row>
    <row r="112" spans="1:24" x14ac:dyDescent="0.35">
      <c r="A112" s="163"/>
      <c r="B112" s="7"/>
      <c r="C112" s="12"/>
      <c r="D112" s="12" t="b">
        <f>OR(ISNA(VLOOKUP(G111,Index_Table_Names,1,FALSE)),G111="")</f>
        <v>0</v>
      </c>
      <c r="E112" s="17"/>
      <c r="F112" s="13"/>
      <c r="G112" s="13"/>
      <c r="H112" s="74"/>
      <c r="I112" s="13"/>
      <c r="J112" s="13"/>
      <c r="K112" s="13"/>
      <c r="L112" s="13"/>
      <c r="M112" s="13"/>
      <c r="N112" s="13"/>
      <c r="O112" s="13"/>
      <c r="P112" s="13"/>
      <c r="Q112" s="13"/>
      <c r="R112" s="13"/>
      <c r="S112" s="15"/>
      <c r="T112" s="107"/>
      <c r="U112" s="106"/>
      <c r="V112" s="106"/>
      <c r="W112" s="16"/>
      <c r="X112" s="8"/>
    </row>
    <row r="113" spans="1:24" x14ac:dyDescent="0.35">
      <c r="A113" s="163"/>
      <c r="B113" s="7"/>
      <c r="C113" s="17"/>
      <c r="D113" s="12" t="b">
        <f>(D111&lt;&gt;D110)</f>
        <v>1</v>
      </c>
      <c r="E113" s="17"/>
      <c r="F113" s="13"/>
      <c r="G113" s="44">
        <v>37780.587162384261</v>
      </c>
      <c r="H113" s="74"/>
      <c r="I113" s="13"/>
      <c r="J113" s="13"/>
      <c r="K113" s="13"/>
      <c r="L113" s="13"/>
      <c r="M113" s="13"/>
      <c r="N113" s="13"/>
      <c r="O113" s="13"/>
      <c r="P113" s="13"/>
      <c r="Q113" s="13"/>
      <c r="R113" s="13"/>
      <c r="S113" s="15"/>
      <c r="T113" s="107"/>
      <c r="U113" s="106"/>
      <c r="V113" s="106"/>
      <c r="W113" s="16"/>
      <c r="X113" s="8"/>
    </row>
    <row r="114" spans="1:24" x14ac:dyDescent="0.35">
      <c r="A114" s="163"/>
      <c r="B114" s="7"/>
      <c r="C114" s="17"/>
      <c r="D114" s="12"/>
      <c r="E114" s="17"/>
      <c r="F114" s="13"/>
      <c r="G114" s="21"/>
      <c r="H114" s="74"/>
      <c r="I114" s="13"/>
      <c r="J114" s="74"/>
      <c r="K114" s="13"/>
      <c r="L114" s="13"/>
      <c r="M114" s="13"/>
      <c r="N114" s="13"/>
      <c r="O114" s="13"/>
      <c r="P114" s="13"/>
      <c r="Q114" s="13"/>
      <c r="R114" s="13"/>
      <c r="S114" s="15"/>
      <c r="T114" s="107"/>
      <c r="U114" s="106"/>
      <c r="V114" s="106"/>
      <c r="W114" s="16"/>
      <c r="X114" s="8"/>
    </row>
    <row r="115" spans="1:24" x14ac:dyDescent="0.35">
      <c r="A115" s="163"/>
      <c r="B115" s="7"/>
      <c r="C115" s="17"/>
      <c r="D115" s="17"/>
      <c r="E115" s="17"/>
      <c r="F115" s="17"/>
      <c r="G115" s="136"/>
      <c r="H115" s="17"/>
      <c r="I115" s="17"/>
      <c r="J115" s="23" t="s">
        <v>741</v>
      </c>
      <c r="K115" s="23" t="s">
        <v>367</v>
      </c>
      <c r="L115" s="23" t="s">
        <v>131</v>
      </c>
      <c r="M115" s="23" t="s">
        <v>132</v>
      </c>
      <c r="N115" s="23" t="s">
        <v>133</v>
      </c>
      <c r="O115" s="23" t="s">
        <v>134</v>
      </c>
      <c r="P115" s="23" t="s">
        <v>135</v>
      </c>
      <c r="Q115" s="23" t="s">
        <v>136</v>
      </c>
      <c r="R115" s="23" t="s">
        <v>137</v>
      </c>
      <c r="S115" s="23" t="s">
        <v>138</v>
      </c>
      <c r="T115" s="23" t="s">
        <v>139</v>
      </c>
      <c r="U115" s="23"/>
      <c r="V115" s="22"/>
      <c r="W115" s="16"/>
      <c r="X115" s="8"/>
    </row>
    <row r="116" spans="1:24" x14ac:dyDescent="0.35">
      <c r="A116" s="163"/>
      <c r="B116" s="7"/>
      <c r="C116" s="17"/>
      <c r="D116" s="17"/>
      <c r="E116" s="17"/>
      <c r="F116" s="17"/>
      <c r="G116" s="45" t="s">
        <v>437</v>
      </c>
      <c r="H116" s="17"/>
      <c r="I116" s="17"/>
      <c r="J116" s="23"/>
      <c r="K116" s="23" t="s">
        <v>437</v>
      </c>
      <c r="L116" s="23" t="s">
        <v>437</v>
      </c>
      <c r="M116" s="23" t="s">
        <v>437</v>
      </c>
      <c r="N116" s="23" t="s">
        <v>437</v>
      </c>
      <c r="O116" s="23" t="s">
        <v>437</v>
      </c>
      <c r="P116" s="23" t="s">
        <v>437</v>
      </c>
      <c r="Q116" s="23" t="s">
        <v>437</v>
      </c>
      <c r="R116" s="23" t="s">
        <v>437</v>
      </c>
      <c r="S116" s="23" t="s">
        <v>437</v>
      </c>
      <c r="T116" s="23" t="s">
        <v>437</v>
      </c>
      <c r="U116" s="23"/>
      <c r="V116" s="22"/>
      <c r="W116" s="16"/>
      <c r="X116" s="8"/>
    </row>
    <row r="117" spans="1:24" x14ac:dyDescent="0.35">
      <c r="A117" s="163"/>
      <c r="B117" s="7"/>
      <c r="C117" s="17"/>
      <c r="D117" s="17"/>
      <c r="E117" s="17"/>
      <c r="F117" s="26"/>
      <c r="G117" s="26"/>
      <c r="H117" s="26"/>
      <c r="I117" s="650" t="str">
        <f>G21</f>
        <v>b</v>
      </c>
      <c r="J117" s="600"/>
      <c r="K117" s="237">
        <v>0.81</v>
      </c>
      <c r="L117" s="237">
        <v>0.81</v>
      </c>
      <c r="M117" s="237">
        <v>0.81</v>
      </c>
      <c r="N117" s="237">
        <v>0.81</v>
      </c>
      <c r="O117" s="237">
        <v>0.81</v>
      </c>
      <c r="P117" s="237">
        <v>0.81</v>
      </c>
      <c r="Q117" s="237">
        <v>0.81</v>
      </c>
      <c r="R117" s="237">
        <v>0.81</v>
      </c>
      <c r="S117" s="237">
        <v>0.81</v>
      </c>
      <c r="T117" s="237">
        <v>0.81</v>
      </c>
      <c r="U117" s="28"/>
      <c r="V117" s="30"/>
      <c r="W117" s="16"/>
      <c r="X117" s="8"/>
    </row>
    <row r="118" spans="1:24" x14ac:dyDescent="0.35">
      <c r="A118" s="163"/>
      <c r="B118" s="7"/>
      <c r="C118" s="17"/>
      <c r="D118" s="17"/>
      <c r="E118" s="17"/>
      <c r="F118" s="26"/>
      <c r="G118" s="90"/>
      <c r="H118" s="90"/>
      <c r="I118" s="650" t="str">
        <f t="shared" ref="I118:I133" si="2">G22</f>
        <v>bd</v>
      </c>
      <c r="J118" s="600"/>
      <c r="K118" s="237">
        <v>0.81</v>
      </c>
      <c r="L118" s="237">
        <v>0.81</v>
      </c>
      <c r="M118" s="237">
        <v>0.81</v>
      </c>
      <c r="N118" s="237">
        <v>0.81</v>
      </c>
      <c r="O118" s="237">
        <v>0.81</v>
      </c>
      <c r="P118" s="237">
        <v>0.81</v>
      </c>
      <c r="Q118" s="237">
        <v>0.81</v>
      </c>
      <c r="R118" s="237">
        <v>0.81</v>
      </c>
      <c r="S118" s="237">
        <v>0.81</v>
      </c>
      <c r="T118" s="237">
        <v>0.81</v>
      </c>
      <c r="U118" s="88"/>
      <c r="V118" s="30"/>
      <c r="W118" s="16"/>
      <c r="X118" s="8"/>
    </row>
    <row r="119" spans="1:24" x14ac:dyDescent="0.35">
      <c r="A119" s="163"/>
      <c r="B119" s="7"/>
      <c r="C119" s="17"/>
      <c r="D119" s="17"/>
      <c r="E119" s="17"/>
      <c r="F119" s="26"/>
      <c r="G119" s="90"/>
      <c r="H119" s="90"/>
      <c r="I119" s="650" t="str">
        <f t="shared" si="2"/>
        <v>f</v>
      </c>
      <c r="J119" s="602"/>
      <c r="K119" s="237">
        <v>0.81</v>
      </c>
      <c r="L119" s="237">
        <v>0.81</v>
      </c>
      <c r="M119" s="237">
        <v>0.81</v>
      </c>
      <c r="N119" s="237">
        <v>0.81</v>
      </c>
      <c r="O119" s="237">
        <v>0.81</v>
      </c>
      <c r="P119" s="237">
        <v>0.81</v>
      </c>
      <c r="Q119" s="237">
        <v>0.81</v>
      </c>
      <c r="R119" s="237">
        <v>0.81</v>
      </c>
      <c r="S119" s="237">
        <v>0.81</v>
      </c>
      <c r="T119" s="237">
        <v>0.81</v>
      </c>
      <c r="U119" s="88"/>
      <c r="V119" s="30"/>
      <c r="W119" s="16"/>
      <c r="X119" s="8"/>
    </row>
    <row r="120" spans="1:24" x14ac:dyDescent="0.35">
      <c r="A120" s="163"/>
      <c r="B120" s="7"/>
      <c r="C120" s="17"/>
      <c r="D120" s="17"/>
      <c r="E120" s="17"/>
      <c r="F120" s="26"/>
      <c r="G120" s="90"/>
      <c r="H120" s="90"/>
      <c r="I120" s="650" t="str">
        <f t="shared" si="2"/>
        <v>h</v>
      </c>
      <c r="J120" s="602"/>
      <c r="K120" s="237">
        <v>0.81</v>
      </c>
      <c r="L120" s="237">
        <v>0.81</v>
      </c>
      <c r="M120" s="237">
        <v>0.81</v>
      </c>
      <c r="N120" s="237">
        <v>0.81</v>
      </c>
      <c r="O120" s="237">
        <v>0.81</v>
      </c>
      <c r="P120" s="237">
        <v>0.81</v>
      </c>
      <c r="Q120" s="237">
        <v>0.81</v>
      </c>
      <c r="R120" s="237">
        <v>0.81</v>
      </c>
      <c r="S120" s="237">
        <v>0.81</v>
      </c>
      <c r="T120" s="237">
        <v>0.81</v>
      </c>
      <c r="U120" s="88"/>
      <c r="V120" s="30"/>
      <c r="W120" s="16"/>
      <c r="X120" s="8"/>
    </row>
    <row r="121" spans="1:24" x14ac:dyDescent="0.35">
      <c r="A121" s="163"/>
      <c r="B121" s="7"/>
      <c r="C121" s="17"/>
      <c r="D121" s="17"/>
      <c r="E121" s="17"/>
      <c r="F121" s="26"/>
      <c r="G121" s="90"/>
      <c r="H121" s="90"/>
      <c r="I121" s="650" t="str">
        <f t="shared" si="2"/>
        <v>i</v>
      </c>
      <c r="J121" s="602"/>
      <c r="K121" s="237">
        <v>0.81</v>
      </c>
      <c r="L121" s="237">
        <v>0.81</v>
      </c>
      <c r="M121" s="237">
        <v>0.81</v>
      </c>
      <c r="N121" s="237">
        <v>0.81</v>
      </c>
      <c r="O121" s="237">
        <v>0.81</v>
      </c>
      <c r="P121" s="237">
        <v>0.81</v>
      </c>
      <c r="Q121" s="237">
        <v>0.81</v>
      </c>
      <c r="R121" s="237">
        <v>0.81</v>
      </c>
      <c r="S121" s="237">
        <v>0.81</v>
      </c>
      <c r="T121" s="237">
        <v>0.81</v>
      </c>
      <c r="U121" s="88"/>
      <c r="V121" s="30"/>
      <c r="W121" s="16"/>
      <c r="X121" s="8"/>
    </row>
    <row r="122" spans="1:24" x14ac:dyDescent="0.35">
      <c r="A122" s="163"/>
      <c r="B122" s="7"/>
      <c r="C122" s="17"/>
      <c r="D122" s="17"/>
      <c r="E122" s="17"/>
      <c r="F122" s="26"/>
      <c r="G122" s="90"/>
      <c r="H122" s="90"/>
      <c r="I122" s="650" t="str">
        <f t="shared" si="2"/>
        <v>k</v>
      </c>
      <c r="J122" s="602"/>
      <c r="K122" s="237">
        <v>0.81</v>
      </c>
      <c r="L122" s="237">
        <v>0.81</v>
      </c>
      <c r="M122" s="237">
        <v>0.81</v>
      </c>
      <c r="N122" s="237">
        <v>0.81</v>
      </c>
      <c r="O122" s="237">
        <v>0.81</v>
      </c>
      <c r="P122" s="237">
        <v>0.81</v>
      </c>
      <c r="Q122" s="237">
        <v>0.81</v>
      </c>
      <c r="R122" s="237">
        <v>0.81</v>
      </c>
      <c r="S122" s="237">
        <v>0.81</v>
      </c>
      <c r="T122" s="237">
        <v>0.81</v>
      </c>
      <c r="U122" s="88"/>
      <c r="V122" s="30"/>
      <c r="W122" s="16"/>
      <c r="X122" s="8"/>
    </row>
    <row r="123" spans="1:24" x14ac:dyDescent="0.35">
      <c r="A123" s="163"/>
      <c r="B123" s="7"/>
      <c r="C123" s="17"/>
      <c r="D123" s="17"/>
      <c r="E123" s="17"/>
      <c r="F123" s="26"/>
      <c r="G123" s="90"/>
      <c r="H123" s="90"/>
      <c r="I123" s="650" t="str">
        <f t="shared" si="2"/>
        <v>l</v>
      </c>
      <c r="J123" s="602"/>
      <c r="K123" s="237">
        <v>0.81</v>
      </c>
      <c r="L123" s="237">
        <v>0.81</v>
      </c>
      <c r="M123" s="237">
        <v>0.81</v>
      </c>
      <c r="N123" s="237">
        <v>0.81</v>
      </c>
      <c r="O123" s="237">
        <v>0.81</v>
      </c>
      <c r="P123" s="237">
        <v>0.81</v>
      </c>
      <c r="Q123" s="237">
        <v>0.81</v>
      </c>
      <c r="R123" s="237">
        <v>0.81</v>
      </c>
      <c r="S123" s="237">
        <v>0.81</v>
      </c>
      <c r="T123" s="237">
        <v>0.81</v>
      </c>
      <c r="U123" s="88"/>
      <c r="V123" s="30"/>
      <c r="W123" s="16"/>
      <c r="X123" s="8"/>
    </row>
    <row r="124" spans="1:24" x14ac:dyDescent="0.35">
      <c r="A124" s="163"/>
      <c r="B124" s="7"/>
      <c r="C124" s="17"/>
      <c r="D124" s="17"/>
      <c r="E124" s="17"/>
      <c r="F124" s="26"/>
      <c r="G124" s="90"/>
      <c r="H124" s="90"/>
      <c r="I124" s="650" t="str">
        <f t="shared" si="2"/>
        <v>o</v>
      </c>
      <c r="J124" s="602"/>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35">
      <c r="A125" s="163"/>
      <c r="B125" s="7"/>
      <c r="C125" s="17"/>
      <c r="D125" s="17"/>
      <c r="E125" s="17"/>
      <c r="F125" s="26"/>
      <c r="G125" s="90"/>
      <c r="H125" s="90"/>
      <c r="I125" s="650" t="str">
        <f t="shared" si="2"/>
        <v>od</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35">
      <c r="A126" s="163"/>
      <c r="B126" s="7"/>
      <c r="C126" s="17"/>
      <c r="D126" s="17"/>
      <c r="E126" s="17"/>
      <c r="F126" s="26"/>
      <c r="G126" s="90"/>
      <c r="H126" s="90"/>
      <c r="I126" s="650" t="str">
        <f t="shared" si="2"/>
        <v>of</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35">
      <c r="A127" s="163"/>
      <c r="B127" s="7"/>
      <c r="C127" s="17"/>
      <c r="D127" s="17"/>
      <c r="E127" s="17"/>
      <c r="F127" s="26"/>
      <c r="G127" s="90"/>
      <c r="H127" s="90"/>
      <c r="I127" s="650" t="str">
        <f t="shared" si="2"/>
        <v>r</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35">
      <c r="A128" s="163"/>
      <c r="B128" s="7"/>
      <c r="C128" s="17"/>
      <c r="D128" s="17"/>
      <c r="E128" s="17"/>
      <c r="F128" s="26"/>
      <c r="G128" s="90"/>
      <c r="H128" s="90"/>
      <c r="I128" s="650" t="str">
        <f t="shared" si="2"/>
        <v>rd</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35">
      <c r="A129" s="163"/>
      <c r="B129" s="7"/>
      <c r="C129" s="17"/>
      <c r="D129" s="17"/>
      <c r="E129" s="17"/>
      <c r="F129" s="26"/>
      <c r="G129" s="90"/>
      <c r="H129" s="90"/>
      <c r="I129" s="650" t="str">
        <f t="shared" si="2"/>
        <v>v</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35">
      <c r="A130" s="163"/>
      <c r="B130" s="7"/>
      <c r="C130" s="17"/>
      <c r="D130" s="17"/>
      <c r="E130" s="17"/>
      <c r="F130" s="26"/>
      <c r="G130" s="90"/>
      <c r="H130" s="90"/>
      <c r="I130" s="650" t="str">
        <f t="shared" si="2"/>
        <v>w</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35">
      <c r="A131" s="163"/>
      <c r="B131" s="7"/>
      <c r="C131" s="17"/>
      <c r="D131" s="17"/>
      <c r="E131" s="17"/>
      <c r="F131" s="26"/>
      <c r="G131" s="90"/>
      <c r="H131" s="90"/>
      <c r="I131" s="650" t="str">
        <f t="shared" si="2"/>
        <v>wd</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35">
      <c r="A132" s="163"/>
      <c r="B132" s="7"/>
      <c r="C132" s="17"/>
      <c r="D132" s="17"/>
      <c r="E132" s="17"/>
      <c r="F132" s="26"/>
      <c r="G132" s="90"/>
      <c r="H132" s="90"/>
      <c r="I132" s="650" t="str">
        <f t="shared" si="2"/>
        <v>z</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35">
      <c r="A133" s="163"/>
      <c r="B133" s="7"/>
      <c r="C133" s="17"/>
      <c r="D133" s="17"/>
      <c r="E133" s="17"/>
      <c r="F133" s="26"/>
      <c r="G133" s="90"/>
      <c r="H133" s="90"/>
      <c r="I133" s="650" t="str">
        <f t="shared" si="2"/>
        <v>zd</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35">
      <c r="A134" s="163"/>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4" customFormat="1" ht="13.4" customHeight="1" x14ac:dyDescent="0.35">
      <c r="A135" s="102"/>
      <c r="B135" s="95"/>
      <c r="C135" s="17"/>
      <c r="D135" s="17"/>
      <c r="E135" s="17"/>
      <c r="F135" s="17"/>
      <c r="G135" s="610" t="s">
        <v>926</v>
      </c>
      <c r="H135" s="23"/>
      <c r="I135" s="23"/>
      <c r="J135" s="23"/>
      <c r="K135" s="111"/>
      <c r="L135" s="597"/>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4" customFormat="1" ht="13.4" customHeight="1" x14ac:dyDescent="0.35">
      <c r="A136" s="102"/>
      <c r="B136" s="95"/>
      <c r="C136" s="17"/>
      <c r="D136" s="17"/>
      <c r="E136" s="17"/>
      <c r="F136" s="13"/>
      <c r="G136" s="144"/>
      <c r="H136" s="145"/>
      <c r="J136" s="118" t="s">
        <v>925</v>
      </c>
      <c r="K136" s="513"/>
      <c r="L136" s="217">
        <v>0.5</v>
      </c>
      <c r="M136" s="86"/>
      <c r="N136" s="86"/>
      <c r="O136" s="86"/>
      <c r="P136" s="86"/>
      <c r="Q136" s="86"/>
      <c r="R136" s="86"/>
      <c r="S136" s="86"/>
      <c r="T136" s="86"/>
      <c r="U136" s="86"/>
      <c r="V136" s="86"/>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4" customFormat="1" ht="13.4" customHeight="1" x14ac:dyDescent="0.35">
      <c r="A137" s="102"/>
      <c r="B137" s="95"/>
      <c r="C137" s="17"/>
      <c r="D137" s="17"/>
      <c r="E137" s="17"/>
      <c r="F137" s="13"/>
      <c r="G137" s="15"/>
      <c r="H137" s="144"/>
      <c r="I137" s="612"/>
      <c r="J137" s="612"/>
      <c r="K137" s="613"/>
      <c r="L137" s="613"/>
      <c r="M137" s="612"/>
      <c r="N137" s="612"/>
      <c r="O137" s="612"/>
      <c r="P137" s="612"/>
      <c r="Q137" s="86"/>
      <c r="R137" s="86"/>
      <c r="S137" s="86"/>
      <c r="T137" s="86"/>
      <c r="U137" s="86"/>
      <c r="V137" s="86"/>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4" customFormat="1" ht="13.4" customHeight="1" x14ac:dyDescent="0.35">
      <c r="A138" s="102"/>
      <c r="B138" s="95"/>
      <c r="C138" s="17"/>
      <c r="D138" s="17"/>
      <c r="E138" s="17"/>
      <c r="F138" s="13"/>
      <c r="G138" s="80" t="s">
        <v>737</v>
      </c>
      <c r="H138" s="85"/>
      <c r="I138" s="85"/>
      <c r="J138" s="85"/>
      <c r="K138" s="85"/>
      <c r="L138" s="85"/>
      <c r="M138" s="85"/>
      <c r="N138" s="85"/>
      <c r="O138" s="85"/>
      <c r="P138" s="85"/>
      <c r="Q138" s="91"/>
      <c r="R138" s="91"/>
      <c r="S138" s="91"/>
      <c r="T138" s="91"/>
      <c r="U138" s="91"/>
      <c r="V138" s="91"/>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4" customFormat="1" ht="4.5" customHeight="1" x14ac:dyDescent="0.35">
      <c r="A139" s="102"/>
      <c r="B139" s="95"/>
      <c r="C139" s="12" t="s">
        <v>113</v>
      </c>
      <c r="D139" s="17"/>
      <c r="E139" s="17"/>
      <c r="F139" s="13"/>
      <c r="G139" s="91"/>
      <c r="H139" s="91"/>
      <c r="I139" s="91"/>
      <c r="J139" s="91"/>
      <c r="K139" s="91"/>
      <c r="L139" s="91"/>
      <c r="M139" s="91"/>
      <c r="N139" s="91"/>
      <c r="O139" s="91"/>
      <c r="P139" s="91"/>
      <c r="Q139" s="91"/>
      <c r="R139" s="91"/>
      <c r="S139" s="91"/>
      <c r="T139" s="91"/>
      <c r="U139" s="91"/>
      <c r="V139" s="91"/>
      <c r="W139" s="92"/>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63"/>
      <c r="B140" s="7"/>
      <c r="C140" s="17"/>
      <c r="D140" s="17"/>
      <c r="E140" s="17"/>
      <c r="F140" s="17"/>
      <c r="G140" s="52" t="s">
        <v>930</v>
      </c>
      <c r="H140" s="17"/>
      <c r="I140" s="17"/>
      <c r="J140" s="17"/>
      <c r="K140" s="17"/>
      <c r="L140" s="22"/>
      <c r="M140" s="22"/>
      <c r="N140" s="22"/>
      <c r="O140" s="22"/>
      <c r="P140" s="22"/>
      <c r="Q140" s="22"/>
      <c r="R140" s="22"/>
      <c r="S140" s="22"/>
      <c r="T140" s="22"/>
      <c r="U140" s="22"/>
      <c r="V140" s="22"/>
      <c r="W140" s="16"/>
      <c r="X140" s="8"/>
    </row>
    <row r="141" spans="1:54" x14ac:dyDescent="0.35">
      <c r="A141" s="163"/>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35">
      <c r="A142" s="163"/>
      <c r="B142" s="7"/>
      <c r="C142" s="17"/>
      <c r="D142" s="17"/>
      <c r="E142" s="17"/>
      <c r="F142" s="26"/>
      <c r="G142" s="26"/>
      <c r="H142" s="26"/>
      <c r="I142" s="650" t="str">
        <f>G21</f>
        <v>b</v>
      </c>
      <c r="J142" s="237">
        <v>0.1</v>
      </c>
      <c r="L142" s="28"/>
      <c r="M142" s="28"/>
      <c r="N142" s="28"/>
      <c r="O142" s="28"/>
      <c r="P142" s="28"/>
      <c r="Q142" s="28"/>
      <c r="R142" s="28"/>
      <c r="S142" s="28"/>
      <c r="T142" s="28"/>
      <c r="U142" s="28"/>
      <c r="V142" s="30"/>
      <c r="W142" s="16"/>
      <c r="X142" s="8"/>
    </row>
    <row r="143" spans="1:54" x14ac:dyDescent="0.35">
      <c r="A143" s="163"/>
      <c r="B143" s="7"/>
      <c r="C143" s="17"/>
      <c r="D143" s="17"/>
      <c r="E143" s="17"/>
      <c r="F143" s="26"/>
      <c r="G143" s="90"/>
      <c r="H143" s="90"/>
      <c r="I143" s="650" t="str">
        <f t="shared" ref="I143:I158" si="3">G22</f>
        <v>bd</v>
      </c>
      <c r="J143" s="237">
        <v>0.1</v>
      </c>
      <c r="L143" s="88"/>
      <c r="M143" s="88"/>
      <c r="N143" s="88"/>
      <c r="O143" s="88"/>
      <c r="P143" s="88"/>
      <c r="Q143" s="88"/>
      <c r="R143" s="88"/>
      <c r="S143" s="88"/>
      <c r="T143" s="88"/>
      <c r="U143" s="88"/>
      <c r="V143" s="30"/>
      <c r="W143" s="16"/>
      <c r="X143" s="8"/>
    </row>
    <row r="144" spans="1:54" x14ac:dyDescent="0.35">
      <c r="A144" s="163"/>
      <c r="B144" s="7"/>
      <c r="C144" s="17"/>
      <c r="D144" s="17"/>
      <c r="E144" s="17"/>
      <c r="F144" s="26"/>
      <c r="G144" s="90"/>
      <c r="H144" s="90"/>
      <c r="I144" s="650" t="str">
        <f t="shared" si="3"/>
        <v>f</v>
      </c>
      <c r="J144" s="237">
        <v>0.1</v>
      </c>
      <c r="L144" s="88"/>
      <c r="M144" s="88"/>
      <c r="N144" s="88"/>
      <c r="O144" s="88"/>
      <c r="P144" s="88"/>
      <c r="Q144" s="88"/>
      <c r="R144" s="88"/>
      <c r="S144" s="88"/>
      <c r="T144" s="88"/>
      <c r="U144" s="88"/>
      <c r="V144" s="30"/>
      <c r="W144" s="16"/>
      <c r="X144" s="8"/>
    </row>
    <row r="145" spans="1:24" x14ac:dyDescent="0.35">
      <c r="A145" s="163"/>
      <c r="B145" s="7"/>
      <c r="C145" s="17"/>
      <c r="D145" s="17"/>
      <c r="E145" s="17"/>
      <c r="F145" s="26"/>
      <c r="G145" s="90"/>
      <c r="H145" s="90"/>
      <c r="I145" s="650" t="str">
        <f t="shared" si="3"/>
        <v>h</v>
      </c>
      <c r="J145" s="237">
        <v>0.1</v>
      </c>
      <c r="L145" s="88"/>
      <c r="M145" s="88"/>
      <c r="N145" s="88"/>
      <c r="O145" s="88"/>
      <c r="P145" s="88"/>
      <c r="Q145" s="88"/>
      <c r="R145" s="88"/>
      <c r="S145" s="88"/>
      <c r="T145" s="88"/>
      <c r="U145" s="88"/>
      <c r="V145" s="30"/>
      <c r="W145" s="16"/>
      <c r="X145" s="8"/>
    </row>
    <row r="146" spans="1:24" x14ac:dyDescent="0.35">
      <c r="A146" s="163"/>
      <c r="B146" s="7"/>
      <c r="C146" s="17"/>
      <c r="D146" s="17"/>
      <c r="E146" s="17"/>
      <c r="F146" s="26"/>
      <c r="G146" s="90"/>
      <c r="H146" s="90"/>
      <c r="I146" s="650" t="str">
        <f t="shared" si="3"/>
        <v>i</v>
      </c>
      <c r="J146" s="237">
        <v>0.1</v>
      </c>
      <c r="L146" s="88"/>
      <c r="M146" s="88"/>
      <c r="N146" s="88"/>
      <c r="O146" s="88"/>
      <c r="P146" s="88"/>
      <c r="Q146" s="88"/>
      <c r="R146" s="88"/>
      <c r="S146" s="88"/>
      <c r="T146" s="88"/>
      <c r="U146" s="88"/>
      <c r="V146" s="30"/>
      <c r="W146" s="16"/>
      <c r="X146" s="8"/>
    </row>
    <row r="147" spans="1:24" x14ac:dyDescent="0.35">
      <c r="A147" s="163"/>
      <c r="B147" s="7"/>
      <c r="C147" s="17"/>
      <c r="D147" s="17"/>
      <c r="E147" s="17"/>
      <c r="F147" s="26"/>
      <c r="G147" s="90"/>
      <c r="H147" s="90"/>
      <c r="I147" s="650" t="str">
        <f t="shared" si="3"/>
        <v>k</v>
      </c>
      <c r="J147" s="237">
        <v>0.1</v>
      </c>
      <c r="L147" s="88"/>
      <c r="M147" s="88"/>
      <c r="N147" s="88"/>
      <c r="O147" s="88"/>
      <c r="P147" s="88"/>
      <c r="Q147" s="88"/>
      <c r="R147" s="88"/>
      <c r="S147" s="88"/>
      <c r="T147" s="88"/>
      <c r="U147" s="88"/>
      <c r="V147" s="30"/>
      <c r="W147" s="16"/>
      <c r="X147" s="8"/>
    </row>
    <row r="148" spans="1:24" x14ac:dyDescent="0.35">
      <c r="A148" s="163"/>
      <c r="B148" s="7"/>
      <c r="C148" s="17"/>
      <c r="D148" s="17"/>
      <c r="E148" s="17"/>
      <c r="F148" s="26"/>
      <c r="G148" s="90"/>
      <c r="H148" s="90"/>
      <c r="I148" s="650" t="str">
        <f t="shared" si="3"/>
        <v>l</v>
      </c>
      <c r="J148" s="237">
        <v>0.1</v>
      </c>
      <c r="L148" s="88"/>
      <c r="M148" s="88"/>
      <c r="N148" s="88"/>
      <c r="O148" s="88"/>
      <c r="P148" s="88"/>
      <c r="Q148" s="88"/>
      <c r="R148" s="88"/>
      <c r="S148" s="88"/>
      <c r="T148" s="88"/>
      <c r="U148" s="88"/>
      <c r="V148" s="30"/>
      <c r="W148" s="16"/>
      <c r="X148" s="8"/>
    </row>
    <row r="149" spans="1:24" x14ac:dyDescent="0.35">
      <c r="A149" s="163"/>
      <c r="B149" s="7"/>
      <c r="C149" s="17"/>
      <c r="D149" s="17"/>
      <c r="E149" s="17"/>
      <c r="F149" s="26"/>
      <c r="G149" s="90"/>
      <c r="H149" s="90"/>
      <c r="I149" s="650" t="str">
        <f t="shared" si="3"/>
        <v>o</v>
      </c>
      <c r="J149" s="237">
        <v>0.1</v>
      </c>
      <c r="L149" s="88"/>
      <c r="M149" s="88"/>
      <c r="N149" s="88"/>
      <c r="O149" s="88"/>
      <c r="P149" s="88"/>
      <c r="Q149" s="88"/>
      <c r="R149" s="88"/>
      <c r="S149" s="88"/>
      <c r="T149" s="88"/>
      <c r="U149" s="88"/>
      <c r="V149" s="30"/>
      <c r="W149" s="16"/>
      <c r="X149" s="8"/>
    </row>
    <row r="150" spans="1:24" x14ac:dyDescent="0.35">
      <c r="A150" s="163"/>
      <c r="B150" s="7"/>
      <c r="C150" s="17"/>
      <c r="D150" s="17"/>
      <c r="E150" s="17"/>
      <c r="F150" s="26"/>
      <c r="G150" s="90"/>
      <c r="H150" s="90"/>
      <c r="I150" s="650" t="str">
        <f t="shared" si="3"/>
        <v>od</v>
      </c>
      <c r="J150" s="237">
        <v>0.1</v>
      </c>
      <c r="L150" s="88"/>
      <c r="M150" s="88"/>
      <c r="N150" s="88"/>
      <c r="O150" s="88"/>
      <c r="P150" s="88"/>
      <c r="Q150" s="88"/>
      <c r="R150" s="88"/>
      <c r="S150" s="88"/>
      <c r="T150" s="88"/>
      <c r="U150" s="88"/>
      <c r="V150" s="30"/>
      <c r="W150" s="16"/>
      <c r="X150" s="8"/>
    </row>
    <row r="151" spans="1:24" x14ac:dyDescent="0.35">
      <c r="A151" s="163"/>
      <c r="B151" s="7"/>
      <c r="C151" s="17"/>
      <c r="D151" s="17"/>
      <c r="E151" s="17"/>
      <c r="F151" s="26"/>
      <c r="G151" s="90"/>
      <c r="H151" s="90"/>
      <c r="I151" s="650" t="str">
        <f t="shared" si="3"/>
        <v>of</v>
      </c>
      <c r="J151" s="237">
        <v>0.1</v>
      </c>
      <c r="L151" s="88"/>
      <c r="M151" s="88"/>
      <c r="N151" s="88"/>
      <c r="O151" s="88"/>
      <c r="P151" s="88"/>
      <c r="Q151" s="88"/>
      <c r="R151" s="88"/>
      <c r="S151" s="88"/>
      <c r="T151" s="88"/>
      <c r="U151" s="88"/>
      <c r="V151" s="30"/>
      <c r="W151" s="16"/>
      <c r="X151" s="8"/>
    </row>
    <row r="152" spans="1:24" x14ac:dyDescent="0.35">
      <c r="A152" s="163"/>
      <c r="B152" s="7"/>
      <c r="C152" s="17"/>
      <c r="D152" s="17"/>
      <c r="E152" s="17"/>
      <c r="F152" s="26"/>
      <c r="G152" s="90"/>
      <c r="H152" s="90"/>
      <c r="I152" s="650" t="str">
        <f t="shared" si="3"/>
        <v>r</v>
      </c>
      <c r="J152" s="237">
        <v>0.1</v>
      </c>
      <c r="L152" s="88"/>
      <c r="M152" s="88"/>
      <c r="N152" s="88"/>
      <c r="O152" s="88"/>
      <c r="P152" s="88"/>
      <c r="Q152" s="88"/>
      <c r="R152" s="88"/>
      <c r="S152" s="88"/>
      <c r="T152" s="88"/>
      <c r="U152" s="88"/>
      <c r="V152" s="30"/>
      <c r="W152" s="16"/>
      <c r="X152" s="8"/>
    </row>
    <row r="153" spans="1:24" x14ac:dyDescent="0.35">
      <c r="A153" s="163"/>
      <c r="B153" s="7"/>
      <c r="C153" s="17"/>
      <c r="D153" s="17"/>
      <c r="E153" s="17"/>
      <c r="F153" s="26"/>
      <c r="G153" s="90"/>
      <c r="H153" s="90"/>
      <c r="I153" s="650" t="str">
        <f t="shared" si="3"/>
        <v>rd</v>
      </c>
      <c r="J153" s="237">
        <v>0.1</v>
      </c>
      <c r="L153" s="88"/>
      <c r="M153" s="88"/>
      <c r="N153" s="88"/>
      <c r="O153" s="88"/>
      <c r="P153" s="88"/>
      <c r="Q153" s="88"/>
      <c r="R153" s="88"/>
      <c r="S153" s="88"/>
      <c r="T153" s="88"/>
      <c r="U153" s="88"/>
      <c r="V153" s="30"/>
      <c r="W153" s="16"/>
      <c r="X153" s="8"/>
    </row>
    <row r="154" spans="1:24" x14ac:dyDescent="0.35">
      <c r="A154" s="163"/>
      <c r="B154" s="7"/>
      <c r="C154" s="17"/>
      <c r="D154" s="17"/>
      <c r="E154" s="17"/>
      <c r="F154" s="26"/>
      <c r="G154" s="90"/>
      <c r="H154" s="90"/>
      <c r="I154" s="650" t="str">
        <f t="shared" si="3"/>
        <v>v</v>
      </c>
      <c r="J154" s="237">
        <v>0.1</v>
      </c>
      <c r="L154" s="88"/>
      <c r="M154" s="88"/>
      <c r="N154" s="88"/>
      <c r="O154" s="88"/>
      <c r="P154" s="88"/>
      <c r="Q154" s="88"/>
      <c r="R154" s="88"/>
      <c r="S154" s="88"/>
      <c r="T154" s="88"/>
      <c r="U154" s="88"/>
      <c r="V154" s="30"/>
      <c r="W154" s="16"/>
      <c r="X154" s="8"/>
    </row>
    <row r="155" spans="1:24" x14ac:dyDescent="0.35">
      <c r="A155" s="163"/>
      <c r="B155" s="7"/>
      <c r="C155" s="17"/>
      <c r="D155" s="17"/>
      <c r="E155" s="17"/>
      <c r="F155" s="26"/>
      <c r="G155" s="90"/>
      <c r="H155" s="90"/>
      <c r="I155" s="650" t="str">
        <f t="shared" si="3"/>
        <v>w</v>
      </c>
      <c r="J155" s="237">
        <v>0.1</v>
      </c>
      <c r="L155" s="88"/>
      <c r="M155" s="88"/>
      <c r="N155" s="88"/>
      <c r="O155" s="88"/>
      <c r="P155" s="88"/>
      <c r="Q155" s="88"/>
      <c r="R155" s="88"/>
      <c r="S155" s="88"/>
      <c r="T155" s="88"/>
      <c r="U155" s="88"/>
      <c r="V155" s="30"/>
      <c r="W155" s="16"/>
      <c r="X155" s="8"/>
    </row>
    <row r="156" spans="1:24" x14ac:dyDescent="0.35">
      <c r="A156" s="163"/>
      <c r="B156" s="7"/>
      <c r="C156" s="17"/>
      <c r="D156" s="17"/>
      <c r="E156" s="17"/>
      <c r="F156" s="26"/>
      <c r="G156" s="90"/>
      <c r="H156" s="90"/>
      <c r="I156" s="650" t="str">
        <f t="shared" si="3"/>
        <v>wd</v>
      </c>
      <c r="J156" s="237">
        <v>0.1</v>
      </c>
      <c r="L156" s="88"/>
      <c r="M156" s="88"/>
      <c r="N156" s="88"/>
      <c r="O156" s="88"/>
      <c r="P156" s="88"/>
      <c r="Q156" s="88"/>
      <c r="R156" s="88"/>
      <c r="S156" s="88"/>
      <c r="T156" s="88"/>
      <c r="U156" s="88"/>
      <c r="V156" s="30"/>
      <c r="W156" s="16"/>
      <c r="X156" s="8"/>
    </row>
    <row r="157" spans="1:24" x14ac:dyDescent="0.35">
      <c r="A157" s="163"/>
      <c r="B157" s="7"/>
      <c r="C157" s="17"/>
      <c r="D157" s="17"/>
      <c r="E157" s="17"/>
      <c r="F157" s="26"/>
      <c r="G157" s="90"/>
      <c r="H157" s="90"/>
      <c r="I157" s="650" t="str">
        <f t="shared" si="3"/>
        <v>z</v>
      </c>
      <c r="J157" s="237">
        <v>0.1</v>
      </c>
      <c r="L157" s="88"/>
      <c r="M157" s="88"/>
      <c r="N157" s="88"/>
      <c r="O157" s="88"/>
      <c r="P157" s="88"/>
      <c r="Q157" s="88"/>
      <c r="R157" s="88"/>
      <c r="S157" s="88"/>
      <c r="T157" s="88"/>
      <c r="U157" s="88"/>
      <c r="V157" s="30"/>
      <c r="W157" s="16"/>
      <c r="X157" s="8"/>
    </row>
    <row r="158" spans="1:24" x14ac:dyDescent="0.35">
      <c r="A158" s="163"/>
      <c r="B158" s="7"/>
      <c r="C158" s="17"/>
      <c r="D158" s="17"/>
      <c r="E158" s="17"/>
      <c r="F158" s="26"/>
      <c r="G158" s="90"/>
      <c r="H158" s="90"/>
      <c r="I158" s="650" t="str">
        <f t="shared" si="3"/>
        <v>zd</v>
      </c>
      <c r="J158" s="237">
        <v>0.1</v>
      </c>
      <c r="L158" s="88"/>
      <c r="M158" s="88"/>
      <c r="N158" s="88"/>
      <c r="O158" s="88"/>
      <c r="P158" s="88"/>
      <c r="Q158" s="88"/>
      <c r="R158" s="88"/>
      <c r="S158" s="88"/>
      <c r="T158" s="88"/>
      <c r="U158" s="88"/>
      <c r="V158" s="30"/>
      <c r="W158" s="16"/>
      <c r="X158" s="8"/>
    </row>
    <row r="159" spans="1:24" x14ac:dyDescent="0.35">
      <c r="A159" s="163"/>
      <c r="B159" s="7"/>
      <c r="C159" s="17"/>
      <c r="D159" s="17"/>
      <c r="E159" s="17"/>
      <c r="F159" s="26"/>
      <c r="G159" s="90"/>
      <c r="H159" s="90"/>
      <c r="I159" s="90"/>
      <c r="J159" s="532"/>
      <c r="K159" s="532"/>
      <c r="L159" s="532"/>
      <c r="M159" s="532"/>
      <c r="N159" s="532"/>
      <c r="O159" s="532"/>
      <c r="P159" s="532"/>
      <c r="Q159" s="532"/>
      <c r="R159" s="532"/>
      <c r="S159" s="532"/>
      <c r="T159" s="532"/>
      <c r="U159" s="532"/>
      <c r="V159" s="30"/>
      <c r="W159" s="16"/>
      <c r="X159" s="8"/>
    </row>
    <row r="160" spans="1:24" x14ac:dyDescent="0.35">
      <c r="A160" s="163"/>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35">
      <c r="A161" s="163"/>
      <c r="B161" s="7"/>
      <c r="C161" s="39"/>
      <c r="D161" s="39"/>
      <c r="E161" s="39"/>
      <c r="F161" s="39"/>
      <c r="G161" s="40" t="str">
        <f>G111</f>
        <v>GRAZING CROPS - QUALITY AND WASTAGE</v>
      </c>
      <c r="H161" s="39"/>
      <c r="I161" s="39"/>
      <c r="J161" s="39"/>
      <c r="K161" s="39"/>
      <c r="L161" s="39"/>
      <c r="M161" s="39"/>
      <c r="N161" s="39"/>
      <c r="O161" s="39"/>
      <c r="P161" s="39"/>
      <c r="Q161" s="39"/>
      <c r="R161" s="39"/>
      <c r="S161" s="39"/>
      <c r="T161" s="93"/>
      <c r="U161" s="93"/>
      <c r="V161" s="93"/>
      <c r="W161" s="41" t="s">
        <v>115</v>
      </c>
      <c r="X161" s="8"/>
    </row>
    <row r="162" spans="1:24" x14ac:dyDescent="0.35">
      <c r="A162" s="163"/>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 thickBot="1" x14ac:dyDescent="0.4">
      <c r="A163" s="163"/>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35">
      <c r="A164" s="163"/>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35">
      <c r="A165" s="163"/>
      <c r="B165" s="7"/>
      <c r="C165" s="12"/>
      <c r="D165" s="12">
        <v>0</v>
      </c>
      <c r="E165" s="12" t="s">
        <v>1</v>
      </c>
      <c r="F165" s="13"/>
      <c r="G165" s="14" t="s">
        <v>918</v>
      </c>
      <c r="H165" s="13"/>
      <c r="I165" s="13"/>
      <c r="J165" s="13"/>
      <c r="K165" s="13"/>
      <c r="L165" s="13"/>
      <c r="M165" s="13"/>
      <c r="O165" s="13"/>
      <c r="P165" s="13"/>
      <c r="Q165" s="13"/>
      <c r="R165" s="13"/>
      <c r="S165" s="15"/>
      <c r="T165" s="74"/>
      <c r="U165" s="106"/>
      <c r="V165" s="106"/>
      <c r="W165" s="16"/>
      <c r="X165" s="8"/>
    </row>
    <row r="166" spans="1:24" x14ac:dyDescent="0.35">
      <c r="A166" s="163"/>
      <c r="B166" s="7"/>
      <c r="C166" s="12"/>
      <c r="D166" s="12" t="b">
        <f>OR(ISNA(VLOOKUP(G165,Index_Table_Names,1,FALSE)),G165="")</f>
        <v>0</v>
      </c>
      <c r="E166" s="17"/>
      <c r="F166" s="13"/>
      <c r="G166" s="13" t="s">
        <v>916</v>
      </c>
      <c r="H166" s="74"/>
      <c r="I166" s="13"/>
      <c r="J166" s="13"/>
      <c r="L166" s="13"/>
      <c r="M166" s="13"/>
      <c r="O166" s="13"/>
      <c r="P166" s="13"/>
      <c r="Q166" s="13"/>
      <c r="R166" s="13"/>
      <c r="S166" s="15"/>
      <c r="T166" s="107"/>
      <c r="U166" s="106"/>
      <c r="V166" s="106"/>
      <c r="W166" s="16"/>
      <c r="X166" s="8"/>
    </row>
    <row r="167" spans="1:24" x14ac:dyDescent="0.35">
      <c r="A167" s="163"/>
      <c r="B167" s="7"/>
      <c r="C167" s="17"/>
      <c r="D167" s="12" t="e">
        <f>(D165&lt;&gt;D164)</f>
        <v>#REF!</v>
      </c>
      <c r="E167" s="17"/>
      <c r="F167" s="13"/>
      <c r="G167" s="77">
        <v>37780.587162384261</v>
      </c>
      <c r="H167" s="74"/>
      <c r="I167" s="13"/>
      <c r="J167" s="13"/>
      <c r="K167" s="13"/>
      <c r="L167" s="604"/>
      <c r="O167" s="13"/>
      <c r="P167" s="13"/>
      <c r="Q167" s="13"/>
      <c r="R167" s="13"/>
      <c r="S167" s="15"/>
      <c r="T167" s="107"/>
      <c r="U167" s="106"/>
      <c r="V167" s="106"/>
      <c r="W167" s="16"/>
      <c r="X167" s="8"/>
    </row>
    <row r="168" spans="1:24" x14ac:dyDescent="0.35">
      <c r="A168" s="163"/>
      <c r="B168" s="7"/>
      <c r="C168" s="17"/>
      <c r="D168" s="12"/>
      <c r="E168" s="17"/>
      <c r="F168" s="13"/>
      <c r="G168" s="77"/>
      <c r="H168" s="74"/>
      <c r="I168" s="13"/>
      <c r="J168" s="13"/>
      <c r="K168" s="13"/>
      <c r="L168" s="604"/>
      <c r="O168" s="13"/>
      <c r="P168" s="13"/>
      <c r="Q168" s="13"/>
      <c r="R168" s="13"/>
      <c r="S168" s="15"/>
      <c r="T168" s="107"/>
      <c r="U168" s="106"/>
      <c r="V168" s="106"/>
      <c r="W168" s="16"/>
      <c r="X168" s="8"/>
    </row>
    <row r="169" spans="1:24" x14ac:dyDescent="0.35">
      <c r="A169" s="163"/>
      <c r="B169" s="7"/>
      <c r="C169" s="17"/>
      <c r="D169" s="17"/>
      <c r="E169" s="17"/>
      <c r="F169" s="17"/>
      <c r="G169" s="52" t="s">
        <v>934</v>
      </c>
      <c r="H169" s="17"/>
      <c r="I169" s="17"/>
      <c r="J169" s="17"/>
      <c r="K169" s="17"/>
      <c r="L169" s="22"/>
      <c r="M169" s="22"/>
      <c r="N169" s="22"/>
      <c r="O169" s="22"/>
      <c r="P169" s="22"/>
      <c r="Q169" s="22"/>
      <c r="R169" s="22"/>
      <c r="S169" s="22"/>
      <c r="T169" s="22"/>
      <c r="U169" s="22"/>
      <c r="V169" s="22"/>
      <c r="W169" s="16"/>
      <c r="X169" s="8"/>
    </row>
    <row r="170" spans="1:24" x14ac:dyDescent="0.35">
      <c r="A170" s="163"/>
      <c r="B170" s="7"/>
      <c r="C170" s="17"/>
      <c r="D170" s="17"/>
      <c r="E170" s="17"/>
      <c r="F170" s="17"/>
      <c r="G170" s="52"/>
      <c r="H170" s="17"/>
      <c r="I170" s="17"/>
      <c r="J170" s="17"/>
      <c r="K170" s="23" t="s">
        <v>367</v>
      </c>
      <c r="L170" s="23" t="s">
        <v>131</v>
      </c>
      <c r="M170" s="23" t="s">
        <v>132</v>
      </c>
      <c r="N170" s="23" t="s">
        <v>133</v>
      </c>
      <c r="O170" s="23" t="s">
        <v>134</v>
      </c>
      <c r="P170" s="23" t="s">
        <v>135</v>
      </c>
      <c r="Q170" s="23" t="s">
        <v>136</v>
      </c>
      <c r="R170" s="23" t="s">
        <v>137</v>
      </c>
      <c r="S170" s="23" t="s">
        <v>138</v>
      </c>
      <c r="T170" s="23" t="s">
        <v>139</v>
      </c>
      <c r="U170" s="22"/>
      <c r="V170" s="22"/>
      <c r="W170" s="16"/>
      <c r="X170" s="8"/>
    </row>
    <row r="171" spans="1:24" x14ac:dyDescent="0.35">
      <c r="A171" s="163"/>
      <c r="B171" s="7"/>
      <c r="C171" s="17"/>
      <c r="D171" s="12"/>
      <c r="E171" s="17"/>
      <c r="F171" s="13"/>
      <c r="G171" s="77"/>
      <c r="H171" s="74"/>
      <c r="I171" s="13"/>
      <c r="J171" s="651" t="str">
        <f>G21</f>
        <v>b</v>
      </c>
      <c r="K171" s="609">
        <v>0.35</v>
      </c>
      <c r="L171" s="609">
        <v>0.35</v>
      </c>
      <c r="M171" s="609">
        <v>0.35</v>
      </c>
      <c r="N171" s="609">
        <v>0.35</v>
      </c>
      <c r="O171" s="609">
        <v>0.35</v>
      </c>
      <c r="P171" s="609">
        <v>0.35</v>
      </c>
      <c r="Q171" s="609">
        <v>0.35</v>
      </c>
      <c r="R171" s="609">
        <v>0.35</v>
      </c>
      <c r="S171" s="609">
        <v>0.35</v>
      </c>
      <c r="T171" s="609">
        <v>0.35</v>
      </c>
      <c r="U171" s="106"/>
      <c r="V171" s="106"/>
      <c r="W171" s="16"/>
      <c r="X171" s="8"/>
    </row>
    <row r="172" spans="1:24" x14ac:dyDescent="0.35">
      <c r="A172" s="163"/>
      <c r="B172" s="7"/>
      <c r="C172" s="17"/>
      <c r="D172" s="12"/>
      <c r="E172" s="17"/>
      <c r="F172" s="13"/>
      <c r="G172" s="77"/>
      <c r="H172" s="74"/>
      <c r="I172" s="13"/>
      <c r="J172" s="651" t="str">
        <f t="shared" ref="J172:J187" si="4">G22</f>
        <v>bd</v>
      </c>
      <c r="K172" s="609">
        <v>0.35</v>
      </c>
      <c r="L172" s="609">
        <v>0.35</v>
      </c>
      <c r="M172" s="609">
        <v>0.35</v>
      </c>
      <c r="N172" s="609">
        <v>0.35</v>
      </c>
      <c r="O172" s="609">
        <v>0.35</v>
      </c>
      <c r="P172" s="609">
        <v>0.35</v>
      </c>
      <c r="Q172" s="609">
        <v>0.35</v>
      </c>
      <c r="R172" s="609">
        <v>0.35</v>
      </c>
      <c r="S172" s="609">
        <v>0.35</v>
      </c>
      <c r="T172" s="609">
        <v>0.35</v>
      </c>
      <c r="U172" s="106"/>
      <c r="V172" s="106"/>
      <c r="W172" s="16"/>
      <c r="X172" s="8"/>
    </row>
    <row r="173" spans="1:24" x14ac:dyDescent="0.35">
      <c r="A173" s="163"/>
      <c r="B173" s="7"/>
      <c r="C173" s="17"/>
      <c r="D173" s="12"/>
      <c r="E173" s="17"/>
      <c r="F173" s="13"/>
      <c r="G173" s="77"/>
      <c r="H173" s="74"/>
      <c r="I173" s="13"/>
      <c r="J173" s="651" t="str">
        <f t="shared" si="4"/>
        <v>f</v>
      </c>
      <c r="K173" s="609">
        <v>0.35</v>
      </c>
      <c r="L173" s="609">
        <v>0.35</v>
      </c>
      <c r="M173" s="609">
        <v>0.35</v>
      </c>
      <c r="N173" s="609">
        <v>0.35</v>
      </c>
      <c r="O173" s="609">
        <v>0.35</v>
      </c>
      <c r="P173" s="609">
        <v>0.35</v>
      </c>
      <c r="Q173" s="609">
        <v>0.35</v>
      </c>
      <c r="R173" s="609">
        <v>0.35</v>
      </c>
      <c r="S173" s="609">
        <v>0.35</v>
      </c>
      <c r="T173" s="609">
        <v>0.35</v>
      </c>
      <c r="U173" s="106"/>
      <c r="V173" s="106"/>
      <c r="W173" s="16"/>
      <c r="X173" s="8"/>
    </row>
    <row r="174" spans="1:24" x14ac:dyDescent="0.35">
      <c r="A174" s="163"/>
      <c r="B174" s="7"/>
      <c r="C174" s="17"/>
      <c r="D174" s="12"/>
      <c r="E174" s="17"/>
      <c r="F174" s="13"/>
      <c r="G174" s="77"/>
      <c r="H174" s="74"/>
      <c r="I174" s="13"/>
      <c r="J174" s="651" t="str">
        <f t="shared" si="4"/>
        <v>h</v>
      </c>
      <c r="K174" s="609">
        <v>0.35</v>
      </c>
      <c r="L174" s="609">
        <v>0.35</v>
      </c>
      <c r="M174" s="609">
        <v>0.35</v>
      </c>
      <c r="N174" s="609">
        <v>0.35</v>
      </c>
      <c r="O174" s="609">
        <v>0.35</v>
      </c>
      <c r="P174" s="609">
        <v>0.35</v>
      </c>
      <c r="Q174" s="609">
        <v>0.35</v>
      </c>
      <c r="R174" s="609">
        <v>0.35</v>
      </c>
      <c r="S174" s="609">
        <v>0.35</v>
      </c>
      <c r="T174" s="609">
        <v>0.35</v>
      </c>
      <c r="U174" s="106"/>
      <c r="V174" s="106"/>
      <c r="W174" s="16"/>
      <c r="X174" s="8"/>
    </row>
    <row r="175" spans="1:24" x14ac:dyDescent="0.35">
      <c r="A175" s="163"/>
      <c r="B175" s="7"/>
      <c r="C175" s="17"/>
      <c r="D175" s="12"/>
      <c r="E175" s="17"/>
      <c r="F175" s="13"/>
      <c r="G175" s="77"/>
      <c r="H175" s="74"/>
      <c r="I175" s="13"/>
      <c r="J175" s="651" t="str">
        <f t="shared" si="4"/>
        <v>i</v>
      </c>
      <c r="K175" s="609">
        <v>0.35</v>
      </c>
      <c r="L175" s="609">
        <v>0.35</v>
      </c>
      <c r="M175" s="609">
        <v>0.35</v>
      </c>
      <c r="N175" s="609">
        <v>0.35</v>
      </c>
      <c r="O175" s="609">
        <v>0.35</v>
      </c>
      <c r="P175" s="609">
        <v>0.35</v>
      </c>
      <c r="Q175" s="609">
        <v>0.35</v>
      </c>
      <c r="R175" s="609">
        <v>0.35</v>
      </c>
      <c r="S175" s="609">
        <v>0.35</v>
      </c>
      <c r="T175" s="609">
        <v>0.35</v>
      </c>
      <c r="U175" s="106"/>
      <c r="V175" s="106"/>
      <c r="W175" s="16"/>
      <c r="X175" s="8"/>
    </row>
    <row r="176" spans="1:24" x14ac:dyDescent="0.35">
      <c r="A176" s="163"/>
      <c r="B176" s="7"/>
      <c r="C176" s="17"/>
      <c r="D176" s="12"/>
      <c r="E176" s="17"/>
      <c r="F176" s="13"/>
      <c r="G176" s="77"/>
      <c r="H176" s="74"/>
      <c r="I176" s="13"/>
      <c r="J176" s="651" t="str">
        <f t="shared" si="4"/>
        <v>k</v>
      </c>
      <c r="K176" s="609">
        <v>0.35</v>
      </c>
      <c r="L176" s="609">
        <v>0.35</v>
      </c>
      <c r="M176" s="609">
        <v>0.35</v>
      </c>
      <c r="N176" s="609">
        <v>0.35</v>
      </c>
      <c r="O176" s="609">
        <v>0.35</v>
      </c>
      <c r="P176" s="609">
        <v>0.35</v>
      </c>
      <c r="Q176" s="609">
        <v>0.35</v>
      </c>
      <c r="R176" s="609">
        <v>0.35</v>
      </c>
      <c r="S176" s="609">
        <v>0.35</v>
      </c>
      <c r="T176" s="609">
        <v>0.35</v>
      </c>
      <c r="U176" s="106"/>
      <c r="V176" s="106"/>
      <c r="W176" s="16"/>
      <c r="X176" s="8"/>
    </row>
    <row r="177" spans="1:24" x14ac:dyDescent="0.35">
      <c r="A177" s="163"/>
      <c r="B177" s="7"/>
      <c r="C177" s="17"/>
      <c r="D177" s="12"/>
      <c r="E177" s="17"/>
      <c r="F177" s="13"/>
      <c r="G177" s="77"/>
      <c r="H177" s="74"/>
      <c r="I177" s="13"/>
      <c r="J177" s="651" t="str">
        <f t="shared" si="4"/>
        <v>l</v>
      </c>
      <c r="K177" s="609">
        <v>0.35</v>
      </c>
      <c r="L177" s="609">
        <v>0.35</v>
      </c>
      <c r="M177" s="609">
        <v>0.35</v>
      </c>
      <c r="N177" s="609">
        <v>0.35</v>
      </c>
      <c r="O177" s="609">
        <v>0.35</v>
      </c>
      <c r="P177" s="609">
        <v>0.35</v>
      </c>
      <c r="Q177" s="609">
        <v>0.35</v>
      </c>
      <c r="R177" s="609">
        <v>0.35</v>
      </c>
      <c r="S177" s="609">
        <v>0.35</v>
      </c>
      <c r="T177" s="609">
        <v>0.35</v>
      </c>
      <c r="U177" s="106"/>
      <c r="V177" s="106"/>
      <c r="W177" s="16"/>
      <c r="X177" s="8"/>
    </row>
    <row r="178" spans="1:24" x14ac:dyDescent="0.35">
      <c r="A178" s="163"/>
      <c r="B178" s="7"/>
      <c r="C178" s="17"/>
      <c r="D178" s="12"/>
      <c r="E178" s="17"/>
      <c r="F178" s="13"/>
      <c r="G178" s="77"/>
      <c r="H178" s="74"/>
      <c r="I178" s="13"/>
      <c r="J178" s="651" t="str">
        <f t="shared" si="4"/>
        <v>o</v>
      </c>
      <c r="K178" s="609">
        <v>0.35</v>
      </c>
      <c r="L178" s="609">
        <v>0.35</v>
      </c>
      <c r="M178" s="609">
        <v>0.35</v>
      </c>
      <c r="N178" s="609">
        <v>0.35</v>
      </c>
      <c r="O178" s="609">
        <v>0.35</v>
      </c>
      <c r="P178" s="609">
        <v>0.35</v>
      </c>
      <c r="Q178" s="609">
        <v>0.35</v>
      </c>
      <c r="R178" s="609">
        <v>0.35</v>
      </c>
      <c r="S178" s="609">
        <v>0.35</v>
      </c>
      <c r="T178" s="609">
        <v>0.35</v>
      </c>
      <c r="U178" s="106"/>
      <c r="V178" s="106"/>
      <c r="W178" s="16"/>
      <c r="X178" s="8"/>
    </row>
    <row r="179" spans="1:24" x14ac:dyDescent="0.35">
      <c r="A179" s="163"/>
      <c r="B179" s="7"/>
      <c r="C179" s="17"/>
      <c r="D179" s="12"/>
      <c r="E179" s="17"/>
      <c r="F179" s="13"/>
      <c r="G179" s="77"/>
      <c r="H179" s="74"/>
      <c r="I179" s="13"/>
      <c r="J179" s="651" t="str">
        <f t="shared" si="4"/>
        <v>od</v>
      </c>
      <c r="K179" s="609">
        <v>0.35</v>
      </c>
      <c r="L179" s="609">
        <v>0.35</v>
      </c>
      <c r="M179" s="609">
        <v>0.35</v>
      </c>
      <c r="N179" s="609">
        <v>0.35</v>
      </c>
      <c r="O179" s="609">
        <v>0.35</v>
      </c>
      <c r="P179" s="609">
        <v>0.35</v>
      </c>
      <c r="Q179" s="609">
        <v>0.35</v>
      </c>
      <c r="R179" s="609">
        <v>0.35</v>
      </c>
      <c r="S179" s="609">
        <v>0.35</v>
      </c>
      <c r="T179" s="609">
        <v>0.35</v>
      </c>
      <c r="U179" s="106"/>
      <c r="V179" s="106"/>
      <c r="W179" s="16"/>
      <c r="X179" s="8"/>
    </row>
    <row r="180" spans="1:24" x14ac:dyDescent="0.35">
      <c r="A180" s="163"/>
      <c r="B180" s="7"/>
      <c r="C180" s="17"/>
      <c r="D180" s="12"/>
      <c r="E180" s="17"/>
      <c r="F180" s="13"/>
      <c r="G180" s="77"/>
      <c r="H180" s="74"/>
      <c r="I180" s="13"/>
      <c r="J180" s="651" t="str">
        <f t="shared" si="4"/>
        <v>of</v>
      </c>
      <c r="K180" s="609">
        <v>0.35</v>
      </c>
      <c r="L180" s="609">
        <v>0.35</v>
      </c>
      <c r="M180" s="609">
        <v>0.35</v>
      </c>
      <c r="N180" s="609">
        <v>0.35</v>
      </c>
      <c r="O180" s="609">
        <v>0.35</v>
      </c>
      <c r="P180" s="609">
        <v>0.35</v>
      </c>
      <c r="Q180" s="609">
        <v>0.35</v>
      </c>
      <c r="R180" s="609">
        <v>0.35</v>
      </c>
      <c r="S180" s="609">
        <v>0.35</v>
      </c>
      <c r="T180" s="609">
        <v>0.35</v>
      </c>
      <c r="U180" s="106"/>
      <c r="V180" s="106"/>
      <c r="W180" s="16"/>
      <c r="X180" s="8"/>
    </row>
    <row r="181" spans="1:24" x14ac:dyDescent="0.35">
      <c r="A181" s="163"/>
      <c r="B181" s="7"/>
      <c r="C181" s="17"/>
      <c r="D181" s="12"/>
      <c r="E181" s="17"/>
      <c r="F181" s="13"/>
      <c r="G181" s="77"/>
      <c r="H181" s="74"/>
      <c r="I181" s="13"/>
      <c r="J181" s="651" t="str">
        <f t="shared" si="4"/>
        <v>r</v>
      </c>
      <c r="K181" s="609">
        <v>0.35</v>
      </c>
      <c r="L181" s="609">
        <v>0.35</v>
      </c>
      <c r="M181" s="609">
        <v>0.35</v>
      </c>
      <c r="N181" s="609">
        <v>0.35</v>
      </c>
      <c r="O181" s="609">
        <v>0.35</v>
      </c>
      <c r="P181" s="609">
        <v>0.35</v>
      </c>
      <c r="Q181" s="609">
        <v>0.35</v>
      </c>
      <c r="R181" s="609">
        <v>0.35</v>
      </c>
      <c r="S181" s="609">
        <v>0.35</v>
      </c>
      <c r="T181" s="609">
        <v>0.35</v>
      </c>
      <c r="U181" s="106"/>
      <c r="V181" s="106"/>
      <c r="W181" s="16"/>
      <c r="X181" s="8"/>
    </row>
    <row r="182" spans="1:24" x14ac:dyDescent="0.35">
      <c r="A182" s="163"/>
      <c r="B182" s="7"/>
      <c r="C182" s="17"/>
      <c r="D182" s="12"/>
      <c r="E182" s="17"/>
      <c r="F182" s="13"/>
      <c r="G182" s="77"/>
      <c r="H182" s="74"/>
      <c r="I182" s="13"/>
      <c r="J182" s="651" t="str">
        <f t="shared" si="4"/>
        <v>rd</v>
      </c>
      <c r="K182" s="609">
        <v>0.35</v>
      </c>
      <c r="L182" s="609">
        <v>0.35</v>
      </c>
      <c r="M182" s="609">
        <v>0.35</v>
      </c>
      <c r="N182" s="609">
        <v>0.35</v>
      </c>
      <c r="O182" s="609">
        <v>0.35</v>
      </c>
      <c r="P182" s="609">
        <v>0.35</v>
      </c>
      <c r="Q182" s="609">
        <v>0.35</v>
      </c>
      <c r="R182" s="609">
        <v>0.35</v>
      </c>
      <c r="S182" s="609">
        <v>0.35</v>
      </c>
      <c r="T182" s="609">
        <v>0.35</v>
      </c>
      <c r="U182" s="106"/>
      <c r="V182" s="106"/>
      <c r="W182" s="16"/>
      <c r="X182" s="8"/>
    </row>
    <row r="183" spans="1:24" x14ac:dyDescent="0.35">
      <c r="A183" s="163"/>
      <c r="B183" s="7"/>
      <c r="C183" s="17"/>
      <c r="D183" s="12"/>
      <c r="E183" s="17"/>
      <c r="F183" s="13"/>
      <c r="G183" s="77"/>
      <c r="H183" s="74"/>
      <c r="I183" s="13"/>
      <c r="J183" s="651" t="str">
        <f t="shared" si="4"/>
        <v>v</v>
      </c>
      <c r="K183" s="609">
        <v>0.35</v>
      </c>
      <c r="L183" s="609">
        <v>0.35</v>
      </c>
      <c r="M183" s="609">
        <v>0.35</v>
      </c>
      <c r="N183" s="609">
        <v>0.35</v>
      </c>
      <c r="O183" s="609">
        <v>0.35</v>
      </c>
      <c r="P183" s="609">
        <v>0.35</v>
      </c>
      <c r="Q183" s="609">
        <v>0.35</v>
      </c>
      <c r="R183" s="609">
        <v>0.35</v>
      </c>
      <c r="S183" s="609">
        <v>0.35</v>
      </c>
      <c r="T183" s="609">
        <v>0.35</v>
      </c>
      <c r="U183" s="106"/>
      <c r="V183" s="106"/>
      <c r="W183" s="16"/>
      <c r="X183" s="8"/>
    </row>
    <row r="184" spans="1:24" x14ac:dyDescent="0.35">
      <c r="A184" s="163"/>
      <c r="B184" s="7"/>
      <c r="C184" s="17"/>
      <c r="D184" s="12"/>
      <c r="E184" s="17"/>
      <c r="F184" s="13"/>
      <c r="G184" s="77"/>
      <c r="H184" s="74"/>
      <c r="I184" s="13"/>
      <c r="J184" s="651" t="str">
        <f t="shared" si="4"/>
        <v>w</v>
      </c>
      <c r="K184" s="609">
        <v>0.35</v>
      </c>
      <c r="L184" s="609">
        <v>0.35</v>
      </c>
      <c r="M184" s="609">
        <v>0.35</v>
      </c>
      <c r="N184" s="609">
        <v>0.35</v>
      </c>
      <c r="O184" s="609">
        <v>0.35</v>
      </c>
      <c r="P184" s="609">
        <v>0.35</v>
      </c>
      <c r="Q184" s="609">
        <v>0.35</v>
      </c>
      <c r="R184" s="609">
        <v>0.35</v>
      </c>
      <c r="S184" s="609">
        <v>0.35</v>
      </c>
      <c r="T184" s="609">
        <v>0.35</v>
      </c>
      <c r="U184" s="106"/>
      <c r="V184" s="106"/>
      <c r="W184" s="16"/>
      <c r="X184" s="8"/>
    </row>
    <row r="185" spans="1:24" x14ac:dyDescent="0.35">
      <c r="A185" s="163"/>
      <c r="B185" s="7"/>
      <c r="C185" s="17"/>
      <c r="D185" s="12"/>
      <c r="E185" s="17"/>
      <c r="F185" s="13"/>
      <c r="G185" s="77"/>
      <c r="H185" s="74"/>
      <c r="I185" s="13"/>
      <c r="J185" s="651" t="str">
        <f t="shared" si="4"/>
        <v>wd</v>
      </c>
      <c r="K185" s="609">
        <v>0.35</v>
      </c>
      <c r="L185" s="609">
        <v>0.35</v>
      </c>
      <c r="M185" s="609">
        <v>0.35</v>
      </c>
      <c r="N185" s="609">
        <v>0.35</v>
      </c>
      <c r="O185" s="609">
        <v>0.35</v>
      </c>
      <c r="P185" s="609">
        <v>0.35</v>
      </c>
      <c r="Q185" s="609">
        <v>0.35</v>
      </c>
      <c r="R185" s="609">
        <v>0.35</v>
      </c>
      <c r="S185" s="609">
        <v>0.35</v>
      </c>
      <c r="T185" s="609">
        <v>0.35</v>
      </c>
      <c r="U185" s="106"/>
      <c r="V185" s="106"/>
      <c r="W185" s="16"/>
      <c r="X185" s="8"/>
    </row>
    <row r="186" spans="1:24" x14ac:dyDescent="0.35">
      <c r="A186" s="163"/>
      <c r="B186" s="7"/>
      <c r="C186" s="17"/>
      <c r="D186" s="12"/>
      <c r="E186" s="17"/>
      <c r="F186" s="13"/>
      <c r="G186" s="77"/>
      <c r="H186" s="74"/>
      <c r="I186" s="13"/>
      <c r="J186" s="651" t="str">
        <f t="shared" si="4"/>
        <v>z</v>
      </c>
      <c r="K186" s="609">
        <v>0.35</v>
      </c>
      <c r="L186" s="609">
        <v>0.35</v>
      </c>
      <c r="M186" s="609">
        <v>0.35</v>
      </c>
      <c r="N186" s="609">
        <v>0.35</v>
      </c>
      <c r="O186" s="609">
        <v>0.35</v>
      </c>
      <c r="P186" s="609">
        <v>0.35</v>
      </c>
      <c r="Q186" s="609">
        <v>0.35</v>
      </c>
      <c r="R186" s="609">
        <v>0.35</v>
      </c>
      <c r="S186" s="609">
        <v>0.35</v>
      </c>
      <c r="T186" s="609">
        <v>0.35</v>
      </c>
      <c r="U186" s="106"/>
      <c r="V186" s="106"/>
      <c r="W186" s="16"/>
      <c r="X186" s="8"/>
    </row>
    <row r="187" spans="1:24" x14ac:dyDescent="0.35">
      <c r="A187" s="163"/>
      <c r="B187" s="7"/>
      <c r="C187" s="17"/>
      <c r="D187" s="12"/>
      <c r="E187" s="17"/>
      <c r="F187" s="13"/>
      <c r="G187" s="77"/>
      <c r="H187" s="74"/>
      <c r="I187" s="13"/>
      <c r="J187" s="651" t="str">
        <f t="shared" si="4"/>
        <v>zd</v>
      </c>
      <c r="K187" s="609">
        <v>0.35</v>
      </c>
      <c r="L187" s="609">
        <v>0.35</v>
      </c>
      <c r="M187" s="609">
        <v>0.35</v>
      </c>
      <c r="N187" s="609">
        <v>0.35</v>
      </c>
      <c r="O187" s="609">
        <v>0.35</v>
      </c>
      <c r="P187" s="609">
        <v>0.35</v>
      </c>
      <c r="Q187" s="609">
        <v>0.35</v>
      </c>
      <c r="R187" s="609">
        <v>0.35</v>
      </c>
      <c r="S187" s="609">
        <v>0.35</v>
      </c>
      <c r="T187" s="609">
        <v>0.35</v>
      </c>
      <c r="U187" s="106"/>
      <c r="V187" s="106"/>
      <c r="W187" s="16"/>
      <c r="X187" s="8"/>
    </row>
    <row r="188" spans="1:24" x14ac:dyDescent="0.35">
      <c r="A188" s="163"/>
      <c r="B188" s="7"/>
      <c r="C188" s="17"/>
      <c r="D188" s="12"/>
      <c r="E188" s="17"/>
      <c r="F188" s="13"/>
      <c r="G188" s="77"/>
      <c r="H188" s="74"/>
      <c r="I188" s="13"/>
      <c r="L188" s="604"/>
      <c r="O188" s="13"/>
      <c r="P188" s="13"/>
      <c r="Q188" s="13"/>
      <c r="R188" s="13"/>
      <c r="S188" s="15"/>
      <c r="T188" s="107"/>
      <c r="U188" s="106"/>
      <c r="V188" s="106"/>
      <c r="W188" s="16"/>
      <c r="X188" s="8"/>
    </row>
    <row r="189" spans="1:24" x14ac:dyDescent="0.35">
      <c r="A189" s="163"/>
      <c r="B189" s="7"/>
      <c r="C189" s="17"/>
      <c r="D189" s="12"/>
      <c r="E189" s="17"/>
      <c r="F189" s="13"/>
      <c r="G189" s="21"/>
      <c r="H189" s="74"/>
      <c r="I189" s="13"/>
      <c r="J189" s="36"/>
      <c r="K189" s="13"/>
      <c r="L189" s="13"/>
      <c r="M189" s="13"/>
      <c r="N189" s="13"/>
      <c r="O189" s="13"/>
      <c r="P189" s="13"/>
      <c r="Q189" s="13"/>
      <c r="R189" s="13"/>
      <c r="S189" s="15"/>
      <c r="T189" s="107"/>
      <c r="U189" s="106"/>
      <c r="V189" s="106"/>
      <c r="W189" s="16"/>
      <c r="X189" s="8"/>
    </row>
    <row r="190" spans="1:24" x14ac:dyDescent="0.35">
      <c r="A190" s="163"/>
      <c r="B190" s="7"/>
      <c r="C190" s="39"/>
      <c r="D190" s="39"/>
      <c r="E190" s="39"/>
      <c r="F190" s="39"/>
      <c r="G190" s="40" t="str">
        <f>G165</f>
        <v>YIELD REDUCTION FROM GRAZING CROP</v>
      </c>
      <c r="H190" s="39"/>
      <c r="I190" s="39"/>
      <c r="J190" s="39"/>
      <c r="K190" s="39"/>
      <c r="L190" s="39"/>
      <c r="M190" s="39"/>
      <c r="N190" s="39"/>
      <c r="O190" s="39"/>
      <c r="P190" s="39"/>
      <c r="Q190" s="39"/>
      <c r="R190" s="39"/>
      <c r="S190" s="39"/>
      <c r="T190" s="93"/>
      <c r="U190" s="93"/>
      <c r="V190" s="93"/>
      <c r="W190" s="41" t="s">
        <v>115</v>
      </c>
      <c r="X190" s="8"/>
    </row>
    <row r="191" spans="1:24" x14ac:dyDescent="0.35">
      <c r="A191" s="163"/>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35">
      <c r="A192" s="163"/>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3"/>
      <c r="B193" s="7"/>
      <c r="C193" s="605"/>
      <c r="D193" s="605"/>
      <c r="E193" s="605"/>
      <c r="F193" s="605"/>
      <c r="G193" s="605"/>
      <c r="H193" s="606"/>
      <c r="I193" s="605"/>
      <c r="J193" s="605"/>
      <c r="K193" s="605"/>
      <c r="L193" s="605"/>
      <c r="M193" s="605"/>
      <c r="N193" s="605"/>
      <c r="O193" s="605"/>
      <c r="P193" s="605"/>
      <c r="Q193" s="605"/>
      <c r="R193" s="605"/>
      <c r="S193" s="605"/>
      <c r="T193" s="605"/>
      <c r="U193" s="605"/>
      <c r="V193" s="605"/>
      <c r="W193" s="605"/>
      <c r="X193" s="605"/>
    </row>
    <row r="194" spans="1:24" x14ac:dyDescent="0.35">
      <c r="A194" s="163"/>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35">
      <c r="A195" s="163"/>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3"/>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F25" sqref="F2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1019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88</v>
      </c>
      <c r="F20" s="17" t="s">
        <v>809</v>
      </c>
      <c r="G20" s="484" t="s">
        <v>752</v>
      </c>
      <c r="H20" s="484" t="s">
        <v>744</v>
      </c>
      <c r="I20" s="484" t="s">
        <v>745</v>
      </c>
      <c r="J20" s="484" t="s">
        <v>746</v>
      </c>
      <c r="K20" s="484" t="s">
        <v>747</v>
      </c>
      <c r="L20" s="484" t="s">
        <v>748</v>
      </c>
      <c r="M20" s="484" t="s">
        <v>749</v>
      </c>
      <c r="N20" s="484" t="s">
        <v>750</v>
      </c>
      <c r="O20" s="484" t="s">
        <v>751</v>
      </c>
      <c r="P20" s="22"/>
      <c r="Q20" s="22"/>
      <c r="R20" s="22"/>
      <c r="S20" s="22"/>
      <c r="T20" s="22" t="s">
        <v>88</v>
      </c>
      <c r="U20" s="22" t="s">
        <v>809</v>
      </c>
      <c r="V20" s="22" t="s">
        <v>752</v>
      </c>
      <c r="W20" s="22" t="s">
        <v>744</v>
      </c>
      <c r="X20" s="22" t="s">
        <v>745</v>
      </c>
      <c r="Y20" s="22" t="s">
        <v>746</v>
      </c>
      <c r="Z20" s="22" t="s">
        <v>747</v>
      </c>
      <c r="AA20" s="22" t="s">
        <v>748</v>
      </c>
      <c r="AB20" s="22" t="s">
        <v>749</v>
      </c>
      <c r="AC20" s="22" t="s">
        <v>750</v>
      </c>
      <c r="AD20" s="22" t="s">
        <v>751</v>
      </c>
      <c r="AE20" s="22"/>
      <c r="AF20" s="22"/>
      <c r="AG20" s="22"/>
      <c r="AH20" s="22"/>
      <c r="AI20" s="22"/>
      <c r="AJ20" s="22"/>
      <c r="AK20" s="22"/>
      <c r="AL20" s="16"/>
      <c r="AM20" s="8"/>
      <c r="AN20" s="8"/>
      <c r="AO20" s="8"/>
    </row>
    <row r="21" spans="1:41" outlineLevel="1" x14ac:dyDescent="0.35">
      <c r="A21" s="6"/>
      <c r="B21" s="7"/>
      <c r="C21" s="17"/>
      <c r="D21" s="26"/>
      <c r="E21" s="488" t="s">
        <v>369</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963</v>
      </c>
      <c r="T21" t="s">
        <v>369</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35">
      <c r="A22" s="6"/>
      <c r="B22" s="7"/>
      <c r="C22" s="17"/>
      <c r="D22" s="26"/>
      <c r="E22" s="489" t="s">
        <v>370</v>
      </c>
      <c r="F22" s="641">
        <v>43603</v>
      </c>
      <c r="G22" s="641">
        <v>43589</v>
      </c>
      <c r="H22" s="1">
        <f t="shared" si="0"/>
        <v>43589</v>
      </c>
      <c r="I22" s="1">
        <f t="shared" si="0"/>
        <v>43589</v>
      </c>
      <c r="J22" s="1">
        <f>I22</f>
        <v>43589</v>
      </c>
      <c r="K22" s="641">
        <v>43604</v>
      </c>
      <c r="L22" s="1">
        <f>K22</f>
        <v>43604</v>
      </c>
      <c r="M22" s="1">
        <f>K22</f>
        <v>43604</v>
      </c>
      <c r="N22" s="1">
        <f t="shared" si="1"/>
        <v>43604</v>
      </c>
      <c r="O22" s="1">
        <f t="shared" si="1"/>
        <v>43604</v>
      </c>
      <c r="T22" t="s">
        <v>370</v>
      </c>
      <c r="U22" s="697">
        <f t="shared" ref="U22:U31" si="3">MIN(51,INT((F22 - DATE(YEAR(F22),1,1))/7))*7+IF(YEAR(F22)&gt;YEAR(F$21),364,0)</f>
        <v>133</v>
      </c>
      <c r="V22" s="697">
        <f t="shared" si="2"/>
        <v>119</v>
      </c>
      <c r="W22" s="697">
        <f t="shared" si="2"/>
        <v>119</v>
      </c>
      <c r="X22" s="697">
        <f t="shared" si="2"/>
        <v>119</v>
      </c>
      <c r="Y22" s="697">
        <f t="shared" si="2"/>
        <v>119</v>
      </c>
      <c r="Z22" s="697">
        <f t="shared" si="2"/>
        <v>133</v>
      </c>
      <c r="AA22" s="697">
        <f t="shared" si="2"/>
        <v>133</v>
      </c>
      <c r="AB22" s="697">
        <f t="shared" si="2"/>
        <v>133</v>
      </c>
      <c r="AC22" s="697">
        <f t="shared" si="2"/>
        <v>133</v>
      </c>
      <c r="AD22" s="697">
        <f t="shared" si="2"/>
        <v>133</v>
      </c>
      <c r="AL22" s="16"/>
      <c r="AM22" s="8"/>
      <c r="AN22" s="8"/>
      <c r="AO22" s="8"/>
    </row>
    <row r="23" spans="1:41" outlineLevel="1" x14ac:dyDescent="0.35">
      <c r="A23" s="6"/>
      <c r="B23" s="7"/>
      <c r="C23" s="17"/>
      <c r="D23" s="26"/>
      <c r="E23" s="489" t="s">
        <v>371</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371</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35">
      <c r="A24" s="6"/>
      <c r="B24" s="7"/>
      <c r="C24" s="17"/>
      <c r="D24" s="26"/>
      <c r="E24" s="489" t="s">
        <v>372</v>
      </c>
      <c r="F24" s="641">
        <v>43684</v>
      </c>
      <c r="G24" s="641">
        <v>43684</v>
      </c>
      <c r="H24" s="1">
        <f>G24</f>
        <v>43684</v>
      </c>
      <c r="I24" s="641">
        <v>43684</v>
      </c>
      <c r="J24" s="1">
        <f>I24</f>
        <v>43684</v>
      </c>
      <c r="K24" s="641">
        <v>43684</v>
      </c>
      <c r="L24" s="1">
        <f>K24</f>
        <v>43684</v>
      </c>
      <c r="M24" s="641">
        <v>43684</v>
      </c>
      <c r="N24" s="1">
        <f t="shared" si="1"/>
        <v>43684</v>
      </c>
      <c r="O24" s="1">
        <f t="shared" si="1"/>
        <v>43684</v>
      </c>
      <c r="T24" t="s">
        <v>372</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35">
      <c r="A25" s="6"/>
      <c r="B25" s="7"/>
      <c r="C25" s="17"/>
      <c r="D25" s="26"/>
      <c r="E25" s="489" t="s">
        <v>373</v>
      </c>
      <c r="F25" s="641">
        <v>43709</v>
      </c>
      <c r="G25" s="641">
        <v>43709</v>
      </c>
      <c r="H25" s="1">
        <f>G25</f>
        <v>43709</v>
      </c>
      <c r="I25" s="1">
        <f>H25</f>
        <v>43709</v>
      </c>
      <c r="J25" s="1">
        <f>I25</f>
        <v>43709</v>
      </c>
      <c r="K25" s="1">
        <f>J25</f>
        <v>43709</v>
      </c>
      <c r="L25" s="1">
        <f>K25</f>
        <v>43709</v>
      </c>
      <c r="M25" s="1">
        <f>L25</f>
        <v>43709</v>
      </c>
      <c r="N25" s="1">
        <f t="shared" si="1"/>
        <v>43709</v>
      </c>
      <c r="O25" s="1">
        <f t="shared" si="1"/>
        <v>43709</v>
      </c>
      <c r="T25" t="s">
        <v>373</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35">
      <c r="A26" s="6"/>
      <c r="B26" s="7"/>
      <c r="C26" s="17"/>
      <c r="D26" s="26"/>
      <c r="E26" s="489" t="s">
        <v>374</v>
      </c>
      <c r="F26" s="641">
        <v>43734</v>
      </c>
      <c r="G26" s="641">
        <v>43746</v>
      </c>
      <c r="H26" s="641">
        <v>43732</v>
      </c>
      <c r="I26" s="1">
        <f>G26</f>
        <v>43746</v>
      </c>
      <c r="J26" s="1">
        <f>H26</f>
        <v>43732</v>
      </c>
      <c r="K26" s="641">
        <v>43744</v>
      </c>
      <c r="L26" s="641">
        <v>43714</v>
      </c>
      <c r="M26" s="1">
        <f>K26</f>
        <v>43744</v>
      </c>
      <c r="N26" s="1">
        <f>L26</f>
        <v>43714</v>
      </c>
      <c r="O26" s="1">
        <f t="shared" si="1"/>
        <v>43714</v>
      </c>
      <c r="T26" t="s">
        <v>374</v>
      </c>
      <c r="U26" s="697">
        <f t="shared" si="3"/>
        <v>266</v>
      </c>
      <c r="V26" s="697">
        <f t="shared" si="2"/>
        <v>280</v>
      </c>
      <c r="W26" s="697">
        <f t="shared" si="2"/>
        <v>266</v>
      </c>
      <c r="X26" s="697">
        <f t="shared" si="2"/>
        <v>280</v>
      </c>
      <c r="Y26" s="697">
        <f t="shared" si="2"/>
        <v>266</v>
      </c>
      <c r="Z26" s="697">
        <f t="shared" si="2"/>
        <v>273</v>
      </c>
      <c r="AA26" s="697">
        <f t="shared" si="2"/>
        <v>245</v>
      </c>
      <c r="AB26" s="697">
        <f t="shared" si="2"/>
        <v>273</v>
      </c>
      <c r="AC26" s="697">
        <f t="shared" si="2"/>
        <v>245</v>
      </c>
      <c r="AD26" s="697">
        <f t="shared" si="2"/>
        <v>245</v>
      </c>
      <c r="AL26" s="16"/>
      <c r="AM26" s="8"/>
      <c r="AN26" s="8"/>
      <c r="AO26" s="8"/>
    </row>
    <row r="27" spans="1:41" outlineLevel="1" x14ac:dyDescent="0.35">
      <c r="A27" s="6"/>
      <c r="B27" s="7"/>
      <c r="C27" s="17"/>
      <c r="D27" s="26"/>
      <c r="E27" s="489" t="s">
        <v>375</v>
      </c>
      <c r="F27" s="641">
        <v>43784</v>
      </c>
      <c r="G27" s="641">
        <v>43784</v>
      </c>
      <c r="H27" s="1">
        <f t="shared" ref="H27:O30" si="4">G27</f>
        <v>43784</v>
      </c>
      <c r="I27" s="1">
        <f t="shared" si="4"/>
        <v>43784</v>
      </c>
      <c r="J27" s="1">
        <f t="shared" si="4"/>
        <v>43784</v>
      </c>
      <c r="K27" s="1">
        <f t="shared" si="4"/>
        <v>43784</v>
      </c>
      <c r="L27" s="1">
        <f t="shared" si="4"/>
        <v>43784</v>
      </c>
      <c r="M27" s="1">
        <f t="shared" si="4"/>
        <v>43784</v>
      </c>
      <c r="N27" s="1">
        <f t="shared" si="4"/>
        <v>43784</v>
      </c>
      <c r="O27" s="1">
        <f t="shared" si="4"/>
        <v>43784</v>
      </c>
      <c r="T27" t="s">
        <v>375</v>
      </c>
      <c r="U27" s="697">
        <f t="shared" si="3"/>
        <v>315</v>
      </c>
      <c r="V27" s="697">
        <f t="shared" si="2"/>
        <v>315</v>
      </c>
      <c r="W27" s="697">
        <f t="shared" si="2"/>
        <v>315</v>
      </c>
      <c r="X27" s="697">
        <f t="shared" si="2"/>
        <v>315</v>
      </c>
      <c r="Y27" s="697">
        <f t="shared" si="2"/>
        <v>315</v>
      </c>
      <c r="Z27" s="697">
        <f t="shared" si="2"/>
        <v>315</v>
      </c>
      <c r="AA27" s="697">
        <f t="shared" si="2"/>
        <v>315</v>
      </c>
      <c r="AB27" s="697">
        <f t="shared" si="2"/>
        <v>315</v>
      </c>
      <c r="AC27" s="697">
        <f t="shared" si="2"/>
        <v>315</v>
      </c>
      <c r="AD27" s="697">
        <f t="shared" si="2"/>
        <v>315</v>
      </c>
      <c r="AL27" s="16"/>
      <c r="AM27" s="8"/>
      <c r="AN27" s="8"/>
      <c r="AO27" s="8"/>
    </row>
    <row r="28" spans="1:41" outlineLevel="1" x14ac:dyDescent="0.35">
      <c r="A28" s="6"/>
      <c r="B28" s="7"/>
      <c r="C28" s="17"/>
      <c r="D28" s="26"/>
      <c r="E28" s="489" t="s">
        <v>376</v>
      </c>
      <c r="F28" s="641">
        <v>43831</v>
      </c>
      <c r="G28" s="641">
        <v>43831</v>
      </c>
      <c r="H28" s="1">
        <f t="shared" si="4"/>
        <v>43831</v>
      </c>
      <c r="I28" s="1">
        <f t="shared" si="4"/>
        <v>43831</v>
      </c>
      <c r="J28" s="1">
        <f t="shared" si="4"/>
        <v>43831</v>
      </c>
      <c r="K28" s="1">
        <f t="shared" si="4"/>
        <v>43831</v>
      </c>
      <c r="L28" s="1">
        <f t="shared" si="4"/>
        <v>43831</v>
      </c>
      <c r="M28" s="1">
        <f t="shared" si="4"/>
        <v>43831</v>
      </c>
      <c r="N28" s="1">
        <f t="shared" si="4"/>
        <v>43831</v>
      </c>
      <c r="O28" s="1">
        <f t="shared" si="4"/>
        <v>43831</v>
      </c>
      <c r="T28" t="s">
        <v>376</v>
      </c>
      <c r="U28" s="697">
        <f t="shared" si="3"/>
        <v>364</v>
      </c>
      <c r="V28" s="697">
        <f t="shared" si="2"/>
        <v>364</v>
      </c>
      <c r="W28" s="697">
        <f t="shared" si="2"/>
        <v>364</v>
      </c>
      <c r="X28" s="697">
        <f t="shared" si="2"/>
        <v>364</v>
      </c>
      <c r="Y28" s="697">
        <f t="shared" si="2"/>
        <v>364</v>
      </c>
      <c r="Z28" s="697">
        <f t="shared" si="2"/>
        <v>364</v>
      </c>
      <c r="AA28" s="697">
        <f t="shared" si="2"/>
        <v>364</v>
      </c>
      <c r="AB28" s="697">
        <f t="shared" si="2"/>
        <v>364</v>
      </c>
      <c r="AC28" s="697">
        <f t="shared" si="2"/>
        <v>364</v>
      </c>
      <c r="AD28" s="697">
        <f t="shared" si="2"/>
        <v>364</v>
      </c>
      <c r="AL28" s="16"/>
      <c r="AM28" s="8"/>
      <c r="AN28" s="8"/>
      <c r="AO28" s="8"/>
    </row>
    <row r="29" spans="1:41" outlineLevel="1" x14ac:dyDescent="0.35">
      <c r="A29" s="6"/>
      <c r="B29" s="7"/>
      <c r="C29" s="17"/>
      <c r="D29" s="26"/>
      <c r="E29" s="489" t="s">
        <v>377</v>
      </c>
      <c r="F29" s="641">
        <v>43862</v>
      </c>
      <c r="G29" s="641">
        <v>43862</v>
      </c>
      <c r="H29" s="1">
        <f t="shared" si="4"/>
        <v>43862</v>
      </c>
      <c r="I29" s="1">
        <f t="shared" si="4"/>
        <v>43862</v>
      </c>
      <c r="J29" s="1">
        <f t="shared" si="4"/>
        <v>43862</v>
      </c>
      <c r="K29" s="1">
        <f t="shared" si="4"/>
        <v>43862</v>
      </c>
      <c r="L29" s="1">
        <f t="shared" si="4"/>
        <v>43862</v>
      </c>
      <c r="M29" s="1">
        <f t="shared" si="4"/>
        <v>43862</v>
      </c>
      <c r="N29" s="1">
        <f t="shared" si="4"/>
        <v>43862</v>
      </c>
      <c r="O29" s="1">
        <f t="shared" si="4"/>
        <v>43862</v>
      </c>
      <c r="T29" t="s">
        <v>377</v>
      </c>
      <c r="U29" s="697">
        <f t="shared" si="3"/>
        <v>392</v>
      </c>
      <c r="V29" s="697">
        <f t="shared" si="2"/>
        <v>392</v>
      </c>
      <c r="W29" s="697">
        <f t="shared" si="2"/>
        <v>392</v>
      </c>
      <c r="X29" s="697">
        <f t="shared" si="2"/>
        <v>392</v>
      </c>
      <c r="Y29" s="697">
        <f t="shared" si="2"/>
        <v>392</v>
      </c>
      <c r="Z29" s="697">
        <f t="shared" si="2"/>
        <v>392</v>
      </c>
      <c r="AA29" s="697">
        <f t="shared" si="2"/>
        <v>392</v>
      </c>
      <c r="AB29" s="697">
        <f t="shared" si="2"/>
        <v>392</v>
      </c>
      <c r="AC29" s="697">
        <f t="shared" si="2"/>
        <v>392</v>
      </c>
      <c r="AD29" s="697">
        <f t="shared" si="2"/>
        <v>392</v>
      </c>
      <c r="AL29" s="16"/>
      <c r="AM29" s="8"/>
      <c r="AN29" s="8"/>
      <c r="AO29" s="8"/>
    </row>
    <row r="30" spans="1:41" outlineLevel="1" x14ac:dyDescent="0.35">
      <c r="A30" s="6"/>
      <c r="B30" s="7"/>
      <c r="C30" s="17"/>
      <c r="D30" s="26"/>
      <c r="E30" s="490" t="s">
        <v>378</v>
      </c>
      <c r="F30" s="641">
        <v>43891</v>
      </c>
      <c r="G30" s="641">
        <v>43891</v>
      </c>
      <c r="H30" s="1">
        <f t="shared" si="4"/>
        <v>43891</v>
      </c>
      <c r="I30" s="1">
        <f t="shared" si="4"/>
        <v>43891</v>
      </c>
      <c r="J30" s="1">
        <f t="shared" si="4"/>
        <v>43891</v>
      </c>
      <c r="K30" s="1">
        <f t="shared" si="4"/>
        <v>43891</v>
      </c>
      <c r="L30" s="1">
        <f t="shared" si="4"/>
        <v>43891</v>
      </c>
      <c r="M30" s="1">
        <f t="shared" si="4"/>
        <v>43891</v>
      </c>
      <c r="N30" s="1">
        <f t="shared" si="4"/>
        <v>43891</v>
      </c>
      <c r="O30" s="1">
        <f t="shared" si="4"/>
        <v>43891</v>
      </c>
      <c r="T30" t="s">
        <v>378</v>
      </c>
      <c r="U30" s="697">
        <f t="shared" si="3"/>
        <v>420</v>
      </c>
      <c r="V30" s="697">
        <f t="shared" si="2"/>
        <v>420</v>
      </c>
      <c r="W30" s="697">
        <f t="shared" si="2"/>
        <v>420</v>
      </c>
      <c r="X30" s="697">
        <f t="shared" si="2"/>
        <v>420</v>
      </c>
      <c r="Y30" s="697">
        <f t="shared" si="2"/>
        <v>420</v>
      </c>
      <c r="Z30" s="697">
        <f t="shared" si="2"/>
        <v>420</v>
      </c>
      <c r="AA30" s="697">
        <f t="shared" si="2"/>
        <v>420</v>
      </c>
      <c r="AB30" s="697">
        <f t="shared" si="2"/>
        <v>420</v>
      </c>
      <c r="AC30" s="697">
        <f t="shared" si="2"/>
        <v>420</v>
      </c>
      <c r="AD30" s="697">
        <f t="shared" si="2"/>
        <v>420</v>
      </c>
      <c r="AL30" s="16"/>
      <c r="AM30" s="8"/>
      <c r="AN30" s="8"/>
      <c r="AO30" s="8"/>
    </row>
    <row r="31" spans="1:41" ht="15" customHeight="1" outlineLevel="1" x14ac:dyDescent="0.35">
      <c r="A31" s="6"/>
      <c r="B31" s="7"/>
      <c r="C31" s="17"/>
      <c r="D31" s="26"/>
      <c r="E31" t="s">
        <v>379</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379</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809</v>
      </c>
      <c r="H46" s="484" t="s">
        <v>752</v>
      </c>
      <c r="I46" s="484" t="s">
        <v>744</v>
      </c>
      <c r="J46" s="484" t="s">
        <v>745</v>
      </c>
      <c r="K46" s="484" t="s">
        <v>746</v>
      </c>
      <c r="L46" s="484" t="s">
        <v>747</v>
      </c>
      <c r="M46" s="484" t="s">
        <v>748</v>
      </c>
      <c r="N46" s="484" t="s">
        <v>749</v>
      </c>
      <c r="O46" s="484" t="s">
        <v>750</v>
      </c>
      <c r="P46" s="484" t="s">
        <v>751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3" t="s">
        <v>90</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2" t="s">
        <v>91</v>
      </c>
      <c r="G48" s="704">
        <v>7</v>
      </c>
      <c r="H48" s="704">
        <v>7</v>
      </c>
      <c r="I48" s="704">
        <v>7</v>
      </c>
      <c r="J48" s="704">
        <v>7</v>
      </c>
      <c r="K48" s="704">
        <v>7</v>
      </c>
      <c r="L48" s="704">
        <v>7</v>
      </c>
      <c r="M48" s="704">
        <v>7</v>
      </c>
      <c r="N48" s="704">
        <v>7</v>
      </c>
      <c r="O48" s="704">
        <v>7</v>
      </c>
      <c r="P48" s="704">
        <v>7</v>
      </c>
      <c r="Q48" s="35" t="s">
        <v>759</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4">
        <v>7</v>
      </c>
      <c r="H49" s="704">
        <v>7</v>
      </c>
      <c r="I49" s="704">
        <v>7</v>
      </c>
      <c r="J49" s="704">
        <v>7</v>
      </c>
      <c r="K49" s="704">
        <v>7</v>
      </c>
      <c r="L49" s="704">
        <v>7</v>
      </c>
      <c r="M49" s="704">
        <v>7</v>
      </c>
      <c r="N49" s="704">
        <v>7</v>
      </c>
      <c r="O49" s="704">
        <v>7</v>
      </c>
      <c r="P49" s="704">
        <v>7</v>
      </c>
      <c r="Q49" s="35" t="s">
        <v>795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4">
        <v>7</v>
      </c>
      <c r="H50" s="704">
        <v>7</v>
      </c>
      <c r="I50" s="704">
        <v>7</v>
      </c>
      <c r="J50" s="704">
        <v>7</v>
      </c>
      <c r="K50" s="704">
        <v>7</v>
      </c>
      <c r="L50" s="704">
        <v>7</v>
      </c>
      <c r="M50" s="704">
        <v>7</v>
      </c>
      <c r="N50" s="704">
        <v>7</v>
      </c>
      <c r="O50" s="704">
        <v>7</v>
      </c>
      <c r="P50" s="704">
        <v>7</v>
      </c>
      <c r="Q50" s="35" t="s">
        <v>795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1020</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2" t="s">
        <v>92</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35">
      <c r="A56" s="6"/>
      <c r="B56" s="7"/>
      <c r="C56" s="17"/>
      <c r="D56" s="26"/>
      <c r="F56" t="s">
        <v>1020</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89" t="s">
        <v>93</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2" t="s">
        <v>94</v>
      </c>
      <c r="G59" s="240">
        <f>MIN(Crop!I63:I79)</f>
        <v>43784</v>
      </c>
      <c r="H59" s="240">
        <f>MIN(Crop!J63:J79)</f>
        <v>43784</v>
      </c>
      <c r="I59" s="240">
        <f>MIN(Crop!K63:K79)</f>
        <v>43784</v>
      </c>
      <c r="J59" s="240">
        <f>MIN(Crop!L63:L79)</f>
        <v>43784</v>
      </c>
      <c r="K59" s="240">
        <f>MIN(Crop!M63:M79)</f>
        <v>43784</v>
      </c>
      <c r="L59" s="240">
        <f>MIN(Crop!N63:N79)</f>
        <v>43784</v>
      </c>
      <c r="M59" s="240">
        <f>MIN(Crop!O63:O79)</f>
        <v>43784</v>
      </c>
      <c r="N59" s="240">
        <f>MIN(Crop!P63:P79)</f>
        <v>43784</v>
      </c>
      <c r="O59" s="240">
        <f>MIN(Crop!Q63:Q79)</f>
        <v>43784</v>
      </c>
      <c r="P59" s="240">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1020</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2" t="s">
        <v>95</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1020</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85" t="s">
        <v>756</v>
      </c>
      <c r="H95" s="885"/>
      <c r="I95" s="885"/>
      <c r="J95" s="885"/>
      <c r="K95" s="885" t="s">
        <v>757</v>
      </c>
      <c r="L95" s="885"/>
      <c r="M95" s="885" t="s">
        <v>758</v>
      </c>
      <c r="N95" s="885"/>
      <c r="O95" s="17"/>
      <c r="P95" s="22"/>
      <c r="Q95" s="22"/>
      <c r="R95" s="22"/>
      <c r="S95" s="22"/>
      <c r="T95" s="22"/>
      <c r="U95" s="17" t="s">
        <v>1019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4" t="s">
        <v>809</v>
      </c>
      <c r="G97" s="484" t="s">
        <v>752</v>
      </c>
      <c r="H97" s="484" t="s">
        <v>744</v>
      </c>
      <c r="I97" s="484" t="s">
        <v>745</v>
      </c>
      <c r="J97" s="484" t="s">
        <v>746</v>
      </c>
      <c r="K97" s="484" t="s">
        <v>747</v>
      </c>
      <c r="L97" s="484" t="s">
        <v>748</v>
      </c>
      <c r="M97" s="484" t="s">
        <v>749</v>
      </c>
      <c r="N97" s="484" t="s">
        <v>750</v>
      </c>
      <c r="O97" s="484" t="s">
        <v>751</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760</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774</v>
      </c>
      <c r="R98" s="2"/>
      <c r="S98" s="2"/>
      <c r="T98" s="2" t="s">
        <v>760</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35">
      <c r="A99" s="6"/>
      <c r="B99" s="7"/>
      <c r="C99" s="17"/>
      <c r="D99" s="33"/>
      <c r="E99" s="27" t="s">
        <v>761</v>
      </c>
      <c r="F99" s="623">
        <f>F22+G56</f>
        <v>43603</v>
      </c>
      <c r="G99" s="623">
        <f t="shared" ref="G99:O99" si="14">G22+H56</f>
        <v>43589</v>
      </c>
      <c r="H99" s="623">
        <f t="shared" si="14"/>
        <v>43589</v>
      </c>
      <c r="I99" s="623">
        <f t="shared" si="14"/>
        <v>43589</v>
      </c>
      <c r="J99" s="623">
        <f t="shared" si="14"/>
        <v>43589</v>
      </c>
      <c r="K99" s="623">
        <f t="shared" si="14"/>
        <v>43604</v>
      </c>
      <c r="L99" s="623">
        <f t="shared" si="14"/>
        <v>43604</v>
      </c>
      <c r="M99" s="623">
        <f t="shared" si="14"/>
        <v>43604</v>
      </c>
      <c r="N99" s="623">
        <f t="shared" si="14"/>
        <v>43604</v>
      </c>
      <c r="O99" s="623">
        <f t="shared" si="14"/>
        <v>43604</v>
      </c>
      <c r="R99" s="2"/>
      <c r="T99" t="s">
        <v>761</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133</v>
      </c>
      <c r="AA99" s="697">
        <f t="shared" ref="AA99:AA112" si="21">MIN(51,INT((L99 - DATE(YEAR(L99),1,1))/7))*7+IF(YEAR(L99)&gt;YEAR(L$98),364,0)</f>
        <v>133</v>
      </c>
      <c r="AB99" s="697">
        <f t="shared" ref="AB99:AB112" si="22">MIN(51,INT((M99 - DATE(YEAR(M99),1,1))/7))*7+IF(YEAR(M99)&gt;YEAR(M$98),364,0)</f>
        <v>133</v>
      </c>
      <c r="AC99" s="697">
        <f t="shared" ref="AC99:AC112" si="23">MIN(51,INT((N99 - DATE(YEAR(N99),1,1))/7))*7+IF(YEAR(N99)&gt;YEAR(N$98),364,0)</f>
        <v>133</v>
      </c>
      <c r="AD99" s="697">
        <f t="shared" ref="AD99:AD112" si="24">MIN(51,INT((O99 - DATE(YEAR(O99),1,1))/7))*7+IF(YEAR(O99)&gt;YEAR(O$98),364,0)</f>
        <v>133</v>
      </c>
      <c r="AL99" s="16"/>
      <c r="AM99" s="8"/>
      <c r="AN99" s="8"/>
      <c r="AO99" s="8"/>
    </row>
    <row r="100" spans="1:41" outlineLevel="1" x14ac:dyDescent="0.35">
      <c r="A100" s="6"/>
      <c r="B100" s="7"/>
      <c r="C100" s="17"/>
      <c r="D100" s="33"/>
      <c r="E100" s="27" t="s">
        <v>762</v>
      </c>
      <c r="F100" s="622">
        <f>F99+G50</f>
        <v>43610</v>
      </c>
      <c r="G100" s="622">
        <f t="shared" ref="G100:O101" si="25">G99+H50</f>
        <v>43596</v>
      </c>
      <c r="H100" s="622">
        <f t="shared" si="25"/>
        <v>43596</v>
      </c>
      <c r="I100" s="622">
        <f t="shared" si="25"/>
        <v>43596</v>
      </c>
      <c r="J100" s="622">
        <f t="shared" si="25"/>
        <v>43596</v>
      </c>
      <c r="K100" s="622">
        <f t="shared" si="25"/>
        <v>43611</v>
      </c>
      <c r="L100" s="622">
        <f t="shared" si="25"/>
        <v>43611</v>
      </c>
      <c r="M100" s="622">
        <f t="shared" si="25"/>
        <v>43611</v>
      </c>
      <c r="N100" s="622">
        <f t="shared" si="25"/>
        <v>43611</v>
      </c>
      <c r="O100" s="622">
        <f t="shared" si="25"/>
        <v>43611</v>
      </c>
      <c r="R100" s="149"/>
      <c r="T100" t="s">
        <v>762</v>
      </c>
      <c r="U100" s="697">
        <f t="shared" si="15"/>
        <v>140</v>
      </c>
      <c r="V100" s="697">
        <f t="shared" si="16"/>
        <v>126</v>
      </c>
      <c r="W100" s="697">
        <f t="shared" si="17"/>
        <v>126</v>
      </c>
      <c r="X100" s="697">
        <f t="shared" si="18"/>
        <v>126</v>
      </c>
      <c r="Y100" s="697">
        <f t="shared" si="19"/>
        <v>126</v>
      </c>
      <c r="Z100" s="697">
        <f t="shared" si="20"/>
        <v>140</v>
      </c>
      <c r="AA100" s="697">
        <f t="shared" si="21"/>
        <v>140</v>
      </c>
      <c r="AB100" s="697">
        <f t="shared" si="22"/>
        <v>140</v>
      </c>
      <c r="AC100" s="697">
        <f t="shared" si="23"/>
        <v>140</v>
      </c>
      <c r="AD100" s="697">
        <f t="shared" si="24"/>
        <v>140</v>
      </c>
      <c r="AL100" s="16"/>
      <c r="AM100" s="8"/>
      <c r="AN100" s="8"/>
      <c r="AO100" s="8"/>
    </row>
    <row r="101" spans="1:41" outlineLevel="1" x14ac:dyDescent="0.35">
      <c r="A101" s="6"/>
      <c r="B101" s="7"/>
      <c r="C101" s="17"/>
      <c r="D101" s="26"/>
      <c r="E101" s="27" t="s">
        <v>763</v>
      </c>
      <c r="F101" s="622">
        <f>F100+G51</f>
        <v>43617</v>
      </c>
      <c r="G101" s="622">
        <f t="shared" si="25"/>
        <v>43603</v>
      </c>
      <c r="H101" s="622">
        <f t="shared" si="25"/>
        <v>43603</v>
      </c>
      <c r="I101" s="622">
        <f t="shared" si="25"/>
        <v>43603</v>
      </c>
      <c r="J101" s="622">
        <f t="shared" si="25"/>
        <v>43603</v>
      </c>
      <c r="K101" s="622">
        <f t="shared" si="25"/>
        <v>43618</v>
      </c>
      <c r="L101" s="622">
        <f t="shared" si="25"/>
        <v>43618</v>
      </c>
      <c r="M101" s="622">
        <f t="shared" si="25"/>
        <v>43618</v>
      </c>
      <c r="N101" s="622">
        <f t="shared" si="25"/>
        <v>43618</v>
      </c>
      <c r="O101" s="622">
        <f t="shared" si="25"/>
        <v>43618</v>
      </c>
      <c r="R101" s="149"/>
      <c r="S101" s="149"/>
      <c r="T101" s="149" t="s">
        <v>763</v>
      </c>
      <c r="U101" s="697">
        <f t="shared" si="15"/>
        <v>147</v>
      </c>
      <c r="V101" s="697">
        <f t="shared" si="16"/>
        <v>133</v>
      </c>
      <c r="W101" s="697">
        <f t="shared" si="17"/>
        <v>133</v>
      </c>
      <c r="X101" s="697">
        <f t="shared" si="18"/>
        <v>133</v>
      </c>
      <c r="Y101" s="697">
        <f t="shared" si="19"/>
        <v>133</v>
      </c>
      <c r="Z101" s="697">
        <f t="shared" si="20"/>
        <v>147</v>
      </c>
      <c r="AA101" s="697">
        <f t="shared" si="21"/>
        <v>147</v>
      </c>
      <c r="AB101" s="697">
        <f t="shared" si="22"/>
        <v>147</v>
      </c>
      <c r="AC101" s="697">
        <f t="shared" si="23"/>
        <v>147</v>
      </c>
      <c r="AD101" s="697">
        <f t="shared" si="24"/>
        <v>147</v>
      </c>
      <c r="AL101" s="16"/>
      <c r="AM101" s="8"/>
      <c r="AN101" s="8"/>
      <c r="AO101" s="8"/>
    </row>
    <row r="102" spans="1:41" outlineLevel="1" x14ac:dyDescent="0.35">
      <c r="A102" s="6"/>
      <c r="B102" s="7"/>
      <c r="C102" s="17"/>
      <c r="D102" s="26"/>
      <c r="E102" s="27" t="s">
        <v>764</v>
      </c>
      <c r="F102" s="622">
        <f>F101+G52</f>
        <v>43624</v>
      </c>
      <c r="G102" s="622">
        <f t="shared" ref="G102:O102" si="26">G101+H52</f>
        <v>43610</v>
      </c>
      <c r="H102" s="622">
        <f t="shared" si="26"/>
        <v>43610</v>
      </c>
      <c r="I102" s="622">
        <f t="shared" si="26"/>
        <v>43610</v>
      </c>
      <c r="J102" s="622">
        <f t="shared" si="26"/>
        <v>43610</v>
      </c>
      <c r="K102" s="622">
        <f t="shared" si="26"/>
        <v>43625</v>
      </c>
      <c r="L102" s="622">
        <f t="shared" si="26"/>
        <v>43625</v>
      </c>
      <c r="M102" s="622">
        <f t="shared" si="26"/>
        <v>43625</v>
      </c>
      <c r="N102" s="622">
        <f t="shared" si="26"/>
        <v>43625</v>
      </c>
      <c r="O102" s="622">
        <f t="shared" si="26"/>
        <v>43625</v>
      </c>
      <c r="P102" s="621"/>
      <c r="Q102" t="s">
        <v>945</v>
      </c>
      <c r="R102" s="149"/>
      <c r="S102" s="705"/>
      <c r="T102" s="705" t="s">
        <v>764</v>
      </c>
      <c r="U102" s="697">
        <f t="shared" si="15"/>
        <v>154</v>
      </c>
      <c r="V102" s="697">
        <f t="shared" si="16"/>
        <v>140</v>
      </c>
      <c r="W102" s="697">
        <f t="shared" si="17"/>
        <v>140</v>
      </c>
      <c r="X102" s="697">
        <f t="shared" si="18"/>
        <v>140</v>
      </c>
      <c r="Y102" s="697">
        <f t="shared" si="19"/>
        <v>140</v>
      </c>
      <c r="Z102" s="697">
        <f t="shared" si="20"/>
        <v>154</v>
      </c>
      <c r="AA102" s="697">
        <f t="shared" si="21"/>
        <v>154</v>
      </c>
      <c r="AB102" s="697">
        <f t="shared" si="22"/>
        <v>154</v>
      </c>
      <c r="AC102" s="697">
        <f t="shared" si="23"/>
        <v>154</v>
      </c>
      <c r="AD102" s="697">
        <f t="shared" si="24"/>
        <v>154</v>
      </c>
      <c r="AL102" s="16"/>
      <c r="AM102" s="8"/>
      <c r="AN102" s="8"/>
      <c r="AO102" s="8"/>
    </row>
    <row r="103" spans="1:41" outlineLevel="1" x14ac:dyDescent="0.35">
      <c r="A103" s="6"/>
      <c r="B103" s="7"/>
      <c r="C103" s="17"/>
      <c r="D103" s="26"/>
      <c r="E103" s="27" t="s">
        <v>765</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1209</v>
      </c>
      <c r="R103" s="149"/>
      <c r="S103" s="149"/>
      <c r="T103" s="149" t="s">
        <v>765</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35">
      <c r="A104" s="6"/>
      <c r="B104" s="7"/>
      <c r="C104" s="17"/>
      <c r="D104" s="26"/>
      <c r="E104" s="27" t="s">
        <v>766</v>
      </c>
      <c r="F104" s="485">
        <v>43678</v>
      </c>
      <c r="G104" s="485">
        <v>43678</v>
      </c>
      <c r="H104" s="485">
        <v>43678</v>
      </c>
      <c r="I104" s="485">
        <v>43678</v>
      </c>
      <c r="J104" s="485">
        <v>43678</v>
      </c>
      <c r="K104" s="485">
        <v>43678</v>
      </c>
      <c r="L104" s="485">
        <v>43678</v>
      </c>
      <c r="M104" s="485">
        <v>43678</v>
      </c>
      <c r="N104" s="485">
        <v>43678</v>
      </c>
      <c r="O104" s="485">
        <v>43678</v>
      </c>
      <c r="R104" s="149"/>
      <c r="S104" s="149"/>
      <c r="T104" s="149" t="s">
        <v>766</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35">
      <c r="A105" s="6"/>
      <c r="B105" s="7"/>
      <c r="C105" s="17"/>
      <c r="D105" s="26"/>
      <c r="E105" s="27" t="s">
        <v>767</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767</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35">
      <c r="A106" s="6"/>
      <c r="B106" s="7"/>
      <c r="C106" s="17"/>
      <c r="D106" s="26"/>
      <c r="E106" s="27" t="s">
        <v>768</v>
      </c>
      <c r="F106" s="485">
        <v>43739</v>
      </c>
      <c r="G106" s="485">
        <v>43739</v>
      </c>
      <c r="H106" s="485">
        <v>43739</v>
      </c>
      <c r="I106" s="485">
        <v>43739</v>
      </c>
      <c r="J106" s="485">
        <v>43739</v>
      </c>
      <c r="K106" s="485">
        <v>43739</v>
      </c>
      <c r="L106" s="485">
        <v>43739</v>
      </c>
      <c r="M106" s="485">
        <v>43739</v>
      </c>
      <c r="N106" s="485">
        <v>43739</v>
      </c>
      <c r="O106" s="485">
        <v>43739</v>
      </c>
      <c r="R106" s="149"/>
      <c r="S106" s="149"/>
      <c r="T106" s="149" t="s">
        <v>768</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35">
      <c r="A107" s="6"/>
      <c r="B107" s="7"/>
      <c r="C107" s="17"/>
      <c r="D107" s="26"/>
      <c r="E107" s="27" t="s">
        <v>769</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772</v>
      </c>
      <c r="R107" s="149"/>
      <c r="S107" s="149"/>
      <c r="T107" s="149" t="s">
        <v>769</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35">
      <c r="A108" s="6"/>
      <c r="B108" s="7"/>
      <c r="C108" s="17"/>
      <c r="D108" s="26"/>
      <c r="E108" s="27" t="s">
        <v>475</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773</v>
      </c>
      <c r="R108" s="149"/>
      <c r="S108" s="149"/>
      <c r="T108" s="149" t="s">
        <v>475</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35">
      <c r="A109" s="6"/>
      <c r="B109" s="7"/>
      <c r="C109" s="17"/>
      <c r="D109" s="26"/>
      <c r="E109" s="27" t="s">
        <v>770</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775</v>
      </c>
      <c r="R109" s="2"/>
      <c r="S109" s="2"/>
      <c r="T109" s="2" t="s">
        <v>770</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35">
      <c r="A110" s="6"/>
      <c r="B110" s="7"/>
      <c r="C110" s="17"/>
      <c r="D110" s="26"/>
      <c r="E110" s="27" t="s">
        <v>771</v>
      </c>
      <c r="F110" s="485">
        <v>43862</v>
      </c>
      <c r="G110" s="485">
        <v>43862</v>
      </c>
      <c r="H110" s="485">
        <v>43862</v>
      </c>
      <c r="I110" s="485">
        <v>43862</v>
      </c>
      <c r="J110" s="485">
        <v>43862</v>
      </c>
      <c r="K110" s="485">
        <v>43862</v>
      </c>
      <c r="L110" s="485">
        <v>43862</v>
      </c>
      <c r="M110" s="485">
        <v>43862</v>
      </c>
      <c r="N110" s="485">
        <v>43862</v>
      </c>
      <c r="O110" s="485">
        <v>43862</v>
      </c>
      <c r="R110" s="2"/>
      <c r="S110" s="2"/>
      <c r="T110" s="2" t="s">
        <v>771</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35">
      <c r="A111" s="6"/>
      <c r="B111" s="7"/>
      <c r="C111" s="17"/>
      <c r="D111" s="26"/>
      <c r="E111" s="27" t="s">
        <v>776</v>
      </c>
      <c r="F111" s="485">
        <v>43891</v>
      </c>
      <c r="G111" s="485">
        <v>43891</v>
      </c>
      <c r="H111" s="485">
        <v>43891</v>
      </c>
      <c r="I111" s="485">
        <v>43891</v>
      </c>
      <c r="J111" s="485">
        <v>43891</v>
      </c>
      <c r="K111" s="485">
        <v>43891</v>
      </c>
      <c r="L111" s="485">
        <v>43891</v>
      </c>
      <c r="M111" s="485">
        <v>43891</v>
      </c>
      <c r="N111" s="485">
        <v>43891</v>
      </c>
      <c r="O111" s="485">
        <v>43891</v>
      </c>
      <c r="R111" s="2"/>
      <c r="S111" s="2"/>
      <c r="T111" s="2" t="s">
        <v>776</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35">
      <c r="A112" s="6"/>
      <c r="B112" s="7"/>
      <c r="C112" s="17"/>
      <c r="D112" s="33"/>
      <c r="E112" s="27" t="s">
        <v>1021</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1022</v>
      </c>
      <c r="R112" s="2"/>
      <c r="S112" s="2"/>
      <c r="T112" s="2" t="s">
        <v>1021</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1" priority="16">
      <formula>(F24&lt;F23)</formula>
    </cfRule>
  </conditionalFormatting>
  <conditionalFormatting sqref="F22:N22">
    <cfRule type="expression" dxfId="30" priority="17">
      <formula>(F22&lt;F21)</formula>
    </cfRule>
    <cfRule type="expression" dxfId="29" priority="18">
      <formula>(F22&lt;#REF!)</formula>
    </cfRule>
  </conditionalFormatting>
  <conditionalFormatting sqref="F21:O21 O22 J24 O24">
    <cfRule type="expression" dxfId="28" priority="19">
      <formula>(F21&lt;#REF!)</formula>
    </cfRule>
  </conditionalFormatting>
  <conditionalFormatting sqref="F23:O23">
    <cfRule type="expression" dxfId="27" priority="6">
      <formula>(F23&lt;F22)</formula>
    </cfRule>
  </conditionalFormatting>
  <conditionalFormatting sqref="F25:O31">
    <cfRule type="expression" dxfId="26" priority="1">
      <formula>(F25&lt;F24)</formula>
    </cfRule>
  </conditionalFormatting>
  <conditionalFormatting sqref="G23">
    <cfRule type="expression" dxfId="25" priority="7">
      <formula>(G23&lt;#REF!)</formula>
    </cfRule>
  </conditionalFormatting>
  <conditionalFormatting sqref="G25">
    <cfRule type="expression" dxfId="24" priority="13">
      <formula>(G25&lt;#REF!)</formula>
    </cfRule>
  </conditionalFormatting>
  <conditionalFormatting sqref="H26">
    <cfRule type="expression" dxfId="23" priority="5">
      <formula>(H26&lt;#REF!)</formula>
    </cfRule>
  </conditionalFormatting>
  <conditionalFormatting sqref="K26:L26">
    <cfRule type="expression" dxfId="22" priority="3">
      <formula>(K26&lt;#REF!)</formula>
    </cfRule>
  </conditionalFormatting>
  <conditionalFormatting sqref="K24:N24">
    <cfRule type="expression" dxfId="21" priority="8">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0" customWidth="1"/>
    <col min="2" max="2" width="1.81640625" style="720" customWidth="1"/>
    <col min="3" max="4" width="0.54296875" style="720" customWidth="1"/>
    <col min="5" max="5" width="2.81640625" style="720" customWidth="1"/>
    <col min="6" max="6" width="1.81640625" style="720" customWidth="1"/>
    <col min="7" max="7" width="13.1796875" style="720" customWidth="1"/>
    <col min="8" max="8" width="12.81640625" style="720" customWidth="1"/>
    <col min="9" max="9" width="11.1796875" style="720" customWidth="1"/>
    <col min="10" max="10" width="13.1796875" style="720" customWidth="1"/>
    <col min="11" max="11" width="12.54296875" style="720" customWidth="1"/>
    <col min="12" max="15" width="13.1796875" style="720" customWidth="1"/>
    <col min="16" max="16" width="13.453125" style="720" customWidth="1"/>
    <col min="17" max="18" width="13.1796875" style="720" customWidth="1"/>
    <col min="19" max="19" width="13.453125" style="720" customWidth="1"/>
    <col min="20" max="20" width="13.1796875" style="720" customWidth="1"/>
    <col min="21" max="21" width="12.81640625" style="720" customWidth="1"/>
    <col min="22" max="22" width="15.54296875" style="720" bestFit="1" customWidth="1"/>
    <col min="23" max="16384" width="13.453125" style="720"/>
  </cols>
  <sheetData>
    <row r="1" spans="1:25" ht="12" customHeight="1" x14ac:dyDescent="0.3">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3">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15" customHeight="1" thickBot="1" x14ac:dyDescent="0.3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15" customHeight="1" x14ac:dyDescent="0.3">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3" customHeight="1" x14ac:dyDescent="0.3">
      <c r="A5" s="725"/>
      <c r="B5" s="731"/>
      <c r="C5" s="762"/>
      <c r="D5" s="762">
        <v>661.25</v>
      </c>
      <c r="E5" s="762" t="s">
        <v>1</v>
      </c>
      <c r="F5" s="770"/>
      <c r="G5" s="769" t="s">
        <v>1063</v>
      </c>
      <c r="H5" s="768"/>
      <c r="I5" s="768"/>
      <c r="J5" s="768"/>
      <c r="K5" s="768"/>
      <c r="L5" s="768"/>
      <c r="M5" s="768"/>
      <c r="N5" s="768"/>
      <c r="O5" s="768"/>
      <c r="P5" s="768"/>
      <c r="Q5" s="768"/>
      <c r="R5" s="768"/>
      <c r="S5" s="768"/>
      <c r="T5" s="767"/>
      <c r="U5" s="766"/>
      <c r="V5" s="765"/>
      <c r="W5" s="764"/>
      <c r="X5" s="732"/>
      <c r="Y5" s="723"/>
    </row>
    <row r="6" spans="1:25" ht="13" customHeight="1" x14ac:dyDescent="0.3">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3" customHeight="1" x14ac:dyDescent="0.3">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3" customHeight="1" x14ac:dyDescent="0.3">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3" customHeight="1" x14ac:dyDescent="0.3">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3" customHeight="1" x14ac:dyDescent="0.3">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3" customHeight="1" x14ac:dyDescent="0.3">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3" customHeight="1" x14ac:dyDescent="0.3">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15" customHeight="1" x14ac:dyDescent="0.3">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15" customHeight="1" x14ac:dyDescent="0.3">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3" customHeight="1" x14ac:dyDescent="0.3">
      <c r="A15" s="725"/>
      <c r="B15" s="731"/>
      <c r="C15" s="737"/>
      <c r="D15" s="737"/>
      <c r="E15" s="737"/>
      <c r="F15" s="740"/>
      <c r="G15" s="735" t="s">
        <v>1062</v>
      </c>
      <c r="H15" s="735"/>
      <c r="I15" s="735"/>
      <c r="J15" s="96">
        <v>0.9</v>
      </c>
      <c r="K15" s="739"/>
      <c r="L15" s="734"/>
      <c r="M15" s="734"/>
      <c r="N15" s="734"/>
      <c r="O15" s="734"/>
      <c r="P15" s="734"/>
      <c r="Q15" s="734"/>
      <c r="R15" s="734"/>
      <c r="S15" s="734"/>
      <c r="T15" s="734"/>
      <c r="U15" s="734"/>
      <c r="V15" s="734"/>
      <c r="W15" s="738"/>
      <c r="X15" s="732"/>
      <c r="Y15" s="723"/>
    </row>
    <row r="16" spans="1:25" ht="13" customHeight="1" x14ac:dyDescent="0.3">
      <c r="A16" s="725"/>
      <c r="B16" s="731"/>
      <c r="C16" s="737"/>
      <c r="D16" s="737"/>
      <c r="E16" s="737"/>
      <c r="F16" s="740"/>
      <c r="G16" s="735" t="s">
        <v>1061</v>
      </c>
      <c r="H16" s="735"/>
      <c r="I16" s="735"/>
      <c r="J16" s="824">
        <v>660</v>
      </c>
      <c r="K16" s="734"/>
      <c r="L16" s="734"/>
      <c r="M16" s="734"/>
      <c r="N16" s="734"/>
      <c r="O16" s="734"/>
      <c r="P16" s="734"/>
      <c r="Q16" s="734"/>
      <c r="R16" s="734"/>
      <c r="S16" s="734"/>
      <c r="T16" s="734"/>
      <c r="U16" s="734"/>
      <c r="V16" s="734"/>
      <c r="W16" s="738"/>
      <c r="X16" s="732"/>
      <c r="Y16" s="723"/>
    </row>
    <row r="17" spans="1:25" ht="13" customHeight="1" x14ac:dyDescent="0.3">
      <c r="A17" s="725"/>
      <c r="B17" s="731"/>
      <c r="C17" s="737"/>
      <c r="D17" s="737"/>
      <c r="E17" s="737"/>
      <c r="F17" s="740"/>
      <c r="G17" s="735" t="s">
        <v>324</v>
      </c>
      <c r="H17" s="735"/>
      <c r="I17" s="735"/>
      <c r="J17" s="824" t="s">
        <v>1082</v>
      </c>
      <c r="K17" s="734"/>
      <c r="L17" s="734"/>
      <c r="M17" s="734"/>
      <c r="N17" s="734"/>
      <c r="O17" s="734"/>
      <c r="P17" s="734"/>
      <c r="Q17" s="734"/>
      <c r="R17" s="734"/>
      <c r="S17" s="734"/>
      <c r="T17" s="734"/>
      <c r="U17" s="734"/>
      <c r="V17" s="734"/>
      <c r="W17" s="738"/>
      <c r="X17" s="732"/>
      <c r="Y17" s="723"/>
    </row>
    <row r="18" spans="1:25" ht="5.15" customHeight="1" x14ac:dyDescent="0.3">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3">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3">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3">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15" customHeight="1" thickBot="1" x14ac:dyDescent="0.3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15" customHeight="1" x14ac:dyDescent="0.3">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3" customHeight="1" x14ac:dyDescent="0.3">
      <c r="A24" s="725"/>
      <c r="B24" s="731"/>
      <c r="C24" s="762"/>
      <c r="D24" s="762">
        <v>417.58461259214789</v>
      </c>
      <c r="E24" s="762" t="s">
        <v>1</v>
      </c>
      <c r="F24" s="770"/>
      <c r="G24" s="769" t="s">
        <v>1060</v>
      </c>
      <c r="H24" s="768"/>
      <c r="I24" s="768"/>
      <c r="J24" s="768"/>
      <c r="K24" s="768"/>
      <c r="L24" s="768"/>
      <c r="M24" s="768"/>
      <c r="N24" s="768"/>
      <c r="O24" s="768"/>
      <c r="P24" s="768"/>
      <c r="Q24" s="768"/>
      <c r="R24" s="768"/>
      <c r="S24" s="768"/>
      <c r="T24" s="767"/>
      <c r="U24" s="766"/>
      <c r="V24" s="765"/>
      <c r="W24" s="764"/>
      <c r="X24" s="732"/>
      <c r="Y24" s="723"/>
    </row>
    <row r="25" spans="1:25" ht="13" customHeight="1" x14ac:dyDescent="0.3">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3" customHeight="1" x14ac:dyDescent="0.3">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3" customHeight="1" x14ac:dyDescent="0.3">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3" customHeight="1" x14ac:dyDescent="0.3">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3" customHeight="1" x14ac:dyDescent="0.3">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3" customHeight="1" x14ac:dyDescent="0.3">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3" customHeight="1" x14ac:dyDescent="0.3">
      <c r="A31" s="725"/>
      <c r="B31" s="731"/>
      <c r="C31" s="737"/>
      <c r="D31" s="737"/>
      <c r="E31" s="737"/>
      <c r="F31" s="745"/>
      <c r="G31" s="745"/>
      <c r="H31" s="745"/>
      <c r="I31" s="745"/>
      <c r="J31" s="810" t="s">
        <v>1059</v>
      </c>
      <c r="K31" s="810" t="s">
        <v>1058</v>
      </c>
      <c r="L31" s="744"/>
      <c r="M31" s="744"/>
      <c r="N31" s="744"/>
      <c r="O31" s="744"/>
      <c r="P31" s="744"/>
      <c r="Q31" s="744"/>
      <c r="R31" s="744"/>
      <c r="S31" s="744"/>
      <c r="T31" s="743"/>
      <c r="U31" s="743"/>
      <c r="V31" s="743"/>
      <c r="W31" s="743"/>
      <c r="X31" s="732"/>
      <c r="Y31" s="723"/>
    </row>
    <row r="32" spans="1:25" ht="5.15" customHeight="1" x14ac:dyDescent="0.3">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15" customHeight="1" x14ac:dyDescent="0.3">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3" customHeight="1" x14ac:dyDescent="0.3">
      <c r="A34" s="725"/>
      <c r="B34" s="731"/>
      <c r="C34" s="737"/>
      <c r="D34" s="737"/>
      <c r="E34" s="737"/>
      <c r="F34" s="741"/>
      <c r="G34" s="735" t="s">
        <v>1057</v>
      </c>
      <c r="H34" s="735"/>
      <c r="I34" s="822" t="s">
        <v>1056</v>
      </c>
      <c r="J34" s="128">
        <v>453.5</v>
      </c>
      <c r="K34" s="128">
        <v>80</v>
      </c>
      <c r="L34" s="734"/>
      <c r="M34" s="734"/>
      <c r="N34" s="734"/>
      <c r="O34" s="734"/>
      <c r="P34" s="734"/>
      <c r="Q34" s="734"/>
      <c r="R34" s="734"/>
      <c r="S34" s="734"/>
      <c r="T34" s="734"/>
      <c r="U34" s="734"/>
      <c r="V34" s="734"/>
      <c r="W34" s="738"/>
      <c r="X34" s="732"/>
      <c r="Y34" s="723"/>
    </row>
    <row r="35" spans="1:25" ht="13" customHeight="1" x14ac:dyDescent="0.3">
      <c r="A35" s="725"/>
      <c r="B35" s="731"/>
      <c r="C35" s="737"/>
      <c r="D35" s="737"/>
      <c r="E35" s="737"/>
      <c r="F35" s="741"/>
      <c r="G35" s="735" t="s">
        <v>1055</v>
      </c>
      <c r="H35" s="735"/>
      <c r="I35" s="822"/>
      <c r="J35" s="96">
        <v>0.8</v>
      </c>
      <c r="K35" s="96">
        <v>0.8</v>
      </c>
      <c r="L35" s="734"/>
      <c r="M35" s="734"/>
      <c r="N35" s="734"/>
      <c r="O35" s="734"/>
      <c r="P35" s="734"/>
      <c r="Q35" s="734"/>
      <c r="R35" s="734"/>
      <c r="S35" s="734"/>
      <c r="T35" s="734"/>
      <c r="U35" s="734"/>
      <c r="V35" s="734"/>
      <c r="W35" s="738"/>
      <c r="X35" s="732"/>
      <c r="Y35" s="723"/>
    </row>
    <row r="36" spans="1:25" ht="13" customHeight="1" x14ac:dyDescent="0.3">
      <c r="A36" s="725"/>
      <c r="B36" s="731"/>
      <c r="C36" s="737"/>
      <c r="D36" s="737"/>
      <c r="E36" s="737"/>
      <c r="F36" s="741"/>
      <c r="G36" s="735" t="s">
        <v>1054</v>
      </c>
      <c r="H36" s="735"/>
      <c r="I36" s="822" t="s">
        <v>1053</v>
      </c>
      <c r="J36" s="128">
        <v>20</v>
      </c>
      <c r="K36" s="128">
        <v>10</v>
      </c>
      <c r="L36" s="734"/>
      <c r="M36" s="734"/>
      <c r="N36" s="734"/>
      <c r="O36" s="734"/>
      <c r="P36" s="734"/>
      <c r="Q36" s="734"/>
      <c r="R36" s="734"/>
      <c r="S36" s="734"/>
      <c r="T36" s="734"/>
      <c r="U36" s="734"/>
      <c r="V36" s="734"/>
      <c r="W36" s="738"/>
      <c r="X36" s="732"/>
      <c r="Y36" s="723"/>
    </row>
    <row r="37" spans="1:25" ht="13" customHeight="1" x14ac:dyDescent="0.35">
      <c r="A37" s="725"/>
      <c r="B37" s="731"/>
      <c r="C37" s="737"/>
      <c r="D37" s="737"/>
      <c r="E37" s="737"/>
      <c r="F37" s="740"/>
      <c r="G37" s="735" t="s">
        <v>1078</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3" customHeight="1" x14ac:dyDescent="0.3">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3" customHeight="1" x14ac:dyDescent="0.3">
      <c r="A39" s="725"/>
      <c r="B39" s="731"/>
      <c r="C39" s="737"/>
      <c r="D39" s="737"/>
      <c r="E39" s="737"/>
      <c r="F39" s="740"/>
      <c r="G39" s="735"/>
      <c r="H39" s="735"/>
      <c r="I39" s="735" t="s">
        <v>1085</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15" customHeight="1" x14ac:dyDescent="0.3">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3">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3">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5">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15" customHeight="1" thickBot="1" x14ac:dyDescent="0.3">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15" customHeight="1" x14ac:dyDescent="0.3">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3" customHeight="1" x14ac:dyDescent="0.3">
      <c r="A46" s="725"/>
      <c r="B46" s="775"/>
      <c r="C46" s="798"/>
      <c r="D46" s="798">
        <v>4408.9250000000002</v>
      </c>
      <c r="E46" s="798" t="s">
        <v>1</v>
      </c>
      <c r="F46" s="796"/>
      <c r="G46" s="803" t="s">
        <v>1074</v>
      </c>
      <c r="H46" s="796"/>
      <c r="I46" s="796"/>
      <c r="J46" s="796"/>
      <c r="K46" s="796"/>
      <c r="L46" s="793"/>
      <c r="M46" s="796"/>
      <c r="N46" s="796"/>
      <c r="O46" s="796"/>
      <c r="P46" s="796"/>
      <c r="Q46" s="796"/>
      <c r="R46" s="796"/>
      <c r="S46" s="796"/>
      <c r="T46" s="795"/>
      <c r="U46" s="797"/>
      <c r="V46" s="793"/>
      <c r="W46" s="780"/>
      <c r="X46" s="774"/>
    </row>
    <row r="47" spans="1:25" ht="13" customHeight="1" x14ac:dyDescent="0.3">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3" customHeight="1" x14ac:dyDescent="0.3">
      <c r="A48" s="725"/>
      <c r="B48" s="775"/>
      <c r="C48" s="785"/>
      <c r="D48" s="798"/>
      <c r="E48" s="785"/>
      <c r="F48" s="796"/>
      <c r="G48" s="814">
        <v>38530.672997685186</v>
      </c>
      <c r="H48" s="797"/>
      <c r="I48" s="796"/>
      <c r="J48" s="796" t="s">
        <v>1075</v>
      </c>
      <c r="K48" s="796"/>
      <c r="L48" s="793"/>
      <c r="M48" s="796"/>
      <c r="N48" s="796"/>
      <c r="O48" s="796"/>
      <c r="P48" s="796"/>
      <c r="Q48" s="796"/>
      <c r="R48" s="796"/>
      <c r="S48" s="796"/>
      <c r="T48" s="795"/>
      <c r="U48" s="794"/>
      <c r="V48" s="793"/>
      <c r="W48" s="780"/>
      <c r="X48" s="774"/>
    </row>
    <row r="49" spans="1:24" ht="13" customHeight="1" x14ac:dyDescent="0.3">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3" customHeight="1" x14ac:dyDescent="0.3">
      <c r="A50" s="725"/>
      <c r="B50" s="775"/>
      <c r="C50" s="785"/>
      <c r="D50" s="785"/>
      <c r="E50" s="785"/>
      <c r="F50" s="785"/>
      <c r="G50" s="785"/>
      <c r="H50" s="785"/>
      <c r="I50" s="791"/>
      <c r="J50" s="791" t="s">
        <v>1026</v>
      </c>
      <c r="K50" s="791"/>
      <c r="L50" s="791"/>
      <c r="M50" s="791"/>
      <c r="N50" s="791"/>
      <c r="O50" s="791"/>
      <c r="P50" s="791"/>
      <c r="Q50" s="791"/>
      <c r="R50" s="791"/>
      <c r="S50" s="791"/>
      <c r="T50" s="791"/>
      <c r="U50" s="791"/>
      <c r="V50" s="791"/>
      <c r="W50" s="780"/>
      <c r="X50" s="774"/>
    </row>
    <row r="51" spans="1:24" ht="13" customHeight="1" x14ac:dyDescent="0.3">
      <c r="A51" s="725"/>
      <c r="B51" s="775"/>
      <c r="C51" s="785"/>
      <c r="D51" s="785"/>
      <c r="E51" s="785"/>
      <c r="F51" s="785"/>
      <c r="G51" s="785"/>
      <c r="H51" s="785"/>
      <c r="I51" s="791"/>
      <c r="J51" s="791"/>
      <c r="K51" s="816" t="s">
        <v>1052</v>
      </c>
      <c r="L51" s="785"/>
      <c r="M51" s="785"/>
      <c r="N51" s="785"/>
      <c r="O51" s="785"/>
      <c r="P51" s="785"/>
      <c r="Q51" s="785"/>
      <c r="R51" s="785"/>
      <c r="S51" s="785"/>
      <c r="T51" s="785"/>
      <c r="U51" s="816"/>
      <c r="V51" s="791"/>
      <c r="W51" s="780"/>
      <c r="X51" s="774"/>
    </row>
    <row r="52" spans="1:24" ht="13" customHeight="1" x14ac:dyDescent="0.3">
      <c r="A52" s="725"/>
      <c r="B52" s="775"/>
      <c r="C52" s="785"/>
      <c r="D52" s="785"/>
      <c r="E52" s="785"/>
      <c r="F52" s="785"/>
      <c r="G52" s="785"/>
      <c r="H52" s="785"/>
      <c r="I52" s="818" t="s">
        <v>1051</v>
      </c>
      <c r="J52" s="818" t="s">
        <v>1050</v>
      </c>
      <c r="K52" s="819" t="s">
        <v>1049</v>
      </c>
      <c r="L52" s="810"/>
      <c r="M52" s="785" t="s">
        <v>1038</v>
      </c>
      <c r="N52" s="785"/>
      <c r="O52" s="810"/>
      <c r="P52" s="791" t="s">
        <v>1036</v>
      </c>
      <c r="Q52" s="810"/>
      <c r="R52" s="785" t="s">
        <v>1034</v>
      </c>
      <c r="S52" s="810"/>
      <c r="T52" s="810" t="s">
        <v>1149</v>
      </c>
      <c r="U52" s="791"/>
      <c r="V52" s="791"/>
      <c r="W52" s="780"/>
      <c r="X52" s="774"/>
    </row>
    <row r="53" spans="1:24" ht="13" customHeight="1" x14ac:dyDescent="0.3">
      <c r="A53" s="725"/>
      <c r="B53" s="775"/>
      <c r="C53" s="785"/>
      <c r="D53" s="785"/>
      <c r="E53" s="785"/>
      <c r="F53" s="785"/>
      <c r="G53" s="785"/>
      <c r="H53" s="785"/>
      <c r="I53" s="810" t="s">
        <v>1048</v>
      </c>
      <c r="J53" s="810" t="s">
        <v>1047</v>
      </c>
      <c r="K53" s="810" t="s">
        <v>1046</v>
      </c>
      <c r="L53" s="810"/>
      <c r="M53" s="785" t="s">
        <v>1027</v>
      </c>
      <c r="N53" s="785" t="s">
        <v>1037</v>
      </c>
      <c r="O53" s="810"/>
      <c r="P53" s="791" t="s">
        <v>1035</v>
      </c>
      <c r="Q53" s="810"/>
      <c r="R53" s="785" t="s">
        <v>1033</v>
      </c>
      <c r="S53" s="810"/>
      <c r="T53" s="810" t="s">
        <v>1150</v>
      </c>
      <c r="U53" s="791"/>
      <c r="V53" s="791"/>
      <c r="W53" s="780"/>
      <c r="X53" s="774"/>
    </row>
    <row r="54" spans="1:24" ht="5.15" customHeight="1" x14ac:dyDescent="0.3">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15" customHeight="1" x14ac:dyDescent="0.3">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3" customHeight="1" x14ac:dyDescent="0.3">
      <c r="A56" s="725"/>
      <c r="B56" s="775"/>
      <c r="C56" s="785"/>
      <c r="D56" s="785"/>
      <c r="E56" s="785"/>
      <c r="F56" s="787"/>
      <c r="G56" s="788" t="s">
        <v>1064</v>
      </c>
      <c r="H56" s="821" t="s">
        <v>367</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3" customHeight="1" x14ac:dyDescent="0.3">
      <c r="A57" s="725"/>
      <c r="B57" s="775"/>
      <c r="C57" s="785"/>
      <c r="D57" s="785"/>
      <c r="E57" s="785"/>
      <c r="F57" s="787"/>
      <c r="G57" s="788"/>
      <c r="H57" s="821" t="s">
        <v>131</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3" customHeight="1" x14ac:dyDescent="0.3">
      <c r="A58" s="725"/>
      <c r="B58" s="775"/>
      <c r="C58" s="785"/>
      <c r="D58" s="785"/>
      <c r="E58" s="785"/>
      <c r="F58" s="787"/>
      <c r="G58" s="788"/>
      <c r="H58" s="821" t="s">
        <v>132</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3" customHeight="1" x14ac:dyDescent="0.3">
      <c r="A59" s="725"/>
      <c r="B59" s="775"/>
      <c r="C59" s="785"/>
      <c r="D59" s="785"/>
      <c r="E59" s="785"/>
      <c r="F59" s="787"/>
      <c r="G59" s="788"/>
      <c r="H59" s="821" t="s">
        <v>133</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3" customHeight="1" x14ac:dyDescent="0.3">
      <c r="A60" s="725"/>
      <c r="B60" s="775"/>
      <c r="C60" s="785"/>
      <c r="D60" s="785"/>
      <c r="E60" s="785"/>
      <c r="F60" s="784"/>
      <c r="G60" s="788"/>
      <c r="H60" s="821" t="s">
        <v>134</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3" customHeight="1" x14ac:dyDescent="0.3">
      <c r="A61" s="725"/>
      <c r="B61" s="775"/>
      <c r="C61" s="785"/>
      <c r="D61" s="785"/>
      <c r="E61" s="785"/>
      <c r="F61" s="806"/>
      <c r="G61" s="788"/>
      <c r="H61" s="821" t="s">
        <v>135</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3" customHeight="1" x14ac:dyDescent="0.3">
      <c r="A62" s="725"/>
      <c r="B62" s="775"/>
      <c r="C62" s="785"/>
      <c r="D62" s="785"/>
      <c r="E62" s="785"/>
      <c r="F62" s="806"/>
      <c r="G62" s="788"/>
      <c r="H62" s="821" t="s">
        <v>136</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3" customHeight="1" x14ac:dyDescent="0.3">
      <c r="A63" s="725"/>
      <c r="B63" s="775"/>
      <c r="C63" s="785"/>
      <c r="D63" s="785"/>
      <c r="E63" s="785"/>
      <c r="F63" s="806"/>
      <c r="G63" s="788"/>
      <c r="H63" s="821" t="s">
        <v>137</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3" customHeight="1" x14ac:dyDescent="0.3">
      <c r="A64" s="725"/>
      <c r="B64" s="775"/>
      <c r="C64" s="785"/>
      <c r="D64" s="785"/>
      <c r="E64" s="785"/>
      <c r="F64" s="806"/>
      <c r="G64" s="788"/>
      <c r="H64" s="821" t="s">
        <v>138</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3" customHeight="1" x14ac:dyDescent="0.3">
      <c r="A65" s="725"/>
      <c r="B65" s="775"/>
      <c r="C65" s="785"/>
      <c r="D65" s="785"/>
      <c r="E65" s="785"/>
      <c r="F65" s="806"/>
      <c r="G65" s="788"/>
      <c r="H65" s="821" t="s">
        <v>139</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3" customHeight="1" x14ac:dyDescent="0.3">
      <c r="A66" s="725"/>
      <c r="B66" s="775"/>
      <c r="C66" s="785"/>
      <c r="D66" s="785"/>
      <c r="E66" s="785"/>
      <c r="F66" s="787"/>
      <c r="G66" s="788" t="s">
        <v>1065</v>
      </c>
      <c r="H66" s="821" t="s">
        <v>367</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3" customHeight="1" outlineLevel="1" x14ac:dyDescent="0.3">
      <c r="A67" s="725"/>
      <c r="B67" s="775"/>
      <c r="C67" s="785"/>
      <c r="D67" s="785"/>
      <c r="E67" s="785"/>
      <c r="F67" s="787"/>
      <c r="G67" s="788"/>
      <c r="H67" s="821" t="s">
        <v>131</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3" customHeight="1" outlineLevel="1" x14ac:dyDescent="0.3">
      <c r="A68" s="725"/>
      <c r="B68" s="775"/>
      <c r="C68" s="785"/>
      <c r="D68" s="785"/>
      <c r="E68" s="785"/>
      <c r="F68" s="787"/>
      <c r="G68" s="788"/>
      <c r="H68" s="821" t="s">
        <v>132</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3" customHeight="1" outlineLevel="1" x14ac:dyDescent="0.3">
      <c r="A69" s="725"/>
      <c r="B69" s="775"/>
      <c r="C69" s="785"/>
      <c r="D69" s="785"/>
      <c r="E69" s="785"/>
      <c r="F69" s="787"/>
      <c r="G69" s="788"/>
      <c r="H69" s="821" t="s">
        <v>133</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3" customHeight="1" outlineLevel="1" x14ac:dyDescent="0.3">
      <c r="A70" s="725"/>
      <c r="B70" s="775"/>
      <c r="C70" s="785"/>
      <c r="D70" s="785"/>
      <c r="E70" s="785"/>
      <c r="F70" s="784"/>
      <c r="G70" s="788"/>
      <c r="H70" s="821" t="s">
        <v>134</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3" customHeight="1" outlineLevel="1" x14ac:dyDescent="0.3">
      <c r="A71" s="725"/>
      <c r="B71" s="775"/>
      <c r="C71" s="785"/>
      <c r="D71" s="785"/>
      <c r="E71" s="785"/>
      <c r="F71" s="806"/>
      <c r="G71" s="788"/>
      <c r="H71" s="821" t="s">
        <v>135</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3" customHeight="1" outlineLevel="1" x14ac:dyDescent="0.3">
      <c r="A72" s="725"/>
      <c r="B72" s="775"/>
      <c r="C72" s="785"/>
      <c r="D72" s="785"/>
      <c r="E72" s="785"/>
      <c r="F72" s="806"/>
      <c r="G72" s="788"/>
      <c r="H72" s="821" t="s">
        <v>136</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3" customHeight="1" outlineLevel="1" x14ac:dyDescent="0.3">
      <c r="A73" s="725"/>
      <c r="B73" s="775"/>
      <c r="C73" s="785"/>
      <c r="D73" s="785"/>
      <c r="E73" s="785"/>
      <c r="F73" s="806"/>
      <c r="G73" s="788"/>
      <c r="H73" s="821" t="s">
        <v>137</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3" customHeight="1" outlineLevel="1" x14ac:dyDescent="0.3">
      <c r="A74" s="725"/>
      <c r="B74" s="775"/>
      <c r="C74" s="785"/>
      <c r="D74" s="785"/>
      <c r="E74" s="785"/>
      <c r="F74" s="806"/>
      <c r="G74" s="788"/>
      <c r="H74" s="821" t="s">
        <v>138</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3" customHeight="1" outlineLevel="1" x14ac:dyDescent="0.3">
      <c r="A75" s="725"/>
      <c r="B75" s="775"/>
      <c r="C75" s="785"/>
      <c r="D75" s="785"/>
      <c r="E75" s="785"/>
      <c r="F75" s="806"/>
      <c r="G75" s="788"/>
      <c r="H75" s="821" t="s">
        <v>139</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3" customHeight="1" outlineLevel="1" x14ac:dyDescent="0.3">
      <c r="A76" s="725"/>
      <c r="B76" s="775"/>
      <c r="C76" s="785"/>
      <c r="D76" s="785"/>
      <c r="E76" s="785"/>
      <c r="F76" s="787"/>
      <c r="G76" s="788" t="s">
        <v>1066</v>
      </c>
      <c r="H76" s="821" t="s">
        <v>367</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3" customHeight="1" outlineLevel="1" x14ac:dyDescent="0.3">
      <c r="A77" s="725"/>
      <c r="B77" s="775"/>
      <c r="C77" s="785"/>
      <c r="D77" s="785"/>
      <c r="E77" s="785"/>
      <c r="F77" s="787"/>
      <c r="G77" s="788"/>
      <c r="H77" s="821" t="s">
        <v>131</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3" customHeight="1" outlineLevel="1" x14ac:dyDescent="0.3">
      <c r="A78" s="725"/>
      <c r="B78" s="775"/>
      <c r="C78" s="785"/>
      <c r="D78" s="785"/>
      <c r="E78" s="785"/>
      <c r="F78" s="787"/>
      <c r="G78" s="788"/>
      <c r="H78" s="821" t="s">
        <v>132</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3" customHeight="1" outlineLevel="1" x14ac:dyDescent="0.3">
      <c r="A79" s="725"/>
      <c r="B79" s="775"/>
      <c r="C79" s="785"/>
      <c r="D79" s="785"/>
      <c r="E79" s="785"/>
      <c r="F79" s="787"/>
      <c r="G79" s="788"/>
      <c r="H79" s="821" t="s">
        <v>133</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3" customHeight="1" outlineLevel="1" x14ac:dyDescent="0.3">
      <c r="A80" s="725"/>
      <c r="B80" s="775"/>
      <c r="C80" s="785"/>
      <c r="D80" s="785"/>
      <c r="E80" s="785"/>
      <c r="F80" s="784"/>
      <c r="G80" s="788"/>
      <c r="H80" s="821" t="s">
        <v>134</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3" customHeight="1" outlineLevel="1" x14ac:dyDescent="0.3">
      <c r="A81" s="725"/>
      <c r="B81" s="775"/>
      <c r="C81" s="785"/>
      <c r="D81" s="785"/>
      <c r="E81" s="785"/>
      <c r="F81" s="806"/>
      <c r="G81" s="788"/>
      <c r="H81" s="821" t="s">
        <v>135</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3" customHeight="1" outlineLevel="1" x14ac:dyDescent="0.3">
      <c r="A82" s="725"/>
      <c r="B82" s="775"/>
      <c r="C82" s="785"/>
      <c r="D82" s="785"/>
      <c r="E82" s="785"/>
      <c r="F82" s="806"/>
      <c r="G82" s="788"/>
      <c r="H82" s="821" t="s">
        <v>136</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3" customHeight="1" outlineLevel="1" x14ac:dyDescent="0.3">
      <c r="A83" s="725"/>
      <c r="B83" s="775"/>
      <c r="C83" s="785"/>
      <c r="D83" s="785"/>
      <c r="E83" s="785"/>
      <c r="F83" s="806"/>
      <c r="G83" s="788"/>
      <c r="H83" s="821" t="s">
        <v>137</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3" customHeight="1" outlineLevel="1" x14ac:dyDescent="0.3">
      <c r="A84" s="725"/>
      <c r="B84" s="775"/>
      <c r="C84" s="785"/>
      <c r="D84" s="785"/>
      <c r="E84" s="785"/>
      <c r="F84" s="806"/>
      <c r="G84" s="788"/>
      <c r="H84" s="821" t="s">
        <v>138</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3" customHeight="1" outlineLevel="1" x14ac:dyDescent="0.3">
      <c r="A85" s="725"/>
      <c r="B85" s="775"/>
      <c r="C85" s="785"/>
      <c r="D85" s="785"/>
      <c r="E85" s="785"/>
      <c r="F85" s="806"/>
      <c r="G85" s="788"/>
      <c r="H85" s="821" t="s">
        <v>139</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3" customHeight="1" outlineLevel="1" x14ac:dyDescent="0.3">
      <c r="A86" s="725"/>
      <c r="B86" s="775"/>
      <c r="C86" s="785"/>
      <c r="D86" s="785"/>
      <c r="E86" s="785"/>
      <c r="F86" s="787"/>
      <c r="G86" s="788" t="s">
        <v>1067</v>
      </c>
      <c r="H86" s="821" t="s">
        <v>367</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3" customHeight="1" outlineLevel="1" x14ac:dyDescent="0.3">
      <c r="A87" s="725"/>
      <c r="B87" s="775"/>
      <c r="C87" s="785"/>
      <c r="D87" s="785"/>
      <c r="E87" s="785"/>
      <c r="F87" s="787"/>
      <c r="G87" s="788"/>
      <c r="H87" s="821" t="s">
        <v>131</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3" customHeight="1" outlineLevel="1" x14ac:dyDescent="0.3">
      <c r="A88" s="725"/>
      <c r="B88" s="775"/>
      <c r="C88" s="785"/>
      <c r="D88" s="785"/>
      <c r="E88" s="785"/>
      <c r="F88" s="787"/>
      <c r="G88" s="788"/>
      <c r="H88" s="821" t="s">
        <v>132</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3" customHeight="1" outlineLevel="1" x14ac:dyDescent="0.3">
      <c r="A89" s="725"/>
      <c r="B89" s="775"/>
      <c r="C89" s="785"/>
      <c r="D89" s="785"/>
      <c r="E89" s="785"/>
      <c r="F89" s="787"/>
      <c r="G89" s="788"/>
      <c r="H89" s="821" t="s">
        <v>133</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3" customHeight="1" outlineLevel="1" x14ac:dyDescent="0.3">
      <c r="A90" s="725"/>
      <c r="B90" s="775"/>
      <c r="C90" s="785"/>
      <c r="D90" s="785"/>
      <c r="E90" s="785"/>
      <c r="F90" s="784"/>
      <c r="G90" s="788"/>
      <c r="H90" s="821" t="s">
        <v>134</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3" customHeight="1" outlineLevel="1" x14ac:dyDescent="0.3">
      <c r="A91" s="725"/>
      <c r="B91" s="775"/>
      <c r="C91" s="785"/>
      <c r="D91" s="785"/>
      <c r="E91" s="785"/>
      <c r="F91" s="806"/>
      <c r="G91" s="788"/>
      <c r="H91" s="821" t="s">
        <v>135</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3" customHeight="1" outlineLevel="1" x14ac:dyDescent="0.3">
      <c r="A92" s="725"/>
      <c r="B92" s="775"/>
      <c r="C92" s="785"/>
      <c r="D92" s="785"/>
      <c r="E92" s="785"/>
      <c r="F92" s="806"/>
      <c r="G92" s="788"/>
      <c r="H92" s="821" t="s">
        <v>136</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3" customHeight="1" outlineLevel="1" x14ac:dyDescent="0.3">
      <c r="A93" s="725"/>
      <c r="B93" s="775"/>
      <c r="C93" s="785"/>
      <c r="D93" s="785"/>
      <c r="E93" s="785"/>
      <c r="F93" s="806"/>
      <c r="G93" s="788"/>
      <c r="H93" s="821" t="s">
        <v>137</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3" customHeight="1" outlineLevel="1" x14ac:dyDescent="0.3">
      <c r="A94" s="725"/>
      <c r="B94" s="775"/>
      <c r="C94" s="785"/>
      <c r="D94" s="785"/>
      <c r="E94" s="785"/>
      <c r="F94" s="806"/>
      <c r="G94" s="788"/>
      <c r="H94" s="821" t="s">
        <v>138</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3" customHeight="1" outlineLevel="1" x14ac:dyDescent="0.3">
      <c r="A95" s="725"/>
      <c r="B95" s="775"/>
      <c r="C95" s="785"/>
      <c r="D95" s="785"/>
      <c r="E95" s="785"/>
      <c r="F95" s="806"/>
      <c r="G95" s="788"/>
      <c r="H95" s="821" t="s">
        <v>139</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3" customHeight="1" outlineLevel="1" x14ac:dyDescent="0.3">
      <c r="A96" s="725"/>
      <c r="B96" s="775"/>
      <c r="C96" s="785"/>
      <c r="D96" s="785"/>
      <c r="E96" s="785"/>
      <c r="F96" s="787"/>
      <c r="G96" s="788" t="s">
        <v>1068</v>
      </c>
      <c r="H96" s="821" t="s">
        <v>367</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3" customHeight="1" outlineLevel="1" x14ac:dyDescent="0.3">
      <c r="A97" s="725"/>
      <c r="B97" s="775"/>
      <c r="C97" s="785"/>
      <c r="D97" s="785"/>
      <c r="E97" s="785"/>
      <c r="F97" s="787"/>
      <c r="G97" s="788"/>
      <c r="H97" s="821" t="s">
        <v>131</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3" customHeight="1" outlineLevel="1" x14ac:dyDescent="0.3">
      <c r="A98" s="725"/>
      <c r="B98" s="775"/>
      <c r="C98" s="785"/>
      <c r="D98" s="785"/>
      <c r="E98" s="785"/>
      <c r="F98" s="787"/>
      <c r="G98" s="788"/>
      <c r="H98" s="821" t="s">
        <v>132</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3" customHeight="1" outlineLevel="1" x14ac:dyDescent="0.3">
      <c r="A99" s="725"/>
      <c r="B99" s="775"/>
      <c r="C99" s="785"/>
      <c r="D99" s="785"/>
      <c r="E99" s="785"/>
      <c r="F99" s="787"/>
      <c r="G99" s="788"/>
      <c r="H99" s="821" t="s">
        <v>133</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3" customHeight="1" outlineLevel="1" x14ac:dyDescent="0.3">
      <c r="A100" s="725"/>
      <c r="B100" s="775"/>
      <c r="C100" s="785"/>
      <c r="D100" s="785"/>
      <c r="E100" s="785"/>
      <c r="F100" s="784"/>
      <c r="G100" s="788"/>
      <c r="H100" s="821" t="s">
        <v>134</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3" customHeight="1" outlineLevel="1" x14ac:dyDescent="0.3">
      <c r="A101" s="725"/>
      <c r="B101" s="775"/>
      <c r="C101" s="785"/>
      <c r="D101" s="785"/>
      <c r="E101" s="785"/>
      <c r="F101" s="806"/>
      <c r="G101" s="788"/>
      <c r="H101" s="821" t="s">
        <v>135</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3" customHeight="1" outlineLevel="1" x14ac:dyDescent="0.3">
      <c r="A102" s="725"/>
      <c r="B102" s="775"/>
      <c r="C102" s="785"/>
      <c r="D102" s="785"/>
      <c r="E102" s="785"/>
      <c r="F102" s="806"/>
      <c r="G102" s="788"/>
      <c r="H102" s="821" t="s">
        <v>136</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3" customHeight="1" outlineLevel="1" x14ac:dyDescent="0.3">
      <c r="A103" s="725"/>
      <c r="B103" s="775"/>
      <c r="C103" s="785"/>
      <c r="D103" s="785"/>
      <c r="E103" s="785"/>
      <c r="F103" s="806"/>
      <c r="G103" s="788"/>
      <c r="H103" s="821" t="s">
        <v>137</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3" customHeight="1" outlineLevel="1" x14ac:dyDescent="0.3">
      <c r="A104" s="725"/>
      <c r="B104" s="775"/>
      <c r="C104" s="785"/>
      <c r="D104" s="785"/>
      <c r="E104" s="785"/>
      <c r="F104" s="806"/>
      <c r="G104" s="788"/>
      <c r="H104" s="821" t="s">
        <v>138</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3" customHeight="1" outlineLevel="1" x14ac:dyDescent="0.3">
      <c r="A105" s="725"/>
      <c r="B105" s="775"/>
      <c r="C105" s="785"/>
      <c r="D105" s="785"/>
      <c r="E105" s="785"/>
      <c r="F105" s="806"/>
      <c r="G105" s="788"/>
      <c r="H105" s="821" t="s">
        <v>139</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3" customHeight="1" outlineLevel="1" x14ac:dyDescent="0.3">
      <c r="A106" s="725"/>
      <c r="B106" s="775"/>
      <c r="C106" s="785"/>
      <c r="D106" s="785"/>
      <c r="E106" s="785"/>
      <c r="F106" s="787"/>
      <c r="G106" s="788" t="s">
        <v>1069</v>
      </c>
      <c r="H106" s="821" t="s">
        <v>367</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3" customHeight="1" outlineLevel="1" x14ac:dyDescent="0.3">
      <c r="A107" s="725"/>
      <c r="B107" s="775"/>
      <c r="C107" s="785"/>
      <c r="D107" s="785"/>
      <c r="E107" s="785"/>
      <c r="F107" s="787"/>
      <c r="G107" s="788"/>
      <c r="H107" s="821" t="s">
        <v>131</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3" customHeight="1" outlineLevel="1" x14ac:dyDescent="0.3">
      <c r="A108" s="725"/>
      <c r="B108" s="775"/>
      <c r="C108" s="785"/>
      <c r="D108" s="785"/>
      <c r="E108" s="785"/>
      <c r="F108" s="787"/>
      <c r="G108" s="788"/>
      <c r="H108" s="821" t="s">
        <v>132</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3" customHeight="1" outlineLevel="1" x14ac:dyDescent="0.3">
      <c r="A109" s="725"/>
      <c r="B109" s="775"/>
      <c r="C109" s="785"/>
      <c r="D109" s="785"/>
      <c r="E109" s="785"/>
      <c r="F109" s="787"/>
      <c r="G109" s="788"/>
      <c r="H109" s="821" t="s">
        <v>133</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3" customHeight="1" outlineLevel="1" x14ac:dyDescent="0.3">
      <c r="A110" s="725"/>
      <c r="B110" s="775"/>
      <c r="C110" s="785"/>
      <c r="D110" s="785"/>
      <c r="E110" s="785"/>
      <c r="F110" s="784"/>
      <c r="G110" s="788"/>
      <c r="H110" s="821" t="s">
        <v>134</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3" customHeight="1" outlineLevel="1" x14ac:dyDescent="0.3">
      <c r="A111" s="725"/>
      <c r="B111" s="775"/>
      <c r="C111" s="785"/>
      <c r="D111" s="785"/>
      <c r="E111" s="785"/>
      <c r="F111" s="806"/>
      <c r="G111" s="788"/>
      <c r="H111" s="821" t="s">
        <v>135</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3" customHeight="1" outlineLevel="1" x14ac:dyDescent="0.3">
      <c r="A112" s="725"/>
      <c r="B112" s="775"/>
      <c r="C112" s="785"/>
      <c r="D112" s="785"/>
      <c r="E112" s="785"/>
      <c r="F112" s="806"/>
      <c r="G112" s="788"/>
      <c r="H112" s="821" t="s">
        <v>136</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3" customHeight="1" outlineLevel="1" x14ac:dyDescent="0.3">
      <c r="A113" s="725"/>
      <c r="B113" s="775"/>
      <c r="C113" s="785"/>
      <c r="D113" s="785"/>
      <c r="E113" s="785"/>
      <c r="F113" s="806"/>
      <c r="G113" s="788"/>
      <c r="H113" s="821" t="s">
        <v>137</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3" customHeight="1" outlineLevel="1" x14ac:dyDescent="0.3">
      <c r="A114" s="725"/>
      <c r="B114" s="775"/>
      <c r="C114" s="785"/>
      <c r="D114" s="785"/>
      <c r="E114" s="785"/>
      <c r="F114" s="806"/>
      <c r="G114" s="788"/>
      <c r="H114" s="821" t="s">
        <v>138</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3" customHeight="1" outlineLevel="1" x14ac:dyDescent="0.3">
      <c r="A115" s="725"/>
      <c r="B115" s="775"/>
      <c r="C115" s="785"/>
      <c r="D115" s="785"/>
      <c r="E115" s="785"/>
      <c r="F115" s="806"/>
      <c r="G115" s="788"/>
      <c r="H115" s="821" t="s">
        <v>139</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3" customHeight="1" outlineLevel="1" x14ac:dyDescent="0.3">
      <c r="A116" s="725"/>
      <c r="B116" s="775"/>
      <c r="C116" s="785"/>
      <c r="D116" s="785"/>
      <c r="E116" s="785"/>
      <c r="F116" s="787"/>
      <c r="G116" s="788" t="s">
        <v>1070</v>
      </c>
      <c r="H116" s="821" t="s">
        <v>367</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3" customHeight="1" outlineLevel="1" x14ac:dyDescent="0.3">
      <c r="A117" s="725"/>
      <c r="B117" s="775"/>
      <c r="C117" s="785"/>
      <c r="D117" s="785"/>
      <c r="E117" s="785"/>
      <c r="F117" s="787"/>
      <c r="G117" s="788"/>
      <c r="H117" s="821" t="s">
        <v>131</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3" customHeight="1" outlineLevel="1" x14ac:dyDescent="0.3">
      <c r="A118" s="725"/>
      <c r="B118" s="775"/>
      <c r="C118" s="785"/>
      <c r="D118" s="785"/>
      <c r="E118" s="785"/>
      <c r="F118" s="787"/>
      <c r="G118" s="788"/>
      <c r="H118" s="821" t="s">
        <v>132</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3" customHeight="1" outlineLevel="1" x14ac:dyDescent="0.3">
      <c r="A119" s="725"/>
      <c r="B119" s="775"/>
      <c r="C119" s="785"/>
      <c r="D119" s="785"/>
      <c r="E119" s="785"/>
      <c r="F119" s="787"/>
      <c r="G119" s="788"/>
      <c r="H119" s="821" t="s">
        <v>133</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3" customHeight="1" outlineLevel="1" x14ac:dyDescent="0.3">
      <c r="A120" s="725"/>
      <c r="B120" s="775"/>
      <c r="C120" s="785"/>
      <c r="D120" s="785"/>
      <c r="E120" s="785"/>
      <c r="F120" s="784"/>
      <c r="G120" s="788"/>
      <c r="H120" s="821" t="s">
        <v>134</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3" customHeight="1" outlineLevel="1" x14ac:dyDescent="0.3">
      <c r="A121" s="725"/>
      <c r="B121" s="775"/>
      <c r="C121" s="785"/>
      <c r="D121" s="785"/>
      <c r="E121" s="785"/>
      <c r="F121" s="806"/>
      <c r="G121" s="788"/>
      <c r="H121" s="821" t="s">
        <v>135</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3" customHeight="1" outlineLevel="1" x14ac:dyDescent="0.3">
      <c r="A122" s="725"/>
      <c r="B122" s="775"/>
      <c r="C122" s="785"/>
      <c r="D122" s="785"/>
      <c r="E122" s="785"/>
      <c r="F122" s="806"/>
      <c r="G122" s="788"/>
      <c r="H122" s="821" t="s">
        <v>136</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3" customHeight="1" outlineLevel="1" x14ac:dyDescent="0.3">
      <c r="A123" s="725"/>
      <c r="B123" s="775"/>
      <c r="C123" s="785"/>
      <c r="D123" s="785"/>
      <c r="E123" s="785"/>
      <c r="F123" s="806"/>
      <c r="G123" s="788"/>
      <c r="H123" s="821" t="s">
        <v>137</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3" customHeight="1" outlineLevel="1" x14ac:dyDescent="0.3">
      <c r="A124" s="725"/>
      <c r="B124" s="775"/>
      <c r="C124" s="785"/>
      <c r="D124" s="785"/>
      <c r="E124" s="785"/>
      <c r="F124" s="806"/>
      <c r="G124" s="788"/>
      <c r="H124" s="821" t="s">
        <v>138</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3" customHeight="1" outlineLevel="1" x14ac:dyDescent="0.3">
      <c r="A125" s="725"/>
      <c r="B125" s="775"/>
      <c r="C125" s="785"/>
      <c r="D125" s="785"/>
      <c r="E125" s="785"/>
      <c r="F125" s="806"/>
      <c r="G125" s="788"/>
      <c r="H125" s="821" t="s">
        <v>139</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3" customHeight="1" outlineLevel="1" x14ac:dyDescent="0.3">
      <c r="A126" s="725"/>
      <c r="B126" s="775"/>
      <c r="C126" s="785"/>
      <c r="D126" s="785"/>
      <c r="E126" s="785"/>
      <c r="F126" s="787"/>
      <c r="G126" s="788" t="s">
        <v>1071</v>
      </c>
      <c r="H126" s="821" t="s">
        <v>367</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3" customHeight="1" outlineLevel="1" x14ac:dyDescent="0.3">
      <c r="A127" s="725"/>
      <c r="B127" s="775"/>
      <c r="C127" s="785"/>
      <c r="D127" s="785"/>
      <c r="E127" s="785"/>
      <c r="F127" s="787"/>
      <c r="G127" s="788"/>
      <c r="H127" s="821" t="s">
        <v>131</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3" customHeight="1" outlineLevel="1" x14ac:dyDescent="0.3">
      <c r="A128" s="725"/>
      <c r="B128" s="775"/>
      <c r="C128" s="785"/>
      <c r="D128" s="785"/>
      <c r="E128" s="785"/>
      <c r="F128" s="787"/>
      <c r="G128" s="788"/>
      <c r="H128" s="821" t="s">
        <v>132</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3" customHeight="1" outlineLevel="1" x14ac:dyDescent="0.3">
      <c r="A129" s="725"/>
      <c r="B129" s="775"/>
      <c r="C129" s="785"/>
      <c r="D129" s="785"/>
      <c r="E129" s="785"/>
      <c r="F129" s="787"/>
      <c r="G129" s="788"/>
      <c r="H129" s="821" t="s">
        <v>133</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3" customHeight="1" outlineLevel="1" x14ac:dyDescent="0.3">
      <c r="A130" s="725"/>
      <c r="B130" s="775"/>
      <c r="C130" s="785"/>
      <c r="D130" s="785"/>
      <c r="E130" s="785"/>
      <c r="F130" s="784"/>
      <c r="G130" s="788"/>
      <c r="H130" s="821" t="s">
        <v>134</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3" customHeight="1" outlineLevel="1" x14ac:dyDescent="0.3">
      <c r="A131" s="725"/>
      <c r="B131" s="775"/>
      <c r="C131" s="785"/>
      <c r="D131" s="785"/>
      <c r="E131" s="785"/>
      <c r="F131" s="806"/>
      <c r="G131" s="788"/>
      <c r="H131" s="821" t="s">
        <v>135</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3" customHeight="1" outlineLevel="1" x14ac:dyDescent="0.3">
      <c r="A132" s="725"/>
      <c r="B132" s="775"/>
      <c r="C132" s="785"/>
      <c r="D132" s="785"/>
      <c r="E132" s="785"/>
      <c r="F132" s="806"/>
      <c r="G132" s="788"/>
      <c r="H132" s="821" t="s">
        <v>136</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3" customHeight="1" outlineLevel="1" x14ac:dyDescent="0.3">
      <c r="A133" s="725"/>
      <c r="B133" s="775"/>
      <c r="C133" s="785"/>
      <c r="D133" s="785"/>
      <c r="E133" s="785"/>
      <c r="F133" s="806"/>
      <c r="G133" s="788"/>
      <c r="H133" s="821" t="s">
        <v>137</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3" customHeight="1" outlineLevel="1" x14ac:dyDescent="0.3">
      <c r="A134" s="725"/>
      <c r="B134" s="775"/>
      <c r="C134" s="785"/>
      <c r="D134" s="785"/>
      <c r="E134" s="785"/>
      <c r="F134" s="806"/>
      <c r="G134" s="788"/>
      <c r="H134" s="821" t="s">
        <v>138</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3" customHeight="1" outlineLevel="1" x14ac:dyDescent="0.3">
      <c r="A135" s="725"/>
      <c r="B135" s="775"/>
      <c r="C135" s="785"/>
      <c r="D135" s="785"/>
      <c r="E135" s="785"/>
      <c r="F135" s="806"/>
      <c r="G135" s="788"/>
      <c r="H135" s="821" t="s">
        <v>139</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3" customHeight="1" outlineLevel="1" x14ac:dyDescent="0.3">
      <c r="A136" s="725"/>
      <c r="B136" s="775"/>
      <c r="C136" s="785"/>
      <c r="D136" s="785"/>
      <c r="E136" s="785"/>
      <c r="F136" s="787"/>
      <c r="G136" s="788" t="s">
        <v>1072</v>
      </c>
      <c r="H136" s="821" t="s">
        <v>367</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3" customHeight="1" outlineLevel="1" x14ac:dyDescent="0.3">
      <c r="A137" s="725"/>
      <c r="B137" s="775"/>
      <c r="C137" s="785"/>
      <c r="D137" s="785"/>
      <c r="E137" s="785"/>
      <c r="F137" s="787"/>
      <c r="G137" s="788"/>
      <c r="H137" s="821" t="s">
        <v>131</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3" customHeight="1" outlineLevel="1" x14ac:dyDescent="0.3">
      <c r="A138" s="725"/>
      <c r="B138" s="775"/>
      <c r="C138" s="785"/>
      <c r="D138" s="785"/>
      <c r="E138" s="785"/>
      <c r="F138" s="787"/>
      <c r="G138" s="788"/>
      <c r="H138" s="821" t="s">
        <v>132</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3" customHeight="1" outlineLevel="1" x14ac:dyDescent="0.3">
      <c r="A139" s="725"/>
      <c r="B139" s="775"/>
      <c r="C139" s="785"/>
      <c r="D139" s="785"/>
      <c r="E139" s="785"/>
      <c r="F139" s="787"/>
      <c r="G139" s="788"/>
      <c r="H139" s="821" t="s">
        <v>133</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3" customHeight="1" outlineLevel="1" x14ac:dyDescent="0.3">
      <c r="A140" s="725"/>
      <c r="B140" s="775"/>
      <c r="C140" s="785"/>
      <c r="D140" s="785"/>
      <c r="E140" s="785"/>
      <c r="F140" s="784"/>
      <c r="G140" s="788"/>
      <c r="H140" s="821" t="s">
        <v>134</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3" customHeight="1" outlineLevel="1" x14ac:dyDescent="0.3">
      <c r="A141" s="725"/>
      <c r="B141" s="775"/>
      <c r="C141" s="785"/>
      <c r="D141" s="785"/>
      <c r="E141" s="785"/>
      <c r="F141" s="806"/>
      <c r="G141" s="788"/>
      <c r="H141" s="821" t="s">
        <v>135</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3" customHeight="1" outlineLevel="1" x14ac:dyDescent="0.3">
      <c r="A142" s="725"/>
      <c r="B142" s="775"/>
      <c r="C142" s="785"/>
      <c r="D142" s="785"/>
      <c r="E142" s="785"/>
      <c r="F142" s="806"/>
      <c r="G142" s="788"/>
      <c r="H142" s="821" t="s">
        <v>136</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3" customHeight="1" outlineLevel="1" x14ac:dyDescent="0.3">
      <c r="A143" s="725"/>
      <c r="B143" s="775"/>
      <c r="C143" s="785"/>
      <c r="D143" s="785"/>
      <c r="E143" s="785"/>
      <c r="F143" s="806"/>
      <c r="G143" s="788"/>
      <c r="H143" s="821" t="s">
        <v>137</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3" customHeight="1" outlineLevel="1" x14ac:dyDescent="0.3">
      <c r="A144" s="725"/>
      <c r="B144" s="775"/>
      <c r="C144" s="785"/>
      <c r="D144" s="785"/>
      <c r="E144" s="785"/>
      <c r="F144" s="806"/>
      <c r="G144" s="788"/>
      <c r="H144" s="821" t="s">
        <v>138</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3" customHeight="1" outlineLevel="1" x14ac:dyDescent="0.3">
      <c r="A145" s="725"/>
      <c r="B145" s="775"/>
      <c r="C145" s="785"/>
      <c r="D145" s="785"/>
      <c r="E145" s="785"/>
      <c r="F145" s="806"/>
      <c r="G145" s="788"/>
      <c r="H145" s="821" t="s">
        <v>139</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3" customHeight="1" outlineLevel="1" x14ac:dyDescent="0.3">
      <c r="A146" s="725"/>
      <c r="B146" s="775"/>
      <c r="C146" s="785"/>
      <c r="D146" s="785"/>
      <c r="E146" s="785"/>
      <c r="F146" s="787"/>
      <c r="G146" s="788" t="s">
        <v>1073</v>
      </c>
      <c r="H146" s="821" t="s">
        <v>367</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3" customHeight="1" outlineLevel="1" x14ac:dyDescent="0.3">
      <c r="A147" s="725"/>
      <c r="B147" s="775"/>
      <c r="C147" s="785"/>
      <c r="D147" s="785"/>
      <c r="E147" s="785"/>
      <c r="F147" s="787"/>
      <c r="G147" s="788"/>
      <c r="H147" s="821" t="s">
        <v>131</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3" customHeight="1" outlineLevel="1" x14ac:dyDescent="0.3">
      <c r="A148" s="725"/>
      <c r="B148" s="775"/>
      <c r="C148" s="785"/>
      <c r="D148" s="785"/>
      <c r="E148" s="785"/>
      <c r="F148" s="787"/>
      <c r="G148" s="788"/>
      <c r="H148" s="821" t="s">
        <v>132</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3" customHeight="1" outlineLevel="1" x14ac:dyDescent="0.3">
      <c r="A149" s="725"/>
      <c r="B149" s="775"/>
      <c r="C149" s="785"/>
      <c r="D149" s="785"/>
      <c r="E149" s="785"/>
      <c r="F149" s="787"/>
      <c r="G149" s="788"/>
      <c r="H149" s="821" t="s">
        <v>133</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3" customHeight="1" outlineLevel="1" x14ac:dyDescent="0.3">
      <c r="A150" s="725"/>
      <c r="B150" s="775"/>
      <c r="C150" s="785"/>
      <c r="D150" s="785"/>
      <c r="E150" s="785"/>
      <c r="F150" s="784"/>
      <c r="G150" s="788"/>
      <c r="H150" s="821" t="s">
        <v>134</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3" customHeight="1" outlineLevel="1" x14ac:dyDescent="0.3">
      <c r="A151" s="725"/>
      <c r="B151" s="775"/>
      <c r="C151" s="785"/>
      <c r="D151" s="785"/>
      <c r="E151" s="785"/>
      <c r="F151" s="806"/>
      <c r="G151" s="788"/>
      <c r="H151" s="821" t="s">
        <v>135</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3" customHeight="1" outlineLevel="1" x14ac:dyDescent="0.3">
      <c r="A152" s="725"/>
      <c r="B152" s="775"/>
      <c r="C152" s="785"/>
      <c r="D152" s="785"/>
      <c r="E152" s="785"/>
      <c r="F152" s="806"/>
      <c r="G152" s="788"/>
      <c r="H152" s="821" t="s">
        <v>136</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3" customHeight="1" outlineLevel="1" x14ac:dyDescent="0.3">
      <c r="A153" s="725"/>
      <c r="B153" s="775"/>
      <c r="C153" s="785"/>
      <c r="D153" s="785"/>
      <c r="E153" s="785"/>
      <c r="F153" s="806"/>
      <c r="G153" s="788"/>
      <c r="H153" s="821" t="s">
        <v>137</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3" customHeight="1" outlineLevel="1" x14ac:dyDescent="0.3">
      <c r="A154" s="725"/>
      <c r="B154" s="775"/>
      <c r="C154" s="785"/>
      <c r="D154" s="785"/>
      <c r="E154" s="785"/>
      <c r="F154" s="806"/>
      <c r="G154" s="788"/>
      <c r="H154" s="821" t="s">
        <v>138</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3" customHeight="1" outlineLevel="1" x14ac:dyDescent="0.3">
      <c r="A155" s="725"/>
      <c r="B155" s="775"/>
      <c r="C155" s="785"/>
      <c r="D155" s="785"/>
      <c r="E155" s="785"/>
      <c r="F155" s="806"/>
      <c r="G155" s="788"/>
      <c r="H155" s="821" t="s">
        <v>139</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3">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15" customHeight="1" x14ac:dyDescent="0.3">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3">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3">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5">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15" customHeight="1" thickBot="1" x14ac:dyDescent="0.3">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15" customHeight="1" x14ac:dyDescent="0.3">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3" customHeight="1" x14ac:dyDescent="0.3">
      <c r="A163" s="725"/>
      <c r="B163" s="775"/>
      <c r="C163" s="798"/>
      <c r="D163" s="798">
        <v>0</v>
      </c>
      <c r="E163" s="798" t="s">
        <v>1</v>
      </c>
      <c r="F163" s="796"/>
      <c r="G163" s="803" t="s">
        <v>1076</v>
      </c>
      <c r="H163" s="796"/>
      <c r="I163" s="796"/>
      <c r="J163" s="796"/>
      <c r="K163" s="796"/>
      <c r="L163" s="796"/>
      <c r="M163" s="796"/>
      <c r="N163" s="796"/>
      <c r="O163" s="796"/>
      <c r="P163" s="796"/>
      <c r="Q163" s="796"/>
      <c r="R163" s="796"/>
      <c r="S163" s="796"/>
      <c r="T163" s="795"/>
      <c r="U163" s="797"/>
      <c r="V163" s="793"/>
      <c r="W163" s="793"/>
      <c r="X163" s="780"/>
      <c r="Y163" s="774"/>
    </row>
    <row r="164" spans="1:25" ht="13" customHeight="1" x14ac:dyDescent="0.3">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3" customHeight="1" x14ac:dyDescent="0.3">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3" customHeight="1" x14ac:dyDescent="0.3">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3" customHeight="1" x14ac:dyDescent="0.3">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3" customHeight="1" x14ac:dyDescent="0.3">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3" customHeight="1" x14ac:dyDescent="0.3">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3" customHeight="1" x14ac:dyDescent="0.3">
      <c r="A170" s="725"/>
      <c r="B170" s="775"/>
      <c r="C170" s="785"/>
      <c r="D170" s="785"/>
      <c r="E170" s="785"/>
      <c r="F170" s="785"/>
      <c r="G170" s="785"/>
      <c r="H170" s="813"/>
      <c r="I170" s="23" t="s">
        <v>368</v>
      </c>
      <c r="J170" s="23" t="s">
        <v>54</v>
      </c>
      <c r="K170" s="23" t="s">
        <v>55</v>
      </c>
      <c r="L170" s="23" t="s">
        <v>56</v>
      </c>
      <c r="M170" s="23" t="s">
        <v>57</v>
      </c>
      <c r="N170" s="23" t="s">
        <v>870</v>
      </c>
      <c r="O170" s="23" t="s">
        <v>871</v>
      </c>
      <c r="P170" s="23" t="s">
        <v>872</v>
      </c>
      <c r="Q170" s="23" t="s">
        <v>1086</v>
      </c>
      <c r="R170" s="813"/>
      <c r="S170" s="813"/>
      <c r="T170" s="791"/>
      <c r="U170" s="791"/>
      <c r="V170" s="791"/>
      <c r="W170" s="791"/>
      <c r="X170" s="780"/>
      <c r="Y170" s="774"/>
    </row>
    <row r="171" spans="1:25" ht="5.15" customHeight="1" x14ac:dyDescent="0.3">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15" customHeight="1" x14ac:dyDescent="0.3">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3" customHeight="1" x14ac:dyDescent="0.3">
      <c r="A173" s="725"/>
      <c r="B173" s="775"/>
      <c r="C173" s="785"/>
      <c r="D173" s="785"/>
      <c r="E173" s="785"/>
      <c r="F173" s="787"/>
      <c r="G173" s="735"/>
      <c r="H173" s="782" t="s">
        <v>1077</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3" customHeight="1" x14ac:dyDescent="0.3">
      <c r="A174" s="725"/>
      <c r="B174" s="775"/>
      <c r="C174" s="785"/>
      <c r="D174" s="785"/>
      <c r="E174" s="785"/>
      <c r="F174" s="784"/>
      <c r="G174" s="783"/>
      <c r="H174" s="782"/>
      <c r="Q174" s="782"/>
      <c r="R174" s="782"/>
      <c r="S174" s="782"/>
      <c r="T174" s="782"/>
      <c r="U174" s="782"/>
      <c r="V174" s="782"/>
      <c r="W174" s="781"/>
      <c r="X174" s="780"/>
      <c r="Y174" s="774"/>
    </row>
    <row r="175" spans="1:25" ht="5.15" customHeight="1" x14ac:dyDescent="0.3">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3">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3">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5">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15" customHeight="1" thickBot="1" x14ac:dyDescent="0.3">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15" customHeight="1" x14ac:dyDescent="0.3">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3" customHeight="1" x14ac:dyDescent="0.3">
      <c r="A181" s="725"/>
      <c r="B181" s="775"/>
      <c r="C181" s="798"/>
      <c r="D181" s="798">
        <v>0</v>
      </c>
      <c r="E181" s="798" t="s">
        <v>1</v>
      </c>
      <c r="F181" s="796"/>
      <c r="G181" s="803" t="s">
        <v>1045</v>
      </c>
      <c r="H181" s="796"/>
      <c r="I181" s="796"/>
      <c r="J181" s="796"/>
      <c r="K181" s="796"/>
      <c r="L181" s="796"/>
      <c r="M181" s="796"/>
      <c r="N181" s="796"/>
      <c r="O181" s="796"/>
      <c r="P181" s="796"/>
      <c r="Q181" s="796"/>
      <c r="R181" s="796"/>
      <c r="S181" s="796"/>
      <c r="T181" s="795"/>
      <c r="U181" s="797"/>
      <c r="V181" s="793"/>
      <c r="W181" s="793"/>
      <c r="X181" s="780"/>
      <c r="Y181" s="774"/>
    </row>
    <row r="182" spans="1:25" ht="13" customHeight="1" x14ac:dyDescent="0.3">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3" customHeight="1" x14ac:dyDescent="0.3">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3" customHeight="1" x14ac:dyDescent="0.3">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3" customHeight="1" x14ac:dyDescent="0.3">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3" customHeight="1" x14ac:dyDescent="0.3">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3" customHeight="1" x14ac:dyDescent="0.3">
      <c r="A187" s="725"/>
      <c r="B187" s="775"/>
      <c r="C187" s="785"/>
      <c r="D187" s="785"/>
      <c r="E187" s="785"/>
      <c r="F187" s="785"/>
      <c r="G187" s="785"/>
      <c r="H187" s="813"/>
      <c r="I187" s="819" t="s">
        <v>1044</v>
      </c>
      <c r="J187" s="819"/>
      <c r="K187" s="819"/>
      <c r="L187" s="819"/>
      <c r="M187" s="819"/>
      <c r="N187" s="829"/>
      <c r="O187" s="813"/>
      <c r="P187" s="813"/>
      <c r="Q187" s="813"/>
      <c r="R187" s="813"/>
      <c r="S187" s="813"/>
      <c r="T187" s="791"/>
      <c r="U187" s="791"/>
      <c r="V187" s="791"/>
      <c r="W187" s="791"/>
      <c r="X187" s="780"/>
      <c r="Y187" s="774"/>
    </row>
    <row r="188" spans="1:25" ht="13" customHeight="1" x14ac:dyDescent="0.3">
      <c r="A188" s="725"/>
      <c r="B188" s="775"/>
      <c r="C188" s="785"/>
      <c r="D188" s="785"/>
      <c r="E188" s="785"/>
      <c r="F188" s="785"/>
      <c r="G188" s="785"/>
      <c r="H188" s="813"/>
      <c r="I188" s="810" t="s">
        <v>1043</v>
      </c>
      <c r="J188" s="810" t="s">
        <v>1042</v>
      </c>
      <c r="K188" s="810" t="s">
        <v>1041</v>
      </c>
      <c r="L188" s="810" t="s">
        <v>1040</v>
      </c>
      <c r="M188" s="810" t="s">
        <v>1039</v>
      </c>
      <c r="N188" s="744"/>
      <c r="O188" s="813"/>
      <c r="P188" s="813"/>
      <c r="Q188" s="813"/>
      <c r="R188" s="813"/>
      <c r="S188" s="813"/>
      <c r="T188" s="791"/>
      <c r="U188" s="791"/>
      <c r="V188" s="791"/>
      <c r="W188" s="791"/>
      <c r="X188" s="780"/>
      <c r="Y188" s="774"/>
    </row>
    <row r="189" spans="1:25" ht="5.15" customHeight="1" x14ac:dyDescent="0.3">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15" customHeight="1" x14ac:dyDescent="0.3">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3" customHeight="1" x14ac:dyDescent="0.3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3" customHeight="1" x14ac:dyDescent="0.3">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15" customHeight="1" x14ac:dyDescent="0.3">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3">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3">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5">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15" customHeight="1" thickBot="1" x14ac:dyDescent="0.3">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15" customHeight="1" x14ac:dyDescent="0.3">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3" customHeight="1" x14ac:dyDescent="0.3">
      <c r="A199" s="725"/>
      <c r="B199" s="775"/>
      <c r="C199" s="798"/>
      <c r="D199" s="798">
        <v>0</v>
      </c>
      <c r="E199" s="798" t="s">
        <v>1</v>
      </c>
      <c r="F199" s="796"/>
      <c r="G199" s="803" t="s">
        <v>1032</v>
      </c>
      <c r="H199" s="796"/>
      <c r="I199" s="796"/>
      <c r="J199" s="796"/>
      <c r="K199" s="796"/>
      <c r="L199" s="796"/>
      <c r="M199" s="796"/>
      <c r="N199" s="796"/>
      <c r="O199" s="796"/>
      <c r="P199" s="796"/>
      <c r="Q199" s="796"/>
      <c r="R199" s="796"/>
      <c r="S199" s="796"/>
      <c r="T199" s="795"/>
      <c r="U199" s="797"/>
      <c r="V199" s="793"/>
      <c r="W199" s="793"/>
      <c r="X199" s="780"/>
      <c r="Y199" s="774"/>
    </row>
    <row r="200" spans="1:25" ht="13" customHeight="1" x14ac:dyDescent="0.3">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3" customHeight="1" x14ac:dyDescent="0.3">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3" customHeight="1" x14ac:dyDescent="0.3">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3" customHeight="1" x14ac:dyDescent="0.3">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3" customHeight="1" x14ac:dyDescent="0.3">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3" customHeight="1" x14ac:dyDescent="0.3">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3" customHeight="1" x14ac:dyDescent="0.3">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15" customHeight="1" x14ac:dyDescent="0.3">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15" customHeight="1" x14ac:dyDescent="0.3">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3" customHeight="1" x14ac:dyDescent="0.3">
      <c r="A209" s="725"/>
      <c r="B209" s="775"/>
      <c r="C209" s="785"/>
      <c r="D209" s="785"/>
      <c r="E209" s="785"/>
      <c r="F209" s="787"/>
      <c r="G209" s="783" t="s">
        <v>1031</v>
      </c>
      <c r="H209" s="783"/>
      <c r="I209" s="783"/>
      <c r="J209" s="96">
        <v>0.08</v>
      </c>
      <c r="K209" s="786"/>
      <c r="L209" s="782"/>
      <c r="M209" s="782"/>
      <c r="N209" s="782"/>
      <c r="O209" s="782"/>
      <c r="P209" s="782"/>
      <c r="Q209" s="782"/>
      <c r="R209" s="782"/>
      <c r="S209" s="782"/>
      <c r="T209" s="782"/>
      <c r="U209" s="782"/>
      <c r="V209" s="782"/>
      <c r="W209" s="781"/>
      <c r="X209" s="780"/>
      <c r="Y209" s="774"/>
    </row>
    <row r="210" spans="1:25" ht="13" customHeight="1" x14ac:dyDescent="0.3">
      <c r="A210" s="725"/>
      <c r="B210" s="775"/>
      <c r="C210" s="785"/>
      <c r="D210" s="785"/>
      <c r="E210" s="785"/>
      <c r="F210" s="787"/>
      <c r="G210" s="783" t="s">
        <v>1030</v>
      </c>
      <c r="H210" s="783"/>
      <c r="I210" s="783"/>
      <c r="J210" s="825">
        <v>4</v>
      </c>
      <c r="K210" s="786"/>
      <c r="L210" s="782"/>
      <c r="M210" s="782"/>
      <c r="N210" s="782"/>
      <c r="O210" s="782"/>
      <c r="P210" s="782"/>
      <c r="Q210" s="782"/>
      <c r="R210" s="782"/>
      <c r="S210" s="782"/>
      <c r="T210" s="782"/>
      <c r="U210" s="782"/>
      <c r="V210" s="782"/>
      <c r="W210" s="781"/>
      <c r="X210" s="780"/>
      <c r="Y210" s="774"/>
    </row>
    <row r="211" spans="1:25" ht="13" customHeight="1" x14ac:dyDescent="0.3">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3" customHeight="1" x14ac:dyDescent="0.3">
      <c r="A212" s="725"/>
      <c r="B212" s="775"/>
      <c r="C212" s="785"/>
      <c r="D212" s="785"/>
      <c r="E212" s="785"/>
      <c r="F212" s="784"/>
      <c r="G212" s="783" t="s">
        <v>1029</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3" customHeight="1" x14ac:dyDescent="0.3">
      <c r="A213" s="725"/>
      <c r="B213" s="775"/>
      <c r="C213" s="785"/>
      <c r="D213" s="785"/>
      <c r="E213" s="785"/>
      <c r="F213" s="806"/>
      <c r="G213" s="783" t="s">
        <v>1028</v>
      </c>
      <c r="H213" s="783"/>
      <c r="I213" s="783"/>
      <c r="J213" s="224">
        <v>1.4</v>
      </c>
      <c r="K213" s="808"/>
      <c r="L213" s="782"/>
      <c r="M213" s="782"/>
      <c r="N213" s="782"/>
      <c r="O213" s="782"/>
      <c r="P213" s="782"/>
      <c r="Q213" s="782"/>
      <c r="R213" s="782"/>
      <c r="S213" s="782"/>
      <c r="T213" s="782"/>
      <c r="U213" s="782"/>
      <c r="V213" s="782"/>
      <c r="W213" s="781"/>
      <c r="X213" s="780"/>
      <c r="Y213" s="774"/>
    </row>
    <row r="214" spans="1:25" ht="13" customHeight="1" x14ac:dyDescent="0.3">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15" customHeight="1" x14ac:dyDescent="0.3">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3">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3">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3">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3">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3">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3">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3">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3">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3">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3">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3">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3">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3">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3">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3">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3">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3">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3">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3">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3">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3" x14ac:dyDescent="0.3">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593" t="s">
        <v>915</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242</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308</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237</v>
      </c>
      <c r="I14" s="23"/>
      <c r="J14" s="23" t="s">
        <v>236</v>
      </c>
      <c r="K14" s="23"/>
      <c r="L14" s="23" t="s">
        <v>238</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197</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198</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244</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243</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239</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237</v>
      </c>
      <c r="I34" s="23"/>
      <c r="J34" s="23" t="s">
        <v>236</v>
      </c>
      <c r="K34" s="23"/>
      <c r="L34" s="23" t="s">
        <v>238</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240</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241</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245</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237</v>
      </c>
      <c r="I51" s="23" t="s">
        <v>236</v>
      </c>
      <c r="J51" s="23" t="s">
        <v>238</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246</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247</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248</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249</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347</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236</v>
      </c>
      <c r="J58" s="144" t="s">
        <v>238</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250</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251</v>
      </c>
      <c r="I60" s="235">
        <v>0.02</v>
      </c>
      <c r="J60" s="235">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252</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256</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1" t="s">
        <v>254</v>
      </c>
      <c r="G71" s="591"/>
      <c r="H71" s="98"/>
      <c r="I71" s="22"/>
      <c r="J71" s="98" t="s">
        <v>255</v>
      </c>
      <c r="K71" s="98"/>
      <c r="L71" s="98"/>
      <c r="M71" s="22"/>
      <c r="N71" s="98" t="s">
        <v>348</v>
      </c>
      <c r="O71" s="98"/>
      <c r="P71" s="98"/>
      <c r="Q71" s="22"/>
      <c r="R71" s="98" t="s">
        <v>257</v>
      </c>
      <c r="S71" s="98"/>
      <c r="T71" s="591"/>
      <c r="U71" s="22"/>
      <c r="V71" s="592" t="s">
        <v>258</v>
      </c>
      <c r="W71" s="22"/>
      <c r="X71" s="22"/>
      <c r="Y71" s="22"/>
      <c r="Z71" s="16"/>
      <c r="AA71" s="8"/>
      <c r="AB71" s="8"/>
      <c r="AC71" s="8"/>
    </row>
    <row r="72" spans="1:29" ht="14.15" customHeight="1" outlineLevel="1" x14ac:dyDescent="0.35">
      <c r="A72" s="6"/>
      <c r="B72" s="7"/>
      <c r="C72" s="17"/>
      <c r="D72" s="17"/>
      <c r="E72" s="17"/>
      <c r="F72" s="592" t="s">
        <v>89</v>
      </c>
      <c r="G72" s="23" t="s">
        <v>914</v>
      </c>
      <c r="H72" s="141" t="s">
        <v>253</v>
      </c>
      <c r="I72" s="22"/>
      <c r="J72" s="23" t="s">
        <v>89</v>
      </c>
      <c r="K72" s="23" t="s">
        <v>914</v>
      </c>
      <c r="L72" s="23" t="s">
        <v>253</v>
      </c>
      <c r="M72" s="22"/>
      <c r="N72" s="23" t="s">
        <v>89</v>
      </c>
      <c r="O72" s="23" t="s">
        <v>914</v>
      </c>
      <c r="P72" s="23" t="s">
        <v>253</v>
      </c>
      <c r="Q72" s="22"/>
      <c r="R72" s="23" t="s">
        <v>89</v>
      </c>
      <c r="S72" s="23" t="s">
        <v>914</v>
      </c>
      <c r="T72" s="23" t="s">
        <v>253</v>
      </c>
      <c r="U72" s="22"/>
      <c r="V72" s="592" t="s">
        <v>253</v>
      </c>
      <c r="W72" s="22"/>
      <c r="X72" s="22"/>
      <c r="Y72" s="22"/>
      <c r="Z72" s="16"/>
      <c r="AA72" s="8"/>
      <c r="AB72" s="8"/>
      <c r="AC72" s="8"/>
    </row>
    <row r="73" spans="1:29" ht="14.15" customHeight="1" outlineLevel="1" x14ac:dyDescent="0.3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5" customHeight="1" outlineLevel="1" x14ac:dyDescent="0.3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5" customHeight="1" outlineLevel="1" x14ac:dyDescent="0.3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913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259</v>
      </c>
      <c r="G97" s="22"/>
      <c r="H97" s="22"/>
      <c r="I97" s="22"/>
      <c r="J97" s="22"/>
      <c r="K97" s="22"/>
      <c r="L97" s="22"/>
      <c r="M97" s="22"/>
      <c r="N97" s="22"/>
      <c r="O97" s="22" t="s">
        <v>353</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85"/>
      <c r="F99" s="886"/>
      <c r="G99" s="23" t="s">
        <v>260</v>
      </c>
      <c r="H99" s="23"/>
      <c r="I99" s="23"/>
      <c r="J99" s="98" t="s">
        <v>349</v>
      </c>
      <c r="K99" s="98"/>
      <c r="L99" s="98"/>
      <c r="M99" s="597"/>
      <c r="N99" s="98" t="s">
        <v>350</v>
      </c>
      <c r="O99" s="98"/>
      <c r="P99" s="236"/>
      <c r="Q99" s="126"/>
      <c r="R99" s="236" t="s">
        <v>351</v>
      </c>
      <c r="S99" s="131"/>
      <c r="T99" s="131"/>
      <c r="U99" s="126"/>
      <c r="V99" s="131" t="s">
        <v>352</v>
      </c>
      <c r="W99" s="131"/>
      <c r="X99" s="131"/>
      <c r="Y99" s="126"/>
      <c r="Z99" s="16"/>
      <c r="AA99" s="8"/>
      <c r="AB99" s="8"/>
      <c r="AC99" s="8"/>
    </row>
    <row r="100" spans="1:29" ht="13.5" customHeight="1" outlineLevel="1" x14ac:dyDescent="0.35">
      <c r="A100" s="6"/>
      <c r="B100" s="7"/>
      <c r="C100" s="17"/>
      <c r="D100" s="17"/>
      <c r="E100" s="17" t="s">
        <v>248</v>
      </c>
      <c r="F100" s="17"/>
      <c r="G100" s="23" t="s">
        <v>96</v>
      </c>
      <c r="H100" s="23" t="s">
        <v>261</v>
      </c>
      <c r="I100" s="23"/>
      <c r="J100" s="23" t="s">
        <v>89</v>
      </c>
      <c r="K100" s="23" t="s">
        <v>914</v>
      </c>
      <c r="L100" s="23" t="s">
        <v>253</v>
      </c>
      <c r="M100" s="23"/>
      <c r="N100" s="23" t="s">
        <v>89</v>
      </c>
      <c r="O100" s="23" t="s">
        <v>914</v>
      </c>
      <c r="P100" s="23" t="s">
        <v>253</v>
      </c>
      <c r="Q100" s="23"/>
      <c r="R100" s="23" t="s">
        <v>89</v>
      </c>
      <c r="S100" s="23" t="s">
        <v>914</v>
      </c>
      <c r="T100" s="23" t="s">
        <v>253</v>
      </c>
      <c r="U100" s="23"/>
      <c r="V100" s="23" t="s">
        <v>89</v>
      </c>
      <c r="W100" s="23" t="s">
        <v>914</v>
      </c>
      <c r="X100" s="23" t="s">
        <v>253</v>
      </c>
      <c r="Y100" s="24"/>
      <c r="Z100" s="16"/>
      <c r="AA100" s="8"/>
      <c r="AB100" s="8"/>
      <c r="AC100" s="8"/>
    </row>
    <row r="101" spans="1:29" ht="13.5" customHeight="1" outlineLevel="1" x14ac:dyDescent="0.3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3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3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3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3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3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3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35">
      <c r="A108" s="6"/>
      <c r="B108" s="7"/>
      <c r="C108" s="17"/>
      <c r="D108" s="26"/>
      <c r="E108" s="644"/>
      <c r="F108" s="644"/>
      <c r="G108" s="652" t="str">
        <f>General!G24</f>
        <v>o</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35">
      <c r="A109" s="6"/>
      <c r="B109" s="7"/>
      <c r="C109" s="17"/>
      <c r="D109" s="26"/>
      <c r="E109" s="644"/>
      <c r="F109" s="644"/>
      <c r="G109" s="652" t="str">
        <f>General!G25</f>
        <v>od</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35">
      <c r="A110" s="6"/>
      <c r="B110" s="7"/>
      <c r="C110" s="17"/>
      <c r="D110" s="26"/>
      <c r="E110" s="644"/>
      <c r="F110" s="644"/>
      <c r="G110" s="652" t="str">
        <f>General!G26</f>
        <v>of</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35">
      <c r="A111" s="6"/>
      <c r="B111" s="7"/>
      <c r="C111" s="17"/>
      <c r="D111" s="26"/>
      <c r="E111" s="644"/>
      <c r="F111" s="644"/>
      <c r="G111" s="652" t="str">
        <f>General!G27</f>
        <v>r</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35">
      <c r="A112" s="6"/>
      <c r="B112" s="7"/>
      <c r="C112" s="17"/>
      <c r="D112" s="26"/>
      <c r="E112" s="644"/>
      <c r="F112" s="644"/>
      <c r="G112" s="652" t="str">
        <f>General!G28</f>
        <v>rd</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35">
      <c r="A113" s="6"/>
      <c r="B113" s="7"/>
      <c r="C113" s="17"/>
      <c r="D113" s="26"/>
      <c r="E113" s="644"/>
      <c r="F113" s="644"/>
      <c r="G113" s="652" t="str">
        <f>General!G29</f>
        <v>v</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35">
      <c r="A114" s="6"/>
      <c r="B114" s="7"/>
      <c r="C114" s="17"/>
      <c r="D114" s="26"/>
      <c r="E114" s="644"/>
      <c r="F114" s="644"/>
      <c r="G114" s="652" t="str">
        <f>General!G30</f>
        <v>w</v>
      </c>
      <c r="H114" s="598">
        <v>1.3</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35">
      <c r="A115" s="6"/>
      <c r="B115" s="7"/>
      <c r="C115" s="17"/>
      <c r="D115" s="26"/>
      <c r="E115" s="644"/>
      <c r="F115" s="644"/>
      <c r="G115" s="652" t="str">
        <f>General!G31</f>
        <v>wd</v>
      </c>
      <c r="H115" s="598">
        <v>1.3</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35">
      <c r="A116" s="6"/>
      <c r="B116" s="7"/>
      <c r="C116" s="17"/>
      <c r="D116" s="26"/>
      <c r="E116" s="644"/>
      <c r="F116" s="644"/>
      <c r="G116" s="652" t="str">
        <f>General!G32</f>
        <v>z</v>
      </c>
      <c r="H116" s="598">
        <v>1.2</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35">
      <c r="A117" s="6"/>
      <c r="B117" s="7"/>
      <c r="C117" s="17"/>
      <c r="D117" s="26"/>
      <c r="E117" s="644"/>
      <c r="F117" s="644"/>
      <c r="G117" s="652" t="str">
        <f>General!G33</f>
        <v>zd</v>
      </c>
      <c r="H117" s="598">
        <v>1.2</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35">
      <c r="A118" s="6"/>
      <c r="B118" s="7"/>
      <c r="C118" s="17"/>
      <c r="D118" s="33"/>
      <c r="E118" s="644"/>
      <c r="F118" s="644"/>
      <c r="G118" s="644"/>
      <c r="H118" s="644"/>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35">
      <c r="A119" s="6"/>
      <c r="B119" s="7"/>
      <c r="C119" s="17"/>
      <c r="D119" s="33"/>
      <c r="E119" s="644"/>
      <c r="F119" s="644"/>
      <c r="G119" s="644"/>
      <c r="H119" s="644"/>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3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3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3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35">
      <c r="A123" s="6"/>
      <c r="B123" s="7"/>
      <c r="C123" s="17"/>
      <c r="D123" s="33"/>
      <c r="E123" s="707" t="s">
        <v>728</v>
      </c>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35">
      <c r="A124" s="6"/>
      <c r="B124" s="7"/>
      <c r="C124" s="17"/>
      <c r="D124" s="33"/>
      <c r="E124" s="707"/>
      <c r="F124" s="708">
        <v>43466</v>
      </c>
      <c r="G124" s="708">
        <v>43497</v>
      </c>
      <c r="H124" s="708">
        <v>43525</v>
      </c>
      <c r="I124" s="708">
        <v>43556</v>
      </c>
      <c r="J124" s="708">
        <v>43586</v>
      </c>
      <c r="K124" s="708">
        <v>43617</v>
      </c>
      <c r="L124" s="708">
        <v>43647</v>
      </c>
      <c r="M124" s="708">
        <v>43678</v>
      </c>
      <c r="N124" s="708">
        <v>43709</v>
      </c>
      <c r="O124" s="708">
        <v>43739</v>
      </c>
      <c r="P124" s="708">
        <v>43770</v>
      </c>
      <c r="Q124" s="708">
        <v>43800</v>
      </c>
      <c r="R124" s="644"/>
      <c r="S124" s="644"/>
      <c r="T124" s="644"/>
      <c r="U124" s="644"/>
      <c r="V124" s="644"/>
      <c r="W124" s="644"/>
      <c r="X124" s="644"/>
      <c r="Z124" s="16"/>
      <c r="AA124" s="8"/>
      <c r="AB124" s="8"/>
      <c r="AC124" s="8"/>
    </row>
    <row r="125" spans="1:29" ht="13.5" customHeight="1" outlineLevel="1" x14ac:dyDescent="0.35">
      <c r="A125" s="6"/>
      <c r="B125" s="7"/>
      <c r="C125" s="17"/>
      <c r="D125" s="33"/>
      <c r="E125" s="598" t="s">
        <v>89</v>
      </c>
      <c r="F125" s="709">
        <f>MIN(364,INT((F124 - DATE(YEAR(F124),1,1))))</f>
        <v>0</v>
      </c>
      <c r="G125" s="709">
        <f t="shared" ref="G125:Q125" si="1">MIN(364,INT((G124 - DATE(YEAR(G124),1,1))))</f>
        <v>31</v>
      </c>
      <c r="H125" s="709">
        <f t="shared" si="1"/>
        <v>59</v>
      </c>
      <c r="I125" s="709">
        <f t="shared" si="1"/>
        <v>90</v>
      </c>
      <c r="J125" s="709">
        <f t="shared" si="1"/>
        <v>120</v>
      </c>
      <c r="K125" s="709">
        <f t="shared" si="1"/>
        <v>151</v>
      </c>
      <c r="L125" s="709">
        <f t="shared" si="1"/>
        <v>181</v>
      </c>
      <c r="M125" s="709">
        <f t="shared" si="1"/>
        <v>212</v>
      </c>
      <c r="N125" s="709">
        <f t="shared" si="1"/>
        <v>243</v>
      </c>
      <c r="O125" s="709">
        <f t="shared" si="1"/>
        <v>273</v>
      </c>
      <c r="P125" s="709">
        <f t="shared" si="1"/>
        <v>304</v>
      </c>
      <c r="Q125" s="709">
        <f t="shared" si="1"/>
        <v>334</v>
      </c>
      <c r="R125" s="644"/>
      <c r="S125" s="644"/>
      <c r="T125" s="644"/>
      <c r="U125" s="644"/>
      <c r="V125" s="644"/>
      <c r="W125" s="644"/>
      <c r="X125" s="644"/>
      <c r="Z125" s="16"/>
      <c r="AA125" s="8"/>
      <c r="AB125" s="8"/>
      <c r="AC125" s="8"/>
    </row>
    <row r="126" spans="1:29" ht="13.5" customHeight="1" outlineLevel="1" x14ac:dyDescent="0.35">
      <c r="A126" s="6"/>
      <c r="B126" s="7"/>
      <c r="C126" s="17"/>
      <c r="D126" s="33"/>
      <c r="E126" s="598" t="s">
        <v>729</v>
      </c>
      <c r="F126" s="598">
        <v>0</v>
      </c>
      <c r="G126" s="598">
        <v>0</v>
      </c>
      <c r="H126" s="598">
        <v>0</v>
      </c>
      <c r="I126" s="598">
        <v>0</v>
      </c>
      <c r="J126" s="598">
        <v>0</v>
      </c>
      <c r="K126" s="598">
        <v>0.5</v>
      </c>
      <c r="L126" s="598">
        <v>0.5</v>
      </c>
      <c r="M126" s="598">
        <v>0.3</v>
      </c>
      <c r="N126" s="598">
        <v>0.3</v>
      </c>
      <c r="O126" s="598">
        <v>0</v>
      </c>
      <c r="P126" s="598">
        <v>0</v>
      </c>
      <c r="Q126" s="598">
        <v>0</v>
      </c>
      <c r="R126" s="644"/>
      <c r="S126" s="644"/>
      <c r="T126" s="644"/>
      <c r="U126" s="644"/>
      <c r="V126" s="644"/>
      <c r="W126" s="644"/>
      <c r="X126" s="644"/>
      <c r="Z126" s="16"/>
      <c r="AA126" s="8"/>
      <c r="AB126" s="8"/>
      <c r="AC126" s="8"/>
    </row>
    <row r="127" spans="1:29" ht="13.5" customHeight="1" outlineLevel="1" x14ac:dyDescent="0.35">
      <c r="A127" s="6"/>
      <c r="B127" s="7"/>
      <c r="C127" s="17"/>
      <c r="D127" s="33"/>
      <c r="E127" s="644"/>
      <c r="F127" s="644"/>
      <c r="G127" s="644"/>
      <c r="H127" s="644"/>
      <c r="I127" s="644"/>
      <c r="J127" s="644"/>
      <c r="K127" s="644"/>
      <c r="L127" s="644"/>
      <c r="M127" s="644"/>
      <c r="N127" s="644"/>
      <c r="O127" s="644"/>
      <c r="P127" s="644"/>
      <c r="Q127" s="644"/>
      <c r="R127" s="644"/>
      <c r="S127" s="644"/>
      <c r="T127" s="644"/>
      <c r="U127" s="644"/>
      <c r="V127" s="644"/>
      <c r="W127" s="644"/>
      <c r="X127" s="644"/>
      <c r="Z127" s="16"/>
      <c r="AA127" s="8"/>
      <c r="AB127" s="8"/>
      <c r="AC127" s="8"/>
    </row>
    <row r="128" spans="1:29" ht="13.5" customHeight="1" outlineLevel="1" x14ac:dyDescent="0.35">
      <c r="A128" s="6"/>
      <c r="B128" s="7"/>
      <c r="C128" s="17"/>
      <c r="D128" s="33"/>
      <c r="E128" s="644"/>
      <c r="F128" s="644"/>
      <c r="G128" s="644"/>
      <c r="H128" s="644"/>
      <c r="I128" s="644"/>
      <c r="J128" s="644"/>
      <c r="K128" s="644"/>
      <c r="L128" s="644"/>
      <c r="M128" s="644"/>
      <c r="N128" s="644"/>
      <c r="O128" s="644"/>
      <c r="P128" s="644"/>
      <c r="Q128" s="644"/>
      <c r="R128" s="644"/>
      <c r="S128" s="644"/>
      <c r="T128" s="644"/>
      <c r="U128" s="644"/>
      <c r="V128" s="644"/>
      <c r="W128" s="644"/>
      <c r="X128" s="644"/>
      <c r="Z128" s="16"/>
      <c r="AA128" s="8"/>
      <c r="AB128" s="8"/>
      <c r="AC128" s="8"/>
    </row>
    <row r="129" spans="1:29" ht="13.5" customHeight="1" outlineLevel="1" x14ac:dyDescent="0.3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35">
      <c r="A130" s="6"/>
      <c r="B130" s="7"/>
      <c r="C130" s="17"/>
      <c r="D130" s="33"/>
      <c r="E130" s="707" t="s">
        <v>727</v>
      </c>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35">
      <c r="A131" s="6"/>
      <c r="B131" s="7"/>
      <c r="C131" s="17"/>
      <c r="D131" s="33"/>
      <c r="E131" s="598"/>
      <c r="F131" s="653">
        <f>F125</f>
        <v>0</v>
      </c>
      <c r="G131" s="653">
        <f t="shared" ref="G131:Q131" si="2">G125</f>
        <v>31</v>
      </c>
      <c r="H131" s="653">
        <f t="shared" si="2"/>
        <v>59</v>
      </c>
      <c r="I131" s="653">
        <f t="shared" si="2"/>
        <v>90</v>
      </c>
      <c r="J131" s="653">
        <f t="shared" si="2"/>
        <v>120</v>
      </c>
      <c r="K131" s="653">
        <f t="shared" si="2"/>
        <v>151</v>
      </c>
      <c r="L131" s="653">
        <f t="shared" si="2"/>
        <v>181</v>
      </c>
      <c r="M131" s="653">
        <f t="shared" si="2"/>
        <v>212</v>
      </c>
      <c r="N131" s="653">
        <f t="shared" si="2"/>
        <v>243</v>
      </c>
      <c r="O131" s="653">
        <f t="shared" si="2"/>
        <v>273</v>
      </c>
      <c r="P131" s="653">
        <f t="shared" si="2"/>
        <v>304</v>
      </c>
      <c r="Q131" s="653">
        <f t="shared" si="2"/>
        <v>334</v>
      </c>
      <c r="R131" s="644"/>
      <c r="S131" s="644"/>
      <c r="T131" s="644"/>
      <c r="U131" s="644"/>
      <c r="V131" s="644"/>
      <c r="W131" s="644"/>
      <c r="X131" s="644"/>
      <c r="Z131" s="16"/>
      <c r="AA131" s="8"/>
      <c r="AB131" s="8"/>
      <c r="AC131" s="8"/>
    </row>
    <row r="132" spans="1:29" ht="13.5" customHeight="1" outlineLevel="1" x14ac:dyDescent="0.35">
      <c r="A132" s="6"/>
      <c r="B132" s="7"/>
      <c r="C132" s="17"/>
      <c r="D132" s="33"/>
      <c r="E132" s="653" t="str">
        <f>General!G17</f>
        <v>b</v>
      </c>
      <c r="F132" s="598">
        <v>0</v>
      </c>
      <c r="G132" s="598">
        <v>0</v>
      </c>
      <c r="H132" s="598">
        <v>0</v>
      </c>
      <c r="I132" s="598">
        <v>0</v>
      </c>
      <c r="J132" s="598">
        <v>0</v>
      </c>
      <c r="K132" s="598">
        <v>0.1</v>
      </c>
      <c r="L132" s="598">
        <v>0.1</v>
      </c>
      <c r="M132" s="598">
        <v>0.1</v>
      </c>
      <c r="N132" s="598">
        <v>0.1</v>
      </c>
      <c r="O132" s="598">
        <v>0</v>
      </c>
      <c r="P132" s="598">
        <v>0</v>
      </c>
      <c r="Q132" s="598">
        <v>0</v>
      </c>
      <c r="R132" s="644"/>
      <c r="S132" s="644"/>
      <c r="T132" s="644"/>
      <c r="U132" s="644"/>
      <c r="V132" s="644"/>
      <c r="W132" s="644"/>
      <c r="X132" s="644"/>
      <c r="Z132" s="16"/>
      <c r="AA132" s="8"/>
      <c r="AB132" s="8"/>
      <c r="AC132" s="8"/>
    </row>
    <row r="133" spans="1:29" ht="13.5" customHeight="1" outlineLevel="1" x14ac:dyDescent="0.35">
      <c r="A133" s="6"/>
      <c r="B133" s="7"/>
      <c r="C133" s="17"/>
      <c r="D133" s="33"/>
      <c r="E133" s="653" t="str">
        <f>General!G18</f>
        <v>bd</v>
      </c>
      <c r="F133" s="598">
        <v>0</v>
      </c>
      <c r="G133" s="598">
        <v>0</v>
      </c>
      <c r="H133" s="598">
        <v>0</v>
      </c>
      <c r="I133" s="598">
        <v>0</v>
      </c>
      <c r="J133" s="598">
        <v>0</v>
      </c>
      <c r="K133" s="598">
        <v>0.1</v>
      </c>
      <c r="L133" s="598">
        <v>0.1</v>
      </c>
      <c r="M133" s="598">
        <v>0.1</v>
      </c>
      <c r="N133" s="598">
        <v>0.1</v>
      </c>
      <c r="O133" s="598">
        <v>0</v>
      </c>
      <c r="P133" s="598">
        <v>0</v>
      </c>
      <c r="Q133" s="598">
        <v>0</v>
      </c>
      <c r="R133" s="644"/>
      <c r="S133" s="644"/>
      <c r="T133" s="644"/>
      <c r="U133" s="644"/>
      <c r="V133" s="644"/>
      <c r="W133" s="644"/>
      <c r="X133" s="644"/>
      <c r="Z133" s="16"/>
      <c r="AA133" s="8"/>
      <c r="AB133" s="8"/>
      <c r="AC133" s="8"/>
    </row>
    <row r="134" spans="1:29" ht="13.5" customHeight="1" outlineLevel="1" x14ac:dyDescent="0.35">
      <c r="A134" s="6"/>
      <c r="B134" s="7"/>
      <c r="C134" s="17"/>
      <c r="D134" s="33"/>
      <c r="E134" s="653" t="str">
        <f>General!G19</f>
        <v>f</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35">
      <c r="A135" s="6"/>
      <c r="B135" s="7"/>
      <c r="C135" s="17"/>
      <c r="D135" s="33"/>
      <c r="E135" s="653" t="str">
        <f>General!G20</f>
        <v>h</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35">
      <c r="A136" s="6"/>
      <c r="B136" s="7"/>
      <c r="C136" s="17"/>
      <c r="D136" s="33"/>
      <c r="E136" s="653" t="str">
        <f>General!G21</f>
        <v>i</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35">
      <c r="A137" s="6"/>
      <c r="B137" s="7"/>
      <c r="C137" s="17"/>
      <c r="D137" s="33"/>
      <c r="E137" s="653" t="str">
        <f>General!G22</f>
        <v>k</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35">
      <c r="A138" s="6"/>
      <c r="B138" s="7"/>
      <c r="C138" s="17"/>
      <c r="D138" s="33"/>
      <c r="E138" s="653" t="str">
        <f>General!G23</f>
        <v>l</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35">
      <c r="A139" s="6"/>
      <c r="B139" s="7"/>
      <c r="C139" s="17"/>
      <c r="D139" s="33"/>
      <c r="E139" s="653" t="str">
        <f>General!G24</f>
        <v>o</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35">
      <c r="A140" s="6"/>
      <c r="B140" s="7"/>
      <c r="C140" s="17"/>
      <c r="D140" s="33"/>
      <c r="E140" s="653" t="str">
        <f>General!G25</f>
        <v>od</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35">
      <c r="A141" s="6"/>
      <c r="B141" s="7"/>
      <c r="C141" s="17"/>
      <c r="D141" s="33"/>
      <c r="E141" s="653" t="str">
        <f>General!G26</f>
        <v>of</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35">
      <c r="A142" s="6"/>
      <c r="B142" s="7"/>
      <c r="C142" s="17"/>
      <c r="D142" s="33"/>
      <c r="E142" s="653" t="str">
        <f>General!G27</f>
        <v>r</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35">
      <c r="A143" s="6"/>
      <c r="B143" s="7"/>
      <c r="C143" s="17"/>
      <c r="D143" s="33"/>
      <c r="E143" s="653" t="str">
        <f>General!G28</f>
        <v>rd</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35">
      <c r="A144" s="6"/>
      <c r="B144" s="7"/>
      <c r="C144" s="17"/>
      <c r="D144" s="33"/>
      <c r="E144" s="653" t="str">
        <f>General!G29</f>
        <v>v</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35">
      <c r="A145" s="6"/>
      <c r="B145" s="7"/>
      <c r="C145" s="17"/>
      <c r="D145" s="33"/>
      <c r="E145" s="653" t="str">
        <f>General!G30</f>
        <v>w</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35">
      <c r="A146" s="6"/>
      <c r="B146" s="7"/>
      <c r="C146" s="17"/>
      <c r="D146" s="33"/>
      <c r="E146" s="653" t="str">
        <f>General!G31</f>
        <v>wd</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35">
      <c r="A147" s="6"/>
      <c r="B147" s="7"/>
      <c r="C147" s="17"/>
      <c r="D147" s="33"/>
      <c r="E147" s="653" t="str">
        <f>General!G32</f>
        <v>z</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35">
      <c r="A148" s="6"/>
      <c r="B148" s="7"/>
      <c r="C148" s="17"/>
      <c r="D148" s="33"/>
      <c r="E148" s="653" t="str">
        <f>General!G33</f>
        <v>zd</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5.15" customHeight="1" outlineLevel="1" x14ac:dyDescent="0.35">
      <c r="A149" s="6"/>
      <c r="B149" s="7"/>
      <c r="C149" s="17"/>
      <c r="D149" s="33"/>
      <c r="E149" s="644"/>
      <c r="F149" s="644"/>
      <c r="G149" s="644"/>
      <c r="H149" s="644"/>
      <c r="I149" s="644"/>
      <c r="J149" s="644"/>
      <c r="K149" s="644"/>
      <c r="L149" s="644"/>
      <c r="M149" s="644"/>
      <c r="N149" s="644"/>
      <c r="O149" s="644"/>
      <c r="P149" s="644"/>
      <c r="Q149" s="644"/>
      <c r="R149" s="644"/>
      <c r="S149" s="644"/>
      <c r="T149" s="644"/>
      <c r="U149" s="644"/>
      <c r="V149" s="644"/>
      <c r="W149" s="644"/>
      <c r="X149" s="644"/>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213" zoomScale="80" zoomScaleNormal="80" workbookViewId="0">
      <selection activeCell="Y346" sqref="Y346:Y43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4" customHeight="1" outlineLevel="1" collapsed="1" x14ac:dyDescent="0.3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111</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420</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1130</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1131</v>
      </c>
      <c r="I21" s="86"/>
      <c r="J21" s="86"/>
      <c r="K21" s="846" cm="1">
        <f t="array" ref="K21:T21">TRANSPOSE(General!i_break)</f>
        <v>133</v>
      </c>
      <c r="L21" s="651">
        <v>119</v>
      </c>
      <c r="M21" s="651">
        <v>119</v>
      </c>
      <c r="N21" s="651">
        <v>119</v>
      </c>
      <c r="O21" s="651">
        <v>119</v>
      </c>
      <c r="P21" s="873">
        <v>133</v>
      </c>
      <c r="Q21" s="873">
        <v>133</v>
      </c>
      <c r="R21" s="874">
        <v>133</v>
      </c>
      <c r="S21" s="874">
        <v>133</v>
      </c>
      <c r="T21" s="874">
        <v>133</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1132</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992</v>
      </c>
      <c r="I24" s="86"/>
      <c r="J24" s="86" t="s">
        <v>369</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370</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371</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0.9642857142857143</v>
      </c>
      <c r="Q26" s="847">
        <f>MIN(1,(MAX(0, Periods!AA24-(Q$21+Q$20))+MAX(0,Q$21-Periods!AA23))/(Periods!AA24-Periods!AA23))</f>
        <v>0.9642857142857143</v>
      </c>
      <c r="R26" s="847">
        <f>MIN(1,(MAX(0, Periods!AB24-(R$21+R$20))+MAX(0,R$21-Periods!AB23))/(Periods!AB24-Periods!AB23))</f>
        <v>0.9642857142857143</v>
      </c>
      <c r="S26" s="847">
        <f>MIN(1,(MAX(0, Periods!AC24-(S$21+S$20))+MAX(0,S$21-Periods!AC23))/(Periods!AC24-Periods!AC23))</f>
        <v>0.9642857142857143</v>
      </c>
      <c r="T26" s="847">
        <f>MIN(1,(MAX(0, Periods!AD24-(T$21+T$20))+MAX(0,T$21-Periods!AD23))/(Periods!AD24-Periods!AD23))</f>
        <v>0.9642857142857143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372</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373</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374</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375</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376</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377</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378</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113</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107</v>
      </c>
      <c r="H35" s="39"/>
      <c r="I35" s="39"/>
      <c r="J35" s="39"/>
      <c r="K35" s="39"/>
      <c r="L35" s="39"/>
      <c r="M35" s="39"/>
      <c r="N35" s="39"/>
      <c r="O35" s="39"/>
      <c r="P35" s="39"/>
      <c r="Q35" s="39"/>
      <c r="R35" s="39"/>
      <c r="S35" s="39"/>
      <c r="T35" s="93"/>
      <c r="U35" s="93"/>
      <c r="V35" s="93"/>
      <c r="W35" s="93"/>
      <c r="X35" s="93"/>
      <c r="Y35" s="93"/>
      <c r="Z35" s="93"/>
      <c r="AA35" s="93"/>
      <c r="AB35" s="93"/>
      <c r="AC35" s="93"/>
      <c r="AD35" s="94" t="s">
        <v>114</v>
      </c>
      <c r="AE35" s="41" t="s">
        <v>115</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106</v>
      </c>
      <c r="AE40" s="11"/>
      <c r="AF40" s="8"/>
    </row>
    <row r="41" spans="1:32" ht="13.4" customHeight="1" outlineLevel="1" collapsed="1" x14ac:dyDescent="0.35">
      <c r="A41" s="6"/>
      <c r="B41" s="95"/>
      <c r="C41" s="12"/>
      <c r="D41" s="12">
        <v>0</v>
      </c>
      <c r="E41" s="12" t="s">
        <v>1</v>
      </c>
      <c r="F41" s="69"/>
      <c r="G41" s="70" t="s">
        <v>116</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117</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109</v>
      </c>
      <c r="D49" s="17"/>
      <c r="E49" s="17"/>
      <c r="F49" s="17"/>
      <c r="G49" s="23"/>
      <c r="H49" s="23"/>
      <c r="I49" s="23"/>
      <c r="J49" s="84" t="s">
        <v>110</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118</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815</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1212</v>
      </c>
      <c r="I55" s="90"/>
      <c r="J55" s="88"/>
      <c r="K55" s="215" t="s">
        <v>1213</v>
      </c>
      <c r="L55" s="215"/>
      <c r="M55" s="215"/>
      <c r="N55" s="215"/>
      <c r="O55" s="215"/>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121</v>
      </c>
      <c r="I56" s="90"/>
      <c r="J56" s="88"/>
      <c r="K56" s="215" t="s">
        <v>1214</v>
      </c>
      <c r="L56" s="215"/>
      <c r="M56" s="215"/>
      <c r="N56" s="215"/>
      <c r="O56" s="215"/>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123</v>
      </c>
      <c r="I57" s="90"/>
      <c r="J57" s="88"/>
      <c r="K57" s="215" t="s">
        <v>124</v>
      </c>
      <c r="L57" s="215"/>
      <c r="M57" s="215"/>
      <c r="N57" s="215"/>
      <c r="O57" s="215"/>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125</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358</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887"/>
      <c r="I61" s="888"/>
      <c r="J61" s="888"/>
      <c r="K61" s="888"/>
      <c r="L61" s="888"/>
      <c r="M61" s="888"/>
      <c r="N61" s="888"/>
      <c r="O61" s="888"/>
      <c r="P61" s="888"/>
      <c r="Q61" s="888"/>
      <c r="R61" s="888"/>
      <c r="S61" s="888"/>
      <c r="T61" s="889"/>
      <c r="U61" s="512"/>
      <c r="V61" s="512"/>
      <c r="W61" s="512"/>
      <c r="X61" s="512"/>
      <c r="Y61" s="512"/>
      <c r="Z61" s="86"/>
      <c r="AA61" s="13"/>
      <c r="AB61" s="13"/>
      <c r="AC61" s="13"/>
      <c r="AD61" s="13"/>
      <c r="AE61" s="16"/>
      <c r="AF61" s="8"/>
    </row>
    <row r="62" spans="1:32" ht="5.15" customHeight="1" outlineLevel="1" x14ac:dyDescent="0.35">
      <c r="A62" s="6"/>
      <c r="B62" s="95"/>
      <c r="C62" s="12" t="s">
        <v>113</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116</v>
      </c>
      <c r="H63" s="39"/>
      <c r="I63" s="39"/>
      <c r="J63" s="39"/>
      <c r="K63" s="39"/>
      <c r="L63" s="39"/>
      <c r="M63" s="39"/>
      <c r="N63" s="39"/>
      <c r="O63" s="39"/>
      <c r="P63" s="39"/>
      <c r="Q63" s="39"/>
      <c r="R63" s="39"/>
      <c r="S63" s="39"/>
      <c r="T63" s="93"/>
      <c r="U63" s="93"/>
      <c r="V63" s="93"/>
      <c r="W63" s="93"/>
      <c r="X63" s="93"/>
      <c r="Y63" s="93"/>
      <c r="Z63" s="93"/>
      <c r="AA63" s="93"/>
      <c r="AB63" s="93"/>
      <c r="AC63" s="93"/>
      <c r="AD63" s="94" t="s">
        <v>114</v>
      </c>
      <c r="AE63" s="41" t="s">
        <v>115</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106</v>
      </c>
      <c r="AE67" s="11"/>
      <c r="AF67" s="8"/>
    </row>
    <row r="68" spans="1:32" ht="13.4" customHeight="1" outlineLevel="1" collapsed="1" x14ac:dyDescent="0.35">
      <c r="A68" s="6"/>
      <c r="B68" s="95"/>
      <c r="C68" s="12"/>
      <c r="D68" s="12">
        <v>0</v>
      </c>
      <c r="E68" s="12" t="s">
        <v>1</v>
      </c>
      <c r="F68" s="69"/>
      <c r="G68" s="70" t="s">
        <v>126</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127</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128</v>
      </c>
      <c r="H75" s="23" t="s">
        <v>129</v>
      </c>
      <c r="I75" s="23"/>
      <c r="J75" s="23" t="s">
        <v>809</v>
      </c>
      <c r="K75" s="23" t="s">
        <v>382</v>
      </c>
      <c r="L75" s="23" t="s">
        <v>780</v>
      </c>
      <c r="M75" s="23" t="s">
        <v>781</v>
      </c>
      <c r="N75" s="23" t="s">
        <v>782</v>
      </c>
      <c r="O75" s="23" t="s">
        <v>783</v>
      </c>
      <c r="P75" s="23" t="s">
        <v>784</v>
      </c>
      <c r="Q75" s="23" t="s">
        <v>785</v>
      </c>
      <c r="R75" s="23" t="s">
        <v>786</v>
      </c>
      <c r="S75" s="23" t="s">
        <v>787</v>
      </c>
      <c r="T75" s="23"/>
      <c r="U75" s="23"/>
      <c r="V75" s="23"/>
      <c r="W75" s="23"/>
      <c r="X75" s="23"/>
      <c r="Y75" s="23"/>
      <c r="Z75" s="23"/>
      <c r="AA75" s="24"/>
      <c r="AB75" s="24"/>
      <c r="AC75" s="24"/>
      <c r="AD75" s="24"/>
      <c r="AE75" s="16"/>
      <c r="AF75" s="8"/>
    </row>
    <row r="76" spans="1:32" ht="5.15" customHeight="1" outlineLevel="1" x14ac:dyDescent="0.35">
      <c r="A76" s="6"/>
      <c r="B76" s="95"/>
      <c r="C76" s="12" t="s">
        <v>109</v>
      </c>
      <c r="D76" s="17"/>
      <c r="E76" s="17"/>
      <c r="F76" s="17"/>
      <c r="G76" s="23"/>
      <c r="H76" s="23"/>
      <c r="I76" s="23"/>
      <c r="J76" s="84" t="s">
        <v>110</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807</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130</v>
      </c>
      <c r="H79" s="91"/>
      <c r="I79" s="91"/>
      <c r="J79" s="97">
        <v>4</v>
      </c>
      <c r="K79" s="97">
        <v>4</v>
      </c>
      <c r="L79" s="97">
        <v>4</v>
      </c>
      <c r="M79" s="97">
        <v>4</v>
      </c>
      <c r="N79" s="97">
        <v>4</v>
      </c>
      <c r="O79" s="97">
        <v>4</v>
      </c>
      <c r="P79" s="97">
        <v>4</v>
      </c>
      <c r="Q79" s="97">
        <v>4</v>
      </c>
      <c r="R79" s="97">
        <v>4</v>
      </c>
      <c r="S79" s="97">
        <v>4</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877</v>
      </c>
      <c r="H80" s="91"/>
      <c r="I80" s="91"/>
      <c r="J80" s="97">
        <v>5</v>
      </c>
      <c r="K80" s="97">
        <v>5</v>
      </c>
      <c r="L80" s="97">
        <v>5</v>
      </c>
      <c r="M80" s="97">
        <v>5</v>
      </c>
      <c r="N80" s="97">
        <v>5</v>
      </c>
      <c r="O80" s="97">
        <v>5</v>
      </c>
      <c r="P80" s="97">
        <v>5</v>
      </c>
      <c r="Q80" s="97">
        <v>5</v>
      </c>
      <c r="R80" s="97">
        <v>5</v>
      </c>
      <c r="S80" s="97">
        <v>5</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808</v>
      </c>
      <c r="H81" s="91"/>
      <c r="I81" s="91"/>
      <c r="J81" s="669">
        <v>3.0000000000000001E-3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113</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114</v>
      </c>
      <c r="AE86" s="41" t="s">
        <v>115</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106</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1079</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1080</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359</v>
      </c>
      <c r="K98" s="23" t="s">
        <v>360</v>
      </c>
      <c r="L98" s="23" t="s">
        <v>362</v>
      </c>
      <c r="M98" s="23" t="s">
        <v>363</v>
      </c>
      <c r="N98" s="23" t="s">
        <v>364</v>
      </c>
      <c r="O98" s="23" t="s">
        <v>366</v>
      </c>
      <c r="P98" s="23" t="s">
        <v>873</v>
      </c>
      <c r="Q98" s="23" t="s">
        <v>874</v>
      </c>
      <c r="R98" s="23" t="s">
        <v>1087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109</v>
      </c>
      <c r="D99" s="17"/>
      <c r="E99" s="17"/>
      <c r="F99" s="17"/>
      <c r="G99" s="23"/>
      <c r="H99" s="23"/>
      <c r="I99" s="23"/>
      <c r="J99" s="84" t="s">
        <v>110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1081</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113</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114</v>
      </c>
      <c r="AE105" s="41" t="s">
        <v>115</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957</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958</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361</v>
      </c>
      <c r="J117" s="98" t="s">
        <v>960</v>
      </c>
      <c r="K117" s="98"/>
      <c r="L117" s="98"/>
      <c r="M117" s="98"/>
      <c r="N117" s="98"/>
      <c r="O117" s="98"/>
      <c r="P117" s="98"/>
      <c r="Q117" s="98"/>
      <c r="R117" s="98"/>
      <c r="S117" s="23"/>
      <c r="T117" s="98" t="s">
        <v>961</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442</v>
      </c>
      <c r="I118" s="23" t="s">
        <v>36</v>
      </c>
      <c r="J118" s="23" t="s">
        <v>359</v>
      </c>
      <c r="K118" s="23" t="s">
        <v>360</v>
      </c>
      <c r="L118" s="23" t="s">
        <v>362</v>
      </c>
      <c r="M118" s="23" t="s">
        <v>363</v>
      </c>
      <c r="N118" s="23" t="s">
        <v>364</v>
      </c>
      <c r="O118" s="23" t="s">
        <v>366</v>
      </c>
      <c r="P118" s="23" t="s">
        <v>873</v>
      </c>
      <c r="Q118" s="23" t="s">
        <v>874</v>
      </c>
      <c r="R118" s="23" t="s">
        <v>1087</v>
      </c>
      <c r="S118" s="23"/>
      <c r="T118" s="23" t="s">
        <v>367</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110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78" t="s">
        <v>809</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382</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780</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781</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782</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783</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78" t="s">
        <v>784</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78" t="s">
        <v>785</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78" t="s">
        <v>786</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78" t="s">
        <v>787</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115</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150</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151</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109</v>
      </c>
      <c r="D146" s="17"/>
      <c r="E146" s="17"/>
      <c r="F146" s="17"/>
      <c r="G146" s="23"/>
      <c r="H146" s="23"/>
      <c r="I146" s="23"/>
      <c r="J146" s="84" t="s">
        <v>110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12"/>
      <c r="H148" s="86" t="s">
        <v>154</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1023</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155</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1023</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262</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1023</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156</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1023</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313</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10" t="s">
        <v>314</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157</v>
      </c>
      <c r="H159" s="86" t="s">
        <v>158</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159</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256</v>
      </c>
      <c r="I162" s="118"/>
      <c r="J162" s="118"/>
      <c r="K162" s="118"/>
      <c r="L162" s="119" t="s">
        <v>361</v>
      </c>
      <c r="M162" s="120" t="s">
        <v>160</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36</v>
      </c>
      <c r="M163" s="122" t="s">
        <v>359</v>
      </c>
      <c r="N163" s="122" t="s">
        <v>360</v>
      </c>
      <c r="O163" s="122" t="s">
        <v>362</v>
      </c>
      <c r="P163" s="122" t="s">
        <v>363</v>
      </c>
      <c r="Q163" s="122" t="s">
        <v>364</v>
      </c>
      <c r="R163" s="122" t="s">
        <v>366</v>
      </c>
      <c r="S163" s="122" t="s">
        <v>873</v>
      </c>
      <c r="T163" s="122" t="s">
        <v>874</v>
      </c>
      <c r="U163" s="122" t="s">
        <v>1087</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161</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162</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163</v>
      </c>
      <c r="I166" s="91"/>
      <c r="J166" s="91"/>
      <c r="K166" s="91"/>
      <c r="L166" s="96">
        <v>1</v>
      </c>
      <c r="M166" s="86"/>
      <c r="N166" s="86"/>
      <c r="O166" s="86"/>
      <c r="P166" s="86"/>
      <c r="Q166" s="86"/>
      <c r="R166" s="86"/>
      <c r="S166" s="86"/>
      <c r="T166" s="86"/>
      <c r="U166" s="123" t="s">
        <v>164</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263</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113</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114</v>
      </c>
      <c r="AE169" s="41" t="s">
        <v>115</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106</v>
      </c>
      <c r="AE173" s="11"/>
      <c r="AF173" s="8"/>
    </row>
    <row r="174" spans="1:62" ht="13.4" customHeight="1" outlineLevel="1" collapsed="1" x14ac:dyDescent="0.35">
      <c r="A174" s="6"/>
      <c r="B174" s="95"/>
      <c r="C174" s="12"/>
      <c r="D174" s="12">
        <v>0</v>
      </c>
      <c r="E174" s="12" t="s">
        <v>1</v>
      </c>
      <c r="F174" s="69"/>
      <c r="G174" s="70" t="s">
        <v>959</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962</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1196</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142</v>
      </c>
      <c r="I181" s="111" t="s">
        <v>143</v>
      </c>
      <c r="J181" s="111" t="s">
        <v>144</v>
      </c>
      <c r="K181" s="111" t="s">
        <v>145</v>
      </c>
      <c r="L181" s="111" t="s">
        <v>146</v>
      </c>
      <c r="M181" s="111" t="s">
        <v>317</v>
      </c>
      <c r="N181" s="111" t="s">
        <v>147</v>
      </c>
      <c r="O181" s="85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148</v>
      </c>
      <c r="I182" s="113" t="s">
        <v>148</v>
      </c>
      <c r="J182" s="113" t="s">
        <v>148</v>
      </c>
      <c r="K182" s="113" t="s">
        <v>148</v>
      </c>
      <c r="L182" s="113" t="s">
        <v>1116</v>
      </c>
      <c r="M182" s="113" t="s">
        <v>1117</v>
      </c>
      <c r="N182" s="185">
        <v>1</v>
      </c>
      <c r="O182" s="854"/>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148</v>
      </c>
      <c r="I183" s="113" t="s">
        <v>148</v>
      </c>
      <c r="J183" s="113" t="s">
        <v>148</v>
      </c>
      <c r="K183" s="113" t="s">
        <v>148</v>
      </c>
      <c r="L183" s="113" t="s">
        <v>1118</v>
      </c>
      <c r="M183" s="113" t="s">
        <v>1117</v>
      </c>
      <c r="N183" s="185">
        <v>0.8</v>
      </c>
      <c r="O183" s="854"/>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148</v>
      </c>
      <c r="I184" s="113" t="s">
        <v>148</v>
      </c>
      <c r="J184" s="113" t="s">
        <v>148</v>
      </c>
      <c r="K184" s="113" t="s">
        <v>1119</v>
      </c>
      <c r="L184" s="113" t="s">
        <v>73</v>
      </c>
      <c r="M184" s="113" t="s">
        <v>1117</v>
      </c>
      <c r="N184" s="185">
        <v>0.375</v>
      </c>
      <c r="O184" s="854"/>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148</v>
      </c>
      <c r="I185" s="113" t="s">
        <v>148</v>
      </c>
      <c r="J185" s="113" t="s">
        <v>148</v>
      </c>
      <c r="K185" s="113" t="s">
        <v>1119</v>
      </c>
      <c r="L185" s="113" t="s">
        <v>74</v>
      </c>
      <c r="M185" s="113" t="s">
        <v>1117</v>
      </c>
      <c r="N185" s="185">
        <v>0.375</v>
      </c>
      <c r="O185" s="854"/>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148</v>
      </c>
      <c r="I186" s="113" t="s">
        <v>148</v>
      </c>
      <c r="J186" s="113" t="s">
        <v>148</v>
      </c>
      <c r="K186" s="113" t="s">
        <v>1119</v>
      </c>
      <c r="L186" s="113" t="s">
        <v>75</v>
      </c>
      <c r="M186" s="113" t="s">
        <v>1117</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148</v>
      </c>
      <c r="I187" s="113" t="s">
        <v>148</v>
      </c>
      <c r="J187" s="113" t="s">
        <v>148</v>
      </c>
      <c r="K187" s="113" t="s">
        <v>1119</v>
      </c>
      <c r="L187" s="113" t="s">
        <v>149</v>
      </c>
      <c r="M187" s="113" t="s">
        <v>1117</v>
      </c>
      <c r="N187" s="185">
        <v>0.7</v>
      </c>
      <c r="O187" s="854"/>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148</v>
      </c>
      <c r="I188" s="113" t="s">
        <v>148</v>
      </c>
      <c r="J188" s="113" t="s">
        <v>148</v>
      </c>
      <c r="K188" s="113" t="s">
        <v>222</v>
      </c>
      <c r="L188" s="113" t="s">
        <v>73</v>
      </c>
      <c r="M188" s="113" t="s">
        <v>1117</v>
      </c>
      <c r="N188" s="185">
        <v>0.2</v>
      </c>
      <c r="O188" s="854"/>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148</v>
      </c>
      <c r="I189" s="113" t="s">
        <v>148</v>
      </c>
      <c r="J189" s="113" t="s">
        <v>148</v>
      </c>
      <c r="K189" s="113" t="s">
        <v>222</v>
      </c>
      <c r="L189" s="113" t="s">
        <v>74</v>
      </c>
      <c r="M189" s="113" t="s">
        <v>1117</v>
      </c>
      <c r="N189" s="185">
        <v>0.2</v>
      </c>
      <c r="O189" s="854"/>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148</v>
      </c>
      <c r="I190" s="113" t="s">
        <v>148</v>
      </c>
      <c r="J190" s="113" t="s">
        <v>148</v>
      </c>
      <c r="K190" s="113" t="s">
        <v>222</v>
      </c>
      <c r="L190" s="113" t="s">
        <v>75</v>
      </c>
      <c r="M190" s="113" t="s">
        <v>1117</v>
      </c>
      <c r="N190" s="185">
        <v>0.4</v>
      </c>
      <c r="O190" s="854"/>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148</v>
      </c>
      <c r="I191" s="113" t="s">
        <v>148</v>
      </c>
      <c r="J191" s="113" t="s">
        <v>148</v>
      </c>
      <c r="K191" s="113" t="s">
        <v>222</v>
      </c>
      <c r="L191" s="113" t="s">
        <v>149</v>
      </c>
      <c r="M191" s="113" t="s">
        <v>1117</v>
      </c>
      <c r="N191" s="185">
        <v>0.7</v>
      </c>
      <c r="O191" s="854"/>
      <c r="P191" s="91"/>
      <c r="Q191" s="91"/>
      <c r="R191" s="91"/>
      <c r="S191" s="91"/>
      <c r="T191" s="91"/>
      <c r="U191" s="91"/>
      <c r="V191" s="91"/>
      <c r="W191" s="91"/>
      <c r="X191" s="91"/>
      <c r="Y191" s="91"/>
      <c r="Z191" s="91"/>
      <c r="AA191" s="13"/>
      <c r="AB191" s="13"/>
      <c r="AC191" s="13"/>
      <c r="AD191" s="13"/>
      <c r="AE191" s="16"/>
      <c r="AF191" s="8"/>
    </row>
    <row r="192" spans="1:32" ht="5.15" customHeight="1" outlineLevel="1" x14ac:dyDescent="0.35">
      <c r="A192" s="6"/>
      <c r="B192" s="95"/>
      <c r="C192" s="12" t="s">
        <v>113</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3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114</v>
      </c>
      <c r="AE193" s="41" t="s">
        <v>115</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1236</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1235</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368</v>
      </c>
      <c r="K205" s="23" t="s">
        <v>54</v>
      </c>
      <c r="L205" s="23" t="s">
        <v>55</v>
      </c>
      <c r="M205" s="23" t="s">
        <v>56</v>
      </c>
      <c r="N205" s="23" t="s">
        <v>57</v>
      </c>
      <c r="O205" s="23" t="s">
        <v>870</v>
      </c>
      <c r="P205" s="23" t="s">
        <v>871</v>
      </c>
      <c r="Q205" s="23" t="s">
        <v>872</v>
      </c>
      <c r="R205" s="23" t="s">
        <v>1086</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1" t="s">
        <v>809</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2" t="s">
        <v>382</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2" t="s">
        <v>780</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2" t="s">
        <v>781</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2" t="s">
        <v>782</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2" t="s">
        <v>783</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2" t="s">
        <v>784</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2" t="s">
        <v>785</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2" t="s">
        <v>786</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3" t="s">
        <v>787</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3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15" customHeight="1" outlineLevel="1" collapsed="1" thickBot="1" x14ac:dyDescent="0.4">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15" customHeight="1" outlineLevel="1" x14ac:dyDescent="0.3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4" customHeight="1" outlineLevel="1" collapsed="1" x14ac:dyDescent="0.35">
      <c r="A224" s="102"/>
      <c r="B224" s="95"/>
      <c r="C224" s="12"/>
      <c r="D224" s="12">
        <v>0</v>
      </c>
      <c r="E224" s="12" t="s">
        <v>1</v>
      </c>
      <c r="F224" s="69"/>
      <c r="G224" s="70" t="s">
        <v>315</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2"/>
      <c r="D225" s="12"/>
      <c r="E225" s="17"/>
      <c r="F225" s="73"/>
      <c r="G225" s="74" t="s">
        <v>165</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1216</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7"/>
      <c r="G228" s="22"/>
      <c r="H228" s="22"/>
      <c r="I228" s="22"/>
      <c r="J228" s="22"/>
      <c r="K228" s="126" t="s">
        <v>166</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3"/>
      <c r="H230" s="23"/>
      <c r="I230" s="23" t="s">
        <v>442</v>
      </c>
      <c r="J230" s="23" t="s">
        <v>741</v>
      </c>
      <c r="K230" s="98" t="s">
        <v>167</v>
      </c>
      <c r="L230" s="98"/>
      <c r="M230" s="23"/>
      <c r="N230" s="23"/>
      <c r="O230" s="23"/>
      <c r="P230" s="23"/>
      <c r="Q230" s="23"/>
      <c r="R230" s="23"/>
      <c r="S230" s="23"/>
      <c r="T230" s="23"/>
      <c r="U230" s="23"/>
      <c r="V230" s="98" t="s">
        <v>168</v>
      </c>
      <c r="W230" s="98"/>
      <c r="X230" s="23"/>
      <c r="Y230" s="23"/>
      <c r="Z230" s="23"/>
      <c r="AA230" s="23"/>
      <c r="AB230" s="23"/>
      <c r="AC230" s="23"/>
      <c r="AD230" s="23"/>
      <c r="AE230" s="98" t="s">
        <v>365</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23"/>
      <c r="H231" s="23"/>
      <c r="I231" s="23"/>
      <c r="J231" s="23"/>
      <c r="K231" s="23" t="s">
        <v>359</v>
      </c>
      <c r="L231" s="23" t="s">
        <v>360</v>
      </c>
      <c r="M231" s="23" t="s">
        <v>362</v>
      </c>
      <c r="N231" s="23" t="s">
        <v>363</v>
      </c>
      <c r="O231" s="23" t="s">
        <v>364</v>
      </c>
      <c r="P231" s="23" t="s">
        <v>366</v>
      </c>
      <c r="Q231" s="23" t="s">
        <v>873</v>
      </c>
      <c r="R231" s="23" t="s">
        <v>874</v>
      </c>
      <c r="S231" s="23" t="s">
        <v>1087</v>
      </c>
      <c r="T231" s="23"/>
      <c r="U231" s="23"/>
      <c r="V231" s="23" t="s">
        <v>359</v>
      </c>
      <c r="W231" s="23" t="s">
        <v>360</v>
      </c>
      <c r="X231" s="23" t="s">
        <v>362</v>
      </c>
      <c r="Y231" s="23" t="s">
        <v>363</v>
      </c>
      <c r="Z231" s="23" t="s">
        <v>364</v>
      </c>
      <c r="AA231" s="23" t="s">
        <v>366</v>
      </c>
      <c r="AB231" s="23" t="s">
        <v>873</v>
      </c>
      <c r="AC231" s="23" t="s">
        <v>874</v>
      </c>
      <c r="AD231" s="23" t="s">
        <v>1087</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3"/>
      <c r="G232" s="86"/>
      <c r="H232" s="86"/>
      <c r="I232" s="99" t="s">
        <v>809</v>
      </c>
      <c r="J232" s="99" t="s">
        <v>369</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367</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3"/>
      <c r="G233" s="86"/>
      <c r="H233" s="86"/>
      <c r="I233" s="99"/>
      <c r="J233" s="99" t="s">
        <v>370</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131</v>
      </c>
      <c r="V233" s="5">
        <f t="shared" ref="V233:X264" si="20">V$227*$Y233</f>
        <v>3.3890832907181689</v>
      </c>
      <c r="W233" s="5">
        <f t="shared" si="19"/>
        <v>4.2191280605870727</v>
      </c>
      <c r="X233" s="5">
        <f t="shared" si="19"/>
        <v>4.7959156301936119</v>
      </c>
      <c r="Y233" s="129">
        <v>4.6818358102556097</v>
      </c>
      <c r="Z233" s="5">
        <f t="shared" si="19"/>
        <v>5.0332016556646568</v>
      </c>
      <c r="AA233" s="5">
        <f t="shared" si="19"/>
        <v>4.6202327074890883</v>
      </c>
      <c r="AB233" s="5">
        <f t="shared" si="19"/>
        <v>4.1725834940523683</v>
      </c>
      <c r="AC233" s="5">
        <f t="shared" si="19"/>
        <v>2.6218280537431418</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c r="J234" s="99" t="s">
        <v>371</v>
      </c>
      <c r="K234" s="238">
        <f t="shared" si="17"/>
        <v>242.6954545454546</v>
      </c>
      <c r="L234" s="238">
        <f t="shared" si="17"/>
        <v>242.6954545454546</v>
      </c>
      <c r="M234" s="238">
        <f t="shared" si="17"/>
        <v>242.6954545454546</v>
      </c>
      <c r="N234" s="128">
        <v>242.6954545454546</v>
      </c>
      <c r="O234" s="238">
        <f t="shared" si="18"/>
        <v>242.6954545454546</v>
      </c>
      <c r="P234" s="238">
        <f t="shared" si="18"/>
        <v>242.6954545454546</v>
      </c>
      <c r="Q234" s="238">
        <f t="shared" si="18"/>
        <v>242.6954545454546</v>
      </c>
      <c r="R234" s="238">
        <f t="shared" si="18"/>
        <v>242.6954545454546</v>
      </c>
      <c r="S234" s="238">
        <f t="shared" si="18"/>
        <v>242.6954545454546</v>
      </c>
      <c r="T234" s="86"/>
      <c r="U234" s="99" t="s">
        <v>132</v>
      </c>
      <c r="V234" s="5">
        <f t="shared" si="20"/>
        <v>8.046080059413045</v>
      </c>
      <c r="W234" s="5">
        <f t="shared" si="19"/>
        <v>10.016703410439343</v>
      </c>
      <c r="X234" s="5">
        <f t="shared" si="19"/>
        <v>11.386064551559324</v>
      </c>
      <c r="Y234" s="129">
        <v>11.115225718268189</v>
      </c>
      <c r="Z234" s="5">
        <f t="shared" si="19"/>
        <v>11.949409324804886</v>
      </c>
      <c r="AA234" s="5">
        <f t="shared" si="19"/>
        <v>10.968972748290975</v>
      </c>
      <c r="AB234" s="5">
        <f t="shared" si="19"/>
        <v>9.9062011664565617</v>
      </c>
      <c r="AC234" s="5">
        <f t="shared" si="19"/>
        <v>6.2245264022301861</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372</v>
      </c>
      <c r="K235" s="238">
        <f t="shared" si="17"/>
        <v>215.75795454545451</v>
      </c>
      <c r="L235" s="238">
        <f t="shared" si="17"/>
        <v>215.75795454545451</v>
      </c>
      <c r="M235" s="238">
        <f t="shared" si="17"/>
        <v>215.75795454545451</v>
      </c>
      <c r="N235" s="128">
        <v>215.75795454545451</v>
      </c>
      <c r="O235" s="238">
        <f t="shared" si="18"/>
        <v>215.75795454545451</v>
      </c>
      <c r="P235" s="238">
        <f t="shared" si="18"/>
        <v>215.75795454545451</v>
      </c>
      <c r="Q235" s="238">
        <f t="shared" si="18"/>
        <v>215.75795454545451</v>
      </c>
      <c r="R235" s="238">
        <f t="shared" si="18"/>
        <v>215.75795454545451</v>
      </c>
      <c r="S235" s="238">
        <f t="shared" si="18"/>
        <v>215.75795454545451</v>
      </c>
      <c r="T235" s="86"/>
      <c r="U235" s="99" t="s">
        <v>133</v>
      </c>
      <c r="V235" s="5">
        <f t="shared" si="20"/>
        <v>15.934350448933783</v>
      </c>
      <c r="W235" s="5">
        <f t="shared" si="19"/>
        <v>19.836946849446846</v>
      </c>
      <c r="X235" s="5">
        <f t="shared" si="19"/>
        <v>22.548811527978195</v>
      </c>
      <c r="Y235" s="129">
        <v>22.012445887445889</v>
      </c>
      <c r="Z235" s="5">
        <f t="shared" si="19"/>
        <v>23.664452060285399</v>
      </c>
      <c r="AA235" s="5">
        <f t="shared" si="19"/>
        <v>21.722808441558442</v>
      </c>
      <c r="AB235" s="5">
        <f t="shared" si="19"/>
        <v>19.618109668109668</v>
      </c>
      <c r="AC235" s="5">
        <f t="shared" si="19"/>
        <v>12.3269696969697</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373</v>
      </c>
      <c r="K236" s="238">
        <f t="shared" si="17"/>
        <v>179.92272727272729</v>
      </c>
      <c r="L236" s="238">
        <f t="shared" si="17"/>
        <v>179.92272727272729</v>
      </c>
      <c r="M236" s="238">
        <f t="shared" si="17"/>
        <v>179.92272727272729</v>
      </c>
      <c r="N236" s="128">
        <v>179.92272727272729</v>
      </c>
      <c r="O236" s="238">
        <f t="shared" si="18"/>
        <v>179.92272727272729</v>
      </c>
      <c r="P236" s="238">
        <f t="shared" si="18"/>
        <v>179.92272727272729</v>
      </c>
      <c r="Q236" s="238">
        <f t="shared" si="18"/>
        <v>179.92272727272729</v>
      </c>
      <c r="R236" s="238">
        <f t="shared" si="18"/>
        <v>179.92272727272729</v>
      </c>
      <c r="S236" s="238">
        <f t="shared" si="18"/>
        <v>179.92272727272729</v>
      </c>
      <c r="T236" s="86"/>
      <c r="U236" s="99" t="s">
        <v>134</v>
      </c>
      <c r="V236" s="5">
        <f t="shared" si="20"/>
        <v>15.761175682261211</v>
      </c>
      <c r="W236" s="5">
        <f t="shared" si="19"/>
        <v>19.621358604845447</v>
      </c>
      <c r="X236" s="5">
        <f t="shared" si="19"/>
        <v>22.30375069618491</v>
      </c>
      <c r="Y236" s="129">
        <v>21.773214285714289</v>
      </c>
      <c r="Z236" s="5">
        <f t="shared" si="19"/>
        <v>23.407266429963805</v>
      </c>
      <c r="AA236" s="5">
        <f t="shared" si="19"/>
        <v>21.486724624060152</v>
      </c>
      <c r="AB236" s="5">
        <f t="shared" si="19"/>
        <v>19.404899749373435</v>
      </c>
      <c r="AC236" s="5">
        <f t="shared" si="19"/>
        <v>12.193000000000003</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374</v>
      </c>
      <c r="K237" s="238">
        <f t="shared" si="17"/>
        <v>68.243181818181824</v>
      </c>
      <c r="L237" s="238">
        <f t="shared" si="17"/>
        <v>68.243181818181824</v>
      </c>
      <c r="M237" s="238">
        <f t="shared" si="17"/>
        <v>68.243181818181824</v>
      </c>
      <c r="N237" s="128">
        <v>68.243181818181824</v>
      </c>
      <c r="O237" s="238">
        <f t="shared" si="18"/>
        <v>68.243181818181824</v>
      </c>
      <c r="P237" s="238">
        <f t="shared" si="18"/>
        <v>68.243181818181824</v>
      </c>
      <c r="Q237" s="238">
        <f t="shared" si="18"/>
        <v>68.243181818181824</v>
      </c>
      <c r="R237" s="238">
        <f t="shared" si="18"/>
        <v>68.243181818181824</v>
      </c>
      <c r="S237" s="238">
        <f t="shared" si="18"/>
        <v>68.243181818181824</v>
      </c>
      <c r="T237" s="86"/>
      <c r="U237" s="99" t="s">
        <v>135</v>
      </c>
      <c r="V237" s="5">
        <f t="shared" si="20"/>
        <v>0</v>
      </c>
      <c r="W237" s="5">
        <f t="shared" si="19"/>
        <v>0</v>
      </c>
      <c r="X237" s="5">
        <f t="shared" si="19"/>
        <v>0</v>
      </c>
      <c r="Y237" s="129">
        <v>0</v>
      </c>
      <c r="Z237" s="5">
        <f t="shared" si="19"/>
        <v>0</v>
      </c>
      <c r="AA237" s="5">
        <f t="shared" si="19"/>
        <v>0</v>
      </c>
      <c r="AB237" s="5">
        <f t="shared" si="19"/>
        <v>0</v>
      </c>
      <c r="AC237" s="5">
        <f t="shared" si="19"/>
        <v>0</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375</v>
      </c>
      <c r="K238" s="238">
        <f t="shared" si="17"/>
        <v>20.325568181818181</v>
      </c>
      <c r="L238" s="238">
        <f t="shared" si="17"/>
        <v>20.325568181818181</v>
      </c>
      <c r="M238" s="238">
        <f t="shared" si="17"/>
        <v>20.325568181818181</v>
      </c>
      <c r="N238" s="128">
        <v>20.325568181818181</v>
      </c>
      <c r="O238" s="238">
        <f t="shared" si="18"/>
        <v>20.325568181818181</v>
      </c>
      <c r="P238" s="238">
        <f t="shared" si="18"/>
        <v>20.325568181818181</v>
      </c>
      <c r="Q238" s="238">
        <f t="shared" si="18"/>
        <v>20.325568181818181</v>
      </c>
      <c r="R238" s="238">
        <f t="shared" si="18"/>
        <v>20.325568181818181</v>
      </c>
      <c r="S238" s="238">
        <f t="shared" si="18"/>
        <v>20.325568181818181</v>
      </c>
      <c r="T238" s="86"/>
      <c r="U238" s="99" t="s">
        <v>136</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376</v>
      </c>
      <c r="K239" s="238">
        <f t="shared" si="17"/>
        <v>2.1965909090909088</v>
      </c>
      <c r="L239" s="238">
        <f t="shared" si="17"/>
        <v>2.1965909090909088</v>
      </c>
      <c r="M239" s="238">
        <f t="shared" si="17"/>
        <v>2.1965909090909088</v>
      </c>
      <c r="N239" s="128">
        <v>2.1965909090909088</v>
      </c>
      <c r="O239" s="238">
        <f t="shared" si="18"/>
        <v>2.1965909090909088</v>
      </c>
      <c r="P239" s="238">
        <f t="shared" si="18"/>
        <v>2.1965909090909088</v>
      </c>
      <c r="Q239" s="238">
        <f t="shared" si="18"/>
        <v>2.1965909090909088</v>
      </c>
      <c r="R239" s="238">
        <f t="shared" si="18"/>
        <v>2.1965909090909088</v>
      </c>
      <c r="S239" s="238">
        <f t="shared" si="18"/>
        <v>2.1965909090909088</v>
      </c>
      <c r="T239" s="86"/>
      <c r="U239" s="99" t="s">
        <v>137</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377</v>
      </c>
      <c r="K240" s="238">
        <f t="shared" si="17"/>
        <v>0</v>
      </c>
      <c r="L240" s="238">
        <f t="shared" si="17"/>
        <v>0</v>
      </c>
      <c r="M240" s="238">
        <f t="shared" si="17"/>
        <v>0</v>
      </c>
      <c r="N240" s="128">
        <v>0</v>
      </c>
      <c r="O240" s="238">
        <f t="shared" si="18"/>
        <v>0</v>
      </c>
      <c r="P240" s="238">
        <f t="shared" si="18"/>
        <v>0</v>
      </c>
      <c r="Q240" s="238">
        <f t="shared" si="18"/>
        <v>0</v>
      </c>
      <c r="R240" s="238">
        <f t="shared" si="18"/>
        <v>0</v>
      </c>
      <c r="S240" s="238">
        <f t="shared" si="18"/>
        <v>0</v>
      </c>
      <c r="T240" s="86"/>
      <c r="U240" s="99" t="s">
        <v>138</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378</v>
      </c>
      <c r="K241" s="238">
        <f t="shared" si="17"/>
        <v>0.52159090909090911</v>
      </c>
      <c r="L241" s="238">
        <f t="shared" si="17"/>
        <v>0.52159090909090911</v>
      </c>
      <c r="M241" s="238">
        <f t="shared" si="17"/>
        <v>0.52159090909090911</v>
      </c>
      <c r="N241" s="128">
        <v>0.52159090909090911</v>
      </c>
      <c r="O241" s="238">
        <f t="shared" si="18"/>
        <v>0.52159090909090911</v>
      </c>
      <c r="P241" s="238">
        <f t="shared" si="18"/>
        <v>0.52159090909090911</v>
      </c>
      <c r="Q241" s="238">
        <f t="shared" si="18"/>
        <v>0.52159090909090911</v>
      </c>
      <c r="R241" s="238">
        <f t="shared" si="18"/>
        <v>0.52159090909090911</v>
      </c>
      <c r="S241" s="238">
        <f t="shared" si="18"/>
        <v>0.52159090909090911</v>
      </c>
      <c r="T241" s="86"/>
      <c r="U241" s="99" t="s">
        <v>139</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t="s">
        <v>382</v>
      </c>
      <c r="J242" s="99" t="s">
        <v>369</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367</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370</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131</v>
      </c>
      <c r="V243" s="5">
        <f t="shared" si="20"/>
        <v>4.759505925238412</v>
      </c>
      <c r="W243" s="5">
        <f t="shared" si="19"/>
        <v>5.9251907613779933</v>
      </c>
      <c r="X243" s="5">
        <f t="shared" si="19"/>
        <v>6.7352103506470602</v>
      </c>
      <c r="Y243" s="129">
        <v>6.5750007799846655</v>
      </c>
      <c r="Z243" s="5">
        <f t="shared" si="19"/>
        <v>7.0684462576248412</v>
      </c>
      <c r="AA243" s="5">
        <f t="shared" si="19"/>
        <v>6.4884876118269723</v>
      </c>
      <c r="AB243" s="5">
        <f t="shared" si="19"/>
        <v>5.8598252565477367</v>
      </c>
      <c r="AC243" s="5">
        <f t="shared" si="19"/>
        <v>3.6820004367914132</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371</v>
      </c>
      <c r="K244" s="238">
        <f t="shared" si="17"/>
        <v>312.08100649350649</v>
      </c>
      <c r="L244" s="238">
        <f t="shared" si="17"/>
        <v>312.08100649350649</v>
      </c>
      <c r="M244" s="238">
        <f t="shared" si="17"/>
        <v>312.08100649350649</v>
      </c>
      <c r="N244" s="128">
        <v>312.08100649350649</v>
      </c>
      <c r="O244" s="238">
        <f t="shared" si="18"/>
        <v>312.08100649350649</v>
      </c>
      <c r="P244" s="238">
        <f t="shared" si="18"/>
        <v>312.08100649350649</v>
      </c>
      <c r="Q244" s="238">
        <f t="shared" si="18"/>
        <v>312.08100649350649</v>
      </c>
      <c r="R244" s="238">
        <f t="shared" si="18"/>
        <v>312.08100649350649</v>
      </c>
      <c r="S244" s="238">
        <f t="shared" si="18"/>
        <v>312.08100649350649</v>
      </c>
      <c r="T244" s="86"/>
      <c r="U244" s="99" t="s">
        <v>132</v>
      </c>
      <c r="V244" s="5">
        <f t="shared" si="20"/>
        <v>10.112491659277113</v>
      </c>
      <c r="W244" s="5">
        <f t="shared" si="19"/>
        <v>12.589214741036242</v>
      </c>
      <c r="X244" s="5">
        <f t="shared" si="19"/>
        <v>14.310258157937588</v>
      </c>
      <c r="Y244" s="129">
        <v>13.969861912506151</v>
      </c>
      <c r="Z244" s="5">
        <f t="shared" si="19"/>
        <v>15.018282348434976</v>
      </c>
      <c r="AA244" s="5">
        <f t="shared" si="19"/>
        <v>13.786047939973175</v>
      </c>
      <c r="AB244" s="5">
        <f t="shared" si="19"/>
        <v>12.450333072900218</v>
      </c>
      <c r="AC244" s="5">
        <f t="shared" si="19"/>
        <v>7.8231226710034454</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372</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133</v>
      </c>
      <c r="V245" s="5">
        <f t="shared" si="20"/>
        <v>17.267882514929298</v>
      </c>
      <c r="W245" s="5">
        <f t="shared" si="19"/>
        <v>21.497083847184097</v>
      </c>
      <c r="X245" s="5">
        <f t="shared" si="19"/>
        <v>24.435902145133561</v>
      </c>
      <c r="Y245" s="129">
        <v>23.854648526077099</v>
      </c>
      <c r="Z245" s="5">
        <f t="shared" si="19"/>
        <v>25.644909672770996</v>
      </c>
      <c r="AA245" s="5">
        <f t="shared" si="19"/>
        <v>23.54077157178661</v>
      </c>
      <c r="AB245" s="5">
        <f t="shared" si="19"/>
        <v>21.259932370609064</v>
      </c>
      <c r="AC245" s="5">
        <f t="shared" si="19"/>
        <v>13.358603174603177</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373</v>
      </c>
      <c r="K246" s="238">
        <f t="shared" si="17"/>
        <v>178.28749999999997</v>
      </c>
      <c r="L246" s="238">
        <f t="shared" si="17"/>
        <v>178.28749999999997</v>
      </c>
      <c r="M246" s="238">
        <f t="shared" si="17"/>
        <v>178.28749999999997</v>
      </c>
      <c r="N246" s="128">
        <v>178.28749999999997</v>
      </c>
      <c r="O246" s="238">
        <f t="shared" si="18"/>
        <v>178.28749999999997</v>
      </c>
      <c r="P246" s="238">
        <f t="shared" si="18"/>
        <v>178.28749999999997</v>
      </c>
      <c r="Q246" s="238">
        <f t="shared" si="18"/>
        <v>178.28749999999997</v>
      </c>
      <c r="R246" s="238">
        <f t="shared" si="18"/>
        <v>178.28749999999997</v>
      </c>
      <c r="S246" s="238">
        <f t="shared" si="18"/>
        <v>178.28749999999997</v>
      </c>
      <c r="T246" s="86"/>
      <c r="U246" s="99" t="s">
        <v>134</v>
      </c>
      <c r="V246" s="5">
        <f t="shared" si="20"/>
        <v>20.966190901636814</v>
      </c>
      <c r="W246" s="5">
        <f t="shared" si="19"/>
        <v>26.101171546591349</v>
      </c>
      <c r="X246" s="5">
        <f t="shared" si="19"/>
        <v>29.669404386185931</v>
      </c>
      <c r="Y246" s="129">
        <v>28.963662131519282</v>
      </c>
      <c r="Z246" s="5">
        <f t="shared" si="19"/>
        <v>31.137348275892567</v>
      </c>
      <c r="AA246" s="5">
        <f t="shared" si="19"/>
        <v>28.582561313999289</v>
      </c>
      <c r="AB246" s="5">
        <f t="shared" si="19"/>
        <v>25.813228706687362</v>
      </c>
      <c r="AC246" s="5">
        <f t="shared" si="19"/>
        <v>16.2196507936508</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374</v>
      </c>
      <c r="K247" s="238">
        <f t="shared" si="17"/>
        <v>0</v>
      </c>
      <c r="L247" s="238">
        <f t="shared" si="17"/>
        <v>0</v>
      </c>
      <c r="M247" s="238">
        <f t="shared" si="17"/>
        <v>0</v>
      </c>
      <c r="N247" s="128">
        <v>0</v>
      </c>
      <c r="O247" s="238">
        <f t="shared" si="18"/>
        <v>0</v>
      </c>
      <c r="P247" s="238">
        <f t="shared" si="18"/>
        <v>0</v>
      </c>
      <c r="Q247" s="238">
        <f t="shared" si="18"/>
        <v>0</v>
      </c>
      <c r="R247" s="238">
        <f t="shared" si="18"/>
        <v>0</v>
      </c>
      <c r="S247" s="238">
        <f t="shared" si="18"/>
        <v>0</v>
      </c>
      <c r="T247" s="86"/>
      <c r="U247" s="99" t="s">
        <v>135</v>
      </c>
      <c r="V247" s="5">
        <f t="shared" si="20"/>
        <v>0</v>
      </c>
      <c r="W247" s="5">
        <f t="shared" si="19"/>
        <v>0</v>
      </c>
      <c r="X247" s="5">
        <f t="shared" si="19"/>
        <v>0</v>
      </c>
      <c r="Y247" s="129">
        <v>0</v>
      </c>
      <c r="Z247" s="5">
        <f t="shared" si="19"/>
        <v>0</v>
      </c>
      <c r="AA247" s="5">
        <f t="shared" si="19"/>
        <v>0</v>
      </c>
      <c r="AB247" s="5">
        <f t="shared" si="19"/>
        <v>0</v>
      </c>
      <c r="AC247" s="5">
        <f t="shared" si="19"/>
        <v>0</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375</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136</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376</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137</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377</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138</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378</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139</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t="s">
        <v>780</v>
      </c>
      <c r="J252" s="99" t="s">
        <v>369</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367</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370</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131</v>
      </c>
      <c r="V253" s="5">
        <f t="shared" si="20"/>
        <v>4.759505925238412</v>
      </c>
      <c r="W253" s="5">
        <f t="shared" si="20"/>
        <v>5.9251907613779933</v>
      </c>
      <c r="X253" s="5">
        <f t="shared" si="20"/>
        <v>6.7352103506470602</v>
      </c>
      <c r="Y253" s="129">
        <v>6.5750007799846655</v>
      </c>
      <c r="Z253" s="5">
        <f t="shared" si="23"/>
        <v>7.0684462576248412</v>
      </c>
      <c r="AA253" s="5">
        <f t="shared" si="23"/>
        <v>6.4884876118269723</v>
      </c>
      <c r="AB253" s="5">
        <f t="shared" si="23"/>
        <v>5.8598252565477367</v>
      </c>
      <c r="AC253" s="5">
        <f t="shared" si="23"/>
        <v>3.6820004367914132</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371</v>
      </c>
      <c r="K254" s="238">
        <f t="shared" si="21"/>
        <v>312.08100649350649</v>
      </c>
      <c r="L254" s="238">
        <f t="shared" si="21"/>
        <v>312.08100649350649</v>
      </c>
      <c r="M254" s="238">
        <f t="shared" si="21"/>
        <v>312.08100649350649</v>
      </c>
      <c r="N254" s="128">
        <v>312.08100649350649</v>
      </c>
      <c r="O254" s="238">
        <f t="shared" si="22"/>
        <v>312.08100649350649</v>
      </c>
      <c r="P254" s="238">
        <f t="shared" si="22"/>
        <v>312.08100649350649</v>
      </c>
      <c r="Q254" s="238">
        <f t="shared" si="22"/>
        <v>312.08100649350649</v>
      </c>
      <c r="R254" s="238">
        <f t="shared" si="22"/>
        <v>312.08100649350649</v>
      </c>
      <c r="S254" s="238">
        <f t="shared" si="22"/>
        <v>312.08100649350649</v>
      </c>
      <c r="T254" s="86"/>
      <c r="U254" s="99" t="s">
        <v>132</v>
      </c>
      <c r="V254" s="5">
        <f t="shared" si="20"/>
        <v>10.112491659277113</v>
      </c>
      <c r="W254" s="5">
        <f t="shared" si="20"/>
        <v>12.589214741036242</v>
      </c>
      <c r="X254" s="5">
        <f t="shared" si="20"/>
        <v>14.310258157937588</v>
      </c>
      <c r="Y254" s="129">
        <v>13.969861912506151</v>
      </c>
      <c r="Z254" s="5">
        <f t="shared" si="23"/>
        <v>15.018282348434976</v>
      </c>
      <c r="AA254" s="5">
        <f t="shared" si="23"/>
        <v>13.786047939973175</v>
      </c>
      <c r="AB254" s="5">
        <f t="shared" si="23"/>
        <v>12.450333072900218</v>
      </c>
      <c r="AC254" s="5">
        <f t="shared" si="23"/>
        <v>7.8231226710034454</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372</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133</v>
      </c>
      <c r="V255" s="5">
        <f t="shared" si="20"/>
        <v>17.267882514929298</v>
      </c>
      <c r="W255" s="5">
        <f t="shared" si="20"/>
        <v>21.497083847184097</v>
      </c>
      <c r="X255" s="5">
        <f t="shared" si="20"/>
        <v>24.435902145133561</v>
      </c>
      <c r="Y255" s="129">
        <v>23.854648526077099</v>
      </c>
      <c r="Z255" s="5">
        <f t="shared" si="23"/>
        <v>25.644909672770996</v>
      </c>
      <c r="AA255" s="5">
        <f t="shared" si="23"/>
        <v>23.54077157178661</v>
      </c>
      <c r="AB255" s="5">
        <f t="shared" si="23"/>
        <v>21.259932370609064</v>
      </c>
      <c r="AC255" s="5">
        <f t="shared" si="23"/>
        <v>13.358603174603177</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373</v>
      </c>
      <c r="K256" s="238">
        <f t="shared" si="21"/>
        <v>178.79999999999998</v>
      </c>
      <c r="L256" s="238">
        <f t="shared" si="21"/>
        <v>178.79999999999998</v>
      </c>
      <c r="M256" s="238">
        <f t="shared" si="21"/>
        <v>178.79999999999998</v>
      </c>
      <c r="N256" s="128">
        <v>178.79999999999998</v>
      </c>
      <c r="O256" s="238">
        <f t="shared" si="22"/>
        <v>178.79999999999998</v>
      </c>
      <c r="P256" s="238">
        <f t="shared" si="22"/>
        <v>178.79999999999998</v>
      </c>
      <c r="Q256" s="238">
        <f t="shared" si="22"/>
        <v>178.79999999999998</v>
      </c>
      <c r="R256" s="238">
        <f t="shared" si="22"/>
        <v>178.79999999999998</v>
      </c>
      <c r="S256" s="238">
        <f t="shared" si="22"/>
        <v>178.79999999999998</v>
      </c>
      <c r="T256" s="86"/>
      <c r="U256" s="99" t="s">
        <v>134</v>
      </c>
      <c r="V256" s="5">
        <f t="shared" si="20"/>
        <v>15.467081314397102</v>
      </c>
      <c r="W256" s="5">
        <f t="shared" si="20"/>
        <v>19.255235469626445</v>
      </c>
      <c r="X256" s="5">
        <f t="shared" si="20"/>
        <v>21.887575685244858</v>
      </c>
      <c r="Y256" s="129">
        <v>21.366938775510203</v>
      </c>
      <c r="Z256" s="5">
        <f t="shared" si="23"/>
        <v>22.970500457492939</v>
      </c>
      <c r="AA256" s="5">
        <f t="shared" si="23"/>
        <v>21.085794844253488</v>
      </c>
      <c r="AB256" s="5">
        <f t="shared" si="23"/>
        <v>19.042815610454706</v>
      </c>
      <c r="AC256" s="5">
        <f t="shared" si="23"/>
        <v>11.965485714285714</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374</v>
      </c>
      <c r="K257" s="238">
        <f t="shared" si="21"/>
        <v>5.5172413793103453E-3</v>
      </c>
      <c r="L257" s="238">
        <f t="shared" si="21"/>
        <v>5.5172413793103453E-3</v>
      </c>
      <c r="M257" s="238">
        <f t="shared" si="21"/>
        <v>5.5172413793103453E-3</v>
      </c>
      <c r="N257" s="128">
        <v>5.5172413793103453E-3</v>
      </c>
      <c r="O257" s="238">
        <f t="shared" si="22"/>
        <v>5.5172413793103453E-3</v>
      </c>
      <c r="P257" s="238">
        <f t="shared" si="22"/>
        <v>5.5172413793103453E-3</v>
      </c>
      <c r="Q257" s="238">
        <f t="shared" si="22"/>
        <v>5.5172413793103453E-3</v>
      </c>
      <c r="R257" s="238">
        <f t="shared" si="22"/>
        <v>5.5172413793103453E-3</v>
      </c>
      <c r="S257" s="238">
        <f t="shared" si="22"/>
        <v>5.5172413793103453E-3</v>
      </c>
      <c r="T257" s="86"/>
      <c r="U257" s="99" t="s">
        <v>135</v>
      </c>
      <c r="V257" s="5">
        <f t="shared" si="20"/>
        <v>3.9938159575183168E-3</v>
      </c>
      <c r="W257" s="5">
        <f t="shared" si="20"/>
        <v>4.9719701552732405E-3</v>
      </c>
      <c r="X257" s="5">
        <f t="shared" si="20"/>
        <v>5.6516770854338916E-3</v>
      </c>
      <c r="Y257" s="129">
        <v>5.5172413793103453E-3</v>
      </c>
      <c r="Z257" s="5">
        <f t="shared" si="23"/>
        <v>5.9313033541708686E-3</v>
      </c>
      <c r="AA257" s="5">
        <f t="shared" si="23"/>
        <v>5.4446460980036296E-3</v>
      </c>
      <c r="AB257" s="5">
        <f t="shared" si="23"/>
        <v>4.9171203871748344E-3</v>
      </c>
      <c r="AC257" s="5">
        <f t="shared" si="23"/>
        <v>3.0896551724137935E-3</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375</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136</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376</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137</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377</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138</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378</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139</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t="s">
        <v>781</v>
      </c>
      <c r="J262" s="99" t="s">
        <v>369</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367</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370</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131</v>
      </c>
      <c r="V263" s="5">
        <f t="shared" si="20"/>
        <v>4.759505925238412</v>
      </c>
      <c r="W263" s="5">
        <f t="shared" si="20"/>
        <v>5.9251907613779933</v>
      </c>
      <c r="X263" s="5">
        <f t="shared" si="20"/>
        <v>6.7352103506470602</v>
      </c>
      <c r="Y263" s="129">
        <v>6.5750007799846655</v>
      </c>
      <c r="Z263" s="5">
        <f t="shared" si="23"/>
        <v>7.0684462576248412</v>
      </c>
      <c r="AA263" s="5">
        <f t="shared" si="23"/>
        <v>6.4884876118269723</v>
      </c>
      <c r="AB263" s="5">
        <f t="shared" si="23"/>
        <v>5.8598252565477367</v>
      </c>
      <c r="AC263" s="5">
        <f t="shared" si="23"/>
        <v>3.6820004367914132</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371</v>
      </c>
      <c r="K264" s="238">
        <f t="shared" si="21"/>
        <v>312.08100649350649</v>
      </c>
      <c r="L264" s="238">
        <f t="shared" si="21"/>
        <v>312.08100649350649</v>
      </c>
      <c r="M264" s="238">
        <f t="shared" si="21"/>
        <v>312.08100649350649</v>
      </c>
      <c r="N264" s="128">
        <v>312.08100649350649</v>
      </c>
      <c r="O264" s="238">
        <f t="shared" si="22"/>
        <v>312.08100649350649</v>
      </c>
      <c r="P264" s="238">
        <f t="shared" si="22"/>
        <v>312.08100649350649</v>
      </c>
      <c r="Q264" s="238">
        <f t="shared" si="22"/>
        <v>312.08100649350649</v>
      </c>
      <c r="R264" s="238">
        <f t="shared" si="22"/>
        <v>312.08100649350649</v>
      </c>
      <c r="S264" s="238">
        <f t="shared" si="22"/>
        <v>312.08100649350649</v>
      </c>
      <c r="T264" s="86"/>
      <c r="U264" s="99" t="s">
        <v>132</v>
      </c>
      <c r="V264" s="5">
        <f t="shared" si="20"/>
        <v>6.5731195785301235</v>
      </c>
      <c r="W264" s="5">
        <f t="shared" si="20"/>
        <v>8.1829895816735583</v>
      </c>
      <c r="X264" s="5">
        <f t="shared" si="20"/>
        <v>9.3016678026594324</v>
      </c>
      <c r="Y264" s="129">
        <v>9.0804102431289984</v>
      </c>
      <c r="Z264" s="5">
        <f t="shared" si="23"/>
        <v>9.7618835264827357</v>
      </c>
      <c r="AA264" s="5">
        <f t="shared" si="23"/>
        <v>8.9609311609825646</v>
      </c>
      <c r="AB264" s="5">
        <f t="shared" si="23"/>
        <v>8.0927164973851422</v>
      </c>
      <c r="AC264" s="5">
        <f t="shared" si="23"/>
        <v>5.0850297361522392</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372</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133</v>
      </c>
      <c r="V265" s="5">
        <f t="shared" ref="V265:X296" si="24">V$227*$Y265</f>
        <v>17.267882514929298</v>
      </c>
      <c r="W265" s="5">
        <f t="shared" si="24"/>
        <v>21.497083847184097</v>
      </c>
      <c r="X265" s="5">
        <f t="shared" si="24"/>
        <v>24.435902145133561</v>
      </c>
      <c r="Y265" s="129">
        <v>23.854648526077099</v>
      </c>
      <c r="Z265" s="5">
        <f t="shared" si="23"/>
        <v>25.644909672770996</v>
      </c>
      <c r="AA265" s="5">
        <f t="shared" si="23"/>
        <v>23.54077157178661</v>
      </c>
      <c r="AB265" s="5">
        <f t="shared" si="23"/>
        <v>21.259932370609064</v>
      </c>
      <c r="AC265" s="5">
        <f t="shared" si="23"/>
        <v>13.358603174603177</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373</v>
      </c>
      <c r="K266" s="238">
        <f t="shared" si="21"/>
        <v>178.28749999999997</v>
      </c>
      <c r="L266" s="238">
        <f t="shared" si="21"/>
        <v>178.28749999999997</v>
      </c>
      <c r="M266" s="238">
        <f t="shared" si="21"/>
        <v>178.28749999999997</v>
      </c>
      <c r="N266" s="128">
        <v>178.28749999999997</v>
      </c>
      <c r="O266" s="238">
        <f t="shared" si="22"/>
        <v>178.28749999999997</v>
      </c>
      <c r="P266" s="238">
        <f t="shared" si="22"/>
        <v>178.28749999999997</v>
      </c>
      <c r="Q266" s="238">
        <f t="shared" si="22"/>
        <v>178.28749999999997</v>
      </c>
      <c r="R266" s="238">
        <f t="shared" si="22"/>
        <v>178.28749999999997</v>
      </c>
      <c r="S266" s="238">
        <f t="shared" si="22"/>
        <v>178.28749999999997</v>
      </c>
      <c r="T266" s="86"/>
      <c r="U266" s="99" t="s">
        <v>134</v>
      </c>
      <c r="V266" s="5">
        <f t="shared" si="24"/>
        <v>20.966190901636814</v>
      </c>
      <c r="W266" s="5">
        <f t="shared" si="24"/>
        <v>26.101171546591349</v>
      </c>
      <c r="X266" s="5">
        <f t="shared" si="24"/>
        <v>29.669404386185931</v>
      </c>
      <c r="Y266" s="129">
        <v>28.963662131519282</v>
      </c>
      <c r="Z266" s="5">
        <f t="shared" si="23"/>
        <v>31.137348275892567</v>
      </c>
      <c r="AA266" s="5">
        <f t="shared" si="23"/>
        <v>28.582561313999289</v>
      </c>
      <c r="AB266" s="5">
        <f t="shared" si="23"/>
        <v>25.813228706687362</v>
      </c>
      <c r="AC266" s="5">
        <f t="shared" si="23"/>
        <v>16.2196507936508</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374</v>
      </c>
      <c r="K267" s="238">
        <f t="shared" si="21"/>
        <v>1.724137931034483E-3</v>
      </c>
      <c r="L267" s="238">
        <f t="shared" si="21"/>
        <v>1.724137931034483E-3</v>
      </c>
      <c r="M267" s="238">
        <f t="shared" si="21"/>
        <v>1.724137931034483E-3</v>
      </c>
      <c r="N267" s="128">
        <v>1.724137931034483E-3</v>
      </c>
      <c r="O267" s="238">
        <f t="shared" si="22"/>
        <v>1.724137931034483E-3</v>
      </c>
      <c r="P267" s="238">
        <f t="shared" si="22"/>
        <v>1.724137931034483E-3</v>
      </c>
      <c r="Q267" s="238">
        <f t="shared" si="22"/>
        <v>1.724137931034483E-3</v>
      </c>
      <c r="R267" s="238">
        <f t="shared" si="22"/>
        <v>1.724137931034483E-3</v>
      </c>
      <c r="S267" s="238">
        <f t="shared" si="22"/>
        <v>1.724137931034483E-3</v>
      </c>
      <c r="T267" s="86"/>
      <c r="U267" s="99" t="s">
        <v>135</v>
      </c>
      <c r="V267" s="5">
        <f t="shared" si="24"/>
        <v>1.2480674867244741E-3</v>
      </c>
      <c r="W267" s="5">
        <f t="shared" si="24"/>
        <v>1.5537406735228877E-3</v>
      </c>
      <c r="X267" s="5">
        <f t="shared" si="24"/>
        <v>1.7661490891980912E-3</v>
      </c>
      <c r="Y267" s="129">
        <v>1.724137931034483E-3</v>
      </c>
      <c r="Z267" s="5">
        <f t="shared" si="23"/>
        <v>1.8535322981783967E-3</v>
      </c>
      <c r="AA267" s="5">
        <f t="shared" si="23"/>
        <v>1.7014519056261345E-3</v>
      </c>
      <c r="AB267" s="5">
        <f t="shared" si="23"/>
        <v>1.5366001209921357E-3</v>
      </c>
      <c r="AC267" s="5">
        <f t="shared" si="23"/>
        <v>9.6551724137931057E-4</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375</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136</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376</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137</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377</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138</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378</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139</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t="s">
        <v>782</v>
      </c>
      <c r="J272" s="99" t="s">
        <v>369</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367</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370</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131</v>
      </c>
      <c r="V273" s="5">
        <f t="shared" si="24"/>
        <v>4.759505925238412</v>
      </c>
      <c r="W273" s="5">
        <f t="shared" si="24"/>
        <v>5.9251907613779933</v>
      </c>
      <c r="X273" s="5">
        <f t="shared" si="24"/>
        <v>6.7352103506470602</v>
      </c>
      <c r="Y273" s="129">
        <v>6.5750007799846655</v>
      </c>
      <c r="Z273" s="5">
        <f t="shared" si="23"/>
        <v>7.0684462576248412</v>
      </c>
      <c r="AA273" s="5">
        <f t="shared" si="23"/>
        <v>6.4884876118269723</v>
      </c>
      <c r="AB273" s="5">
        <f t="shared" si="23"/>
        <v>5.8598252565477367</v>
      </c>
      <c r="AC273" s="5">
        <f t="shared" si="23"/>
        <v>3.6820004367914132</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371</v>
      </c>
      <c r="K274" s="238">
        <f t="shared" si="21"/>
        <v>312.08100649350649</v>
      </c>
      <c r="L274" s="238">
        <f t="shared" si="21"/>
        <v>312.08100649350649</v>
      </c>
      <c r="M274" s="238">
        <f t="shared" si="21"/>
        <v>312.08100649350649</v>
      </c>
      <c r="N274" s="128">
        <v>312.08100649350649</v>
      </c>
      <c r="O274" s="238">
        <f t="shared" si="22"/>
        <v>312.08100649350649</v>
      </c>
      <c r="P274" s="238">
        <f t="shared" si="22"/>
        <v>312.08100649350649</v>
      </c>
      <c r="Q274" s="238">
        <f t="shared" si="22"/>
        <v>312.08100649350649</v>
      </c>
      <c r="R274" s="238">
        <f t="shared" si="22"/>
        <v>312.08100649350649</v>
      </c>
      <c r="S274" s="238">
        <f t="shared" si="22"/>
        <v>312.08100649350649</v>
      </c>
      <c r="T274" s="86"/>
      <c r="U274" s="99" t="s">
        <v>132</v>
      </c>
      <c r="V274" s="5">
        <f t="shared" si="24"/>
        <v>6.5731195785301235</v>
      </c>
      <c r="W274" s="5">
        <f t="shared" si="24"/>
        <v>8.1829895816735583</v>
      </c>
      <c r="X274" s="5">
        <f t="shared" si="24"/>
        <v>9.3016678026594324</v>
      </c>
      <c r="Y274" s="129">
        <v>9.0804102431289984</v>
      </c>
      <c r="Z274" s="5">
        <f t="shared" si="23"/>
        <v>9.7618835264827357</v>
      </c>
      <c r="AA274" s="5">
        <f t="shared" si="23"/>
        <v>8.9609311609825646</v>
      </c>
      <c r="AB274" s="5">
        <f t="shared" si="23"/>
        <v>8.0927164973851422</v>
      </c>
      <c r="AC274" s="5">
        <f t="shared" si="23"/>
        <v>5.0850297361522392</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372</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133</v>
      </c>
      <c r="V275" s="5">
        <f t="shared" si="24"/>
        <v>17.267882514929298</v>
      </c>
      <c r="W275" s="5">
        <f t="shared" si="24"/>
        <v>21.497083847184097</v>
      </c>
      <c r="X275" s="5">
        <f t="shared" si="24"/>
        <v>24.435902145133561</v>
      </c>
      <c r="Y275" s="129">
        <v>23.854648526077099</v>
      </c>
      <c r="Z275" s="5">
        <f t="shared" si="23"/>
        <v>25.644909672770996</v>
      </c>
      <c r="AA275" s="5">
        <f t="shared" si="23"/>
        <v>23.54077157178661</v>
      </c>
      <c r="AB275" s="5">
        <f t="shared" si="23"/>
        <v>21.259932370609064</v>
      </c>
      <c r="AC275" s="5">
        <f t="shared" si="23"/>
        <v>13.358603174603177</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373</v>
      </c>
      <c r="K276" s="238">
        <f t="shared" si="21"/>
        <v>178.79999999999998</v>
      </c>
      <c r="L276" s="238">
        <f t="shared" si="21"/>
        <v>178.79999999999998</v>
      </c>
      <c r="M276" s="238">
        <f t="shared" si="21"/>
        <v>178.79999999999998</v>
      </c>
      <c r="N276" s="128">
        <v>178.79999999999998</v>
      </c>
      <c r="O276" s="238">
        <f t="shared" si="22"/>
        <v>178.79999999999998</v>
      </c>
      <c r="P276" s="238">
        <f t="shared" si="22"/>
        <v>178.79999999999998</v>
      </c>
      <c r="Q276" s="238">
        <f t="shared" si="22"/>
        <v>178.79999999999998</v>
      </c>
      <c r="R276" s="238">
        <f t="shared" si="22"/>
        <v>178.79999999999998</v>
      </c>
      <c r="S276" s="238">
        <f t="shared" si="22"/>
        <v>178.79999999999998</v>
      </c>
      <c r="T276" s="86"/>
      <c r="U276" s="99" t="s">
        <v>134</v>
      </c>
      <c r="V276" s="5">
        <f t="shared" si="24"/>
        <v>15.467081314397102</v>
      </c>
      <c r="W276" s="5">
        <f t="shared" si="24"/>
        <v>19.255235469626445</v>
      </c>
      <c r="X276" s="5">
        <f t="shared" si="24"/>
        <v>21.887575685244858</v>
      </c>
      <c r="Y276" s="129">
        <v>21.366938775510203</v>
      </c>
      <c r="Z276" s="5">
        <f t="shared" si="23"/>
        <v>22.970500457492939</v>
      </c>
      <c r="AA276" s="5">
        <f t="shared" si="23"/>
        <v>21.085794844253488</v>
      </c>
      <c r="AB276" s="5">
        <f t="shared" si="23"/>
        <v>19.042815610454706</v>
      </c>
      <c r="AC276" s="5">
        <f t="shared" si="23"/>
        <v>11.965485714285714</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374</v>
      </c>
      <c r="K277" s="238">
        <f t="shared" si="21"/>
        <v>0</v>
      </c>
      <c r="L277" s="238">
        <f t="shared" si="21"/>
        <v>0</v>
      </c>
      <c r="M277" s="238">
        <f t="shared" si="21"/>
        <v>0</v>
      </c>
      <c r="N277" s="128">
        <v>0</v>
      </c>
      <c r="O277" s="238">
        <f t="shared" si="22"/>
        <v>0</v>
      </c>
      <c r="P277" s="238">
        <f t="shared" si="22"/>
        <v>0</v>
      </c>
      <c r="Q277" s="238">
        <f t="shared" si="22"/>
        <v>0</v>
      </c>
      <c r="R277" s="238">
        <f t="shared" si="22"/>
        <v>0</v>
      </c>
      <c r="S277" s="238">
        <f t="shared" si="22"/>
        <v>0</v>
      </c>
      <c r="T277" s="86"/>
      <c r="U277" s="99" t="s">
        <v>135</v>
      </c>
      <c r="V277" s="5">
        <f t="shared" si="24"/>
        <v>0</v>
      </c>
      <c r="W277" s="5">
        <f t="shared" si="24"/>
        <v>0</v>
      </c>
      <c r="X277" s="5">
        <f t="shared" si="24"/>
        <v>0</v>
      </c>
      <c r="Y277" s="129">
        <v>0</v>
      </c>
      <c r="Z277" s="5">
        <f t="shared" si="23"/>
        <v>0</v>
      </c>
      <c r="AA277" s="5">
        <f t="shared" si="23"/>
        <v>0</v>
      </c>
      <c r="AB277" s="5">
        <f t="shared" si="23"/>
        <v>0</v>
      </c>
      <c r="AC277" s="5">
        <f t="shared" si="23"/>
        <v>0</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375</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136</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376</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137</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377</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138</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378</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139</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t="s">
        <v>783</v>
      </c>
      <c r="J282" s="99" t="s">
        <v>369</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367</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370</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131</v>
      </c>
      <c r="V283" s="5">
        <f t="shared" si="24"/>
        <v>3.5271437032932922</v>
      </c>
      <c r="W283" s="5">
        <f t="shared" si="24"/>
        <v>4.391001842015589</v>
      </c>
      <c r="X283" s="5">
        <f t="shared" si="24"/>
        <v>4.9912858922327326</v>
      </c>
      <c r="Y283" s="129">
        <v>4.872558825338519</v>
      </c>
      <c r="Z283" s="5">
        <f t="shared" si="23"/>
        <v>5.2382381913726972</v>
      </c>
      <c r="AA283" s="5">
        <f t="shared" si="23"/>
        <v>4.8084462092156439</v>
      </c>
      <c r="AB283" s="5">
        <f t="shared" si="23"/>
        <v>4.3425611987227501</v>
      </c>
      <c r="AC283" s="5">
        <f t="shared" si="23"/>
        <v>2.728632942189571</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371</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132</v>
      </c>
      <c r="V284" s="5">
        <f t="shared" si="24"/>
        <v>7.7818012345179728</v>
      </c>
      <c r="W284" s="5">
        <f t="shared" si="24"/>
        <v>9.6876981573115888</v>
      </c>
      <c r="X284" s="5">
        <f t="shared" si="24"/>
        <v>11.012081725432058</v>
      </c>
      <c r="Y284" s="129">
        <v>10.750138772876586</v>
      </c>
      <c r="Z284" s="5">
        <f t="shared" si="23"/>
        <v>11.556923066747443</v>
      </c>
      <c r="AA284" s="5">
        <f t="shared" si="23"/>
        <v>10.60868957849663</v>
      </c>
      <c r="AB284" s="5">
        <f t="shared" si="23"/>
        <v>9.5808254326689575</v>
      </c>
      <c r="AC284" s="5">
        <f t="shared" si="23"/>
        <v>6.0200777128108882</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372</v>
      </c>
      <c r="K285" s="238">
        <f t="shared" si="21"/>
        <v>212.01660984848485</v>
      </c>
      <c r="L285" s="238">
        <f t="shared" si="21"/>
        <v>212.01660984848485</v>
      </c>
      <c r="M285" s="238">
        <f t="shared" si="21"/>
        <v>212.01660984848485</v>
      </c>
      <c r="N285" s="128">
        <v>212.01660984848485</v>
      </c>
      <c r="O285" s="238">
        <f t="shared" si="22"/>
        <v>212.01660984848485</v>
      </c>
      <c r="P285" s="238">
        <f t="shared" si="22"/>
        <v>212.01660984848485</v>
      </c>
      <c r="Q285" s="238">
        <f t="shared" si="22"/>
        <v>212.01660984848485</v>
      </c>
      <c r="R285" s="238">
        <f t="shared" si="22"/>
        <v>212.01660984848485</v>
      </c>
      <c r="S285" s="238">
        <f t="shared" si="22"/>
        <v>212.01660984848485</v>
      </c>
      <c r="T285" s="86"/>
      <c r="U285" s="99" t="s">
        <v>133</v>
      </c>
      <c r="V285" s="5">
        <f t="shared" si="24"/>
        <v>13.284993451290966</v>
      </c>
      <c r="W285" s="5">
        <f t="shared" si="24"/>
        <v>16.538716769979299</v>
      </c>
      <c r="X285" s="5">
        <f t="shared" si="24"/>
        <v>18.799687784175045</v>
      </c>
      <c r="Y285" s="129">
        <v>18.352502061430634</v>
      </c>
      <c r="Z285" s="5">
        <f t="shared" si="23"/>
        <v>19.729834087483422</v>
      </c>
      <c r="AA285" s="5">
        <f t="shared" si="23"/>
        <v>18.11102177114865</v>
      </c>
      <c r="AB285" s="5">
        <f t="shared" si="23"/>
        <v>16.356264995099583</v>
      </c>
      <c r="AC285" s="5">
        <f t="shared" si="23"/>
        <v>10.277401154401156</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373</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134</v>
      </c>
      <c r="V286" s="5">
        <f t="shared" si="24"/>
        <v>20.241876775271511</v>
      </c>
      <c r="W286" s="5">
        <f t="shared" si="24"/>
        <v>25.199460436806298</v>
      </c>
      <c r="X286" s="5">
        <f t="shared" si="24"/>
        <v>28.644422365437403</v>
      </c>
      <c r="Y286" s="129">
        <v>27.963061224489795</v>
      </c>
      <c r="Z286" s="5">
        <f t="shared" si="23"/>
        <v>30.061653538608429</v>
      </c>
      <c r="AA286" s="5">
        <f t="shared" si="23"/>
        <v>27.595126208378087</v>
      </c>
      <c r="AB286" s="5">
        <f t="shared" si="23"/>
        <v>24.921465091299677</v>
      </c>
      <c r="AC286" s="5">
        <f t="shared" si="23"/>
        <v>15.659314285714286</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374</v>
      </c>
      <c r="K287" s="238">
        <f t="shared" si="21"/>
        <v>0</v>
      </c>
      <c r="L287" s="238">
        <f t="shared" si="21"/>
        <v>0</v>
      </c>
      <c r="M287" s="238">
        <f t="shared" si="21"/>
        <v>0</v>
      </c>
      <c r="N287" s="128">
        <v>0</v>
      </c>
      <c r="O287" s="238">
        <f t="shared" si="22"/>
        <v>0</v>
      </c>
      <c r="P287" s="238">
        <f t="shared" si="22"/>
        <v>0</v>
      </c>
      <c r="Q287" s="238">
        <f t="shared" si="22"/>
        <v>0</v>
      </c>
      <c r="R287" s="238">
        <f t="shared" si="22"/>
        <v>0</v>
      </c>
      <c r="S287" s="238">
        <f t="shared" si="22"/>
        <v>0</v>
      </c>
      <c r="T287" s="86"/>
      <c r="U287" s="99" t="s">
        <v>135</v>
      </c>
      <c r="V287" s="5">
        <f t="shared" si="24"/>
        <v>0</v>
      </c>
      <c r="W287" s="5">
        <f t="shared" si="24"/>
        <v>0</v>
      </c>
      <c r="X287" s="5">
        <f t="shared" si="24"/>
        <v>0</v>
      </c>
      <c r="Y287" s="129">
        <v>0</v>
      </c>
      <c r="Z287" s="5">
        <f t="shared" si="23"/>
        <v>0</v>
      </c>
      <c r="AA287" s="5">
        <f t="shared" si="23"/>
        <v>0</v>
      </c>
      <c r="AB287" s="5">
        <f t="shared" si="23"/>
        <v>0</v>
      </c>
      <c r="AC287" s="5">
        <f t="shared" si="23"/>
        <v>0</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375</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136</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376</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137</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377</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138</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378</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139</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t="s">
        <v>784</v>
      </c>
      <c r="J292" s="99" t="s">
        <v>369</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367</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370</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131</v>
      </c>
      <c r="V293" s="5">
        <f t="shared" si="24"/>
        <v>3.5271437032932922</v>
      </c>
      <c r="W293" s="5">
        <f t="shared" si="24"/>
        <v>4.391001842015589</v>
      </c>
      <c r="X293" s="5">
        <f t="shared" si="24"/>
        <v>4.9912858922327326</v>
      </c>
      <c r="Y293" s="129">
        <v>4.872558825338519</v>
      </c>
      <c r="Z293" s="5">
        <f t="shared" si="23"/>
        <v>5.2382381913726972</v>
      </c>
      <c r="AA293" s="5">
        <f t="shared" si="23"/>
        <v>4.8084462092156439</v>
      </c>
      <c r="AB293" s="5">
        <f t="shared" si="23"/>
        <v>4.3425611987227501</v>
      </c>
      <c r="AC293" s="5">
        <f t="shared" si="23"/>
        <v>2.728632942189571</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371</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132</v>
      </c>
      <c r="V294" s="5">
        <f t="shared" si="24"/>
        <v>7.7818012345179728</v>
      </c>
      <c r="W294" s="5">
        <f t="shared" si="24"/>
        <v>9.6876981573115888</v>
      </c>
      <c r="X294" s="5">
        <f t="shared" si="24"/>
        <v>11.012081725432058</v>
      </c>
      <c r="Y294" s="129">
        <v>10.750138772876586</v>
      </c>
      <c r="Z294" s="5">
        <f t="shared" si="23"/>
        <v>11.556923066747443</v>
      </c>
      <c r="AA294" s="5">
        <f t="shared" si="23"/>
        <v>10.60868957849663</v>
      </c>
      <c r="AB294" s="5">
        <f t="shared" si="23"/>
        <v>9.5808254326689575</v>
      </c>
      <c r="AC294" s="5">
        <f t="shared" si="23"/>
        <v>6.0200777128108882</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372</v>
      </c>
      <c r="K295" s="238">
        <f t="shared" si="21"/>
        <v>212.01660984848485</v>
      </c>
      <c r="L295" s="238">
        <f t="shared" si="21"/>
        <v>212.01660984848485</v>
      </c>
      <c r="M295" s="238">
        <f t="shared" si="21"/>
        <v>212.01660984848485</v>
      </c>
      <c r="N295" s="128">
        <v>212.01660984848485</v>
      </c>
      <c r="O295" s="238">
        <f t="shared" si="22"/>
        <v>212.01660984848485</v>
      </c>
      <c r="P295" s="238">
        <f t="shared" si="22"/>
        <v>212.01660984848485</v>
      </c>
      <c r="Q295" s="238">
        <f t="shared" si="22"/>
        <v>212.01660984848485</v>
      </c>
      <c r="R295" s="238">
        <f t="shared" si="22"/>
        <v>212.01660984848485</v>
      </c>
      <c r="S295" s="238">
        <f t="shared" si="22"/>
        <v>212.01660984848485</v>
      </c>
      <c r="T295" s="86"/>
      <c r="U295" s="99" t="s">
        <v>133</v>
      </c>
      <c r="V295" s="5">
        <f t="shared" si="24"/>
        <v>13.284993451290966</v>
      </c>
      <c r="W295" s="5">
        <f t="shared" si="24"/>
        <v>16.538716769979299</v>
      </c>
      <c r="X295" s="5">
        <f t="shared" si="24"/>
        <v>18.799687784175045</v>
      </c>
      <c r="Y295" s="129">
        <v>18.352502061430634</v>
      </c>
      <c r="Z295" s="5">
        <f t="shared" si="23"/>
        <v>19.729834087483422</v>
      </c>
      <c r="AA295" s="5">
        <f t="shared" si="23"/>
        <v>18.11102177114865</v>
      </c>
      <c r="AB295" s="5">
        <f t="shared" si="23"/>
        <v>16.356264995099583</v>
      </c>
      <c r="AC295" s="5">
        <f t="shared" si="23"/>
        <v>10.277401154401156</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373</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134</v>
      </c>
      <c r="V296" s="5">
        <f t="shared" si="24"/>
        <v>10.051148066926572</v>
      </c>
      <c r="W296" s="5">
        <f t="shared" si="24"/>
        <v>12.51284704817599</v>
      </c>
      <c r="X296" s="5">
        <f t="shared" si="24"/>
        <v>14.223450408428475</v>
      </c>
      <c r="Y296" s="129">
        <v>13.885119047619044</v>
      </c>
      <c r="Z296" s="5">
        <f t="shared" si="23"/>
        <v>14.927179638912094</v>
      </c>
      <c r="AA296" s="5">
        <f t="shared" si="23"/>
        <v>13.702420112781951</v>
      </c>
      <c r="AB296" s="5">
        <f t="shared" si="23"/>
        <v>12.374807852965745</v>
      </c>
      <c r="AC296" s="5">
        <f t="shared" si="23"/>
        <v>7.7756666666666652</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374</v>
      </c>
      <c r="K297" s="238">
        <f t="shared" si="21"/>
        <v>1.869158878504673E-3</v>
      </c>
      <c r="L297" s="238">
        <f t="shared" si="21"/>
        <v>1.869158878504673E-3</v>
      </c>
      <c r="M297" s="238">
        <f t="shared" si="21"/>
        <v>1.869158878504673E-3</v>
      </c>
      <c r="N297" s="128">
        <v>1.869158878504673E-3</v>
      </c>
      <c r="O297" s="238">
        <f t="shared" si="22"/>
        <v>1.869158878504673E-3</v>
      </c>
      <c r="P297" s="238">
        <f t="shared" si="22"/>
        <v>1.869158878504673E-3</v>
      </c>
      <c r="Q297" s="238">
        <f t="shared" si="22"/>
        <v>1.869158878504673E-3</v>
      </c>
      <c r="R297" s="238">
        <f t="shared" si="22"/>
        <v>1.869158878504673E-3</v>
      </c>
      <c r="S297" s="238">
        <f t="shared" si="22"/>
        <v>1.869158878504673E-3</v>
      </c>
      <c r="T297" s="86"/>
      <c r="U297" s="99" t="s">
        <v>135</v>
      </c>
      <c r="V297" s="5">
        <f t="shared" ref="V297:X331" si="25">V$227*$Y297</f>
        <v>1.353045125794757E-3</v>
      </c>
      <c r="W297" s="5">
        <f t="shared" si="25"/>
        <v>1.6844291413892986E-3</v>
      </c>
      <c r="X297" s="5">
        <f t="shared" si="25"/>
        <v>1.914703685485781E-3</v>
      </c>
      <c r="Y297" s="129">
        <v>1.869158878504673E-3</v>
      </c>
      <c r="Z297" s="5">
        <f t="shared" si="23"/>
        <v>2.0094368840064859E-3</v>
      </c>
      <c r="AA297" s="5">
        <f t="shared" si="23"/>
        <v>1.8445646827348746E-3</v>
      </c>
      <c r="AB297" s="5">
        <f t="shared" si="23"/>
        <v>1.6658468601410067E-3</v>
      </c>
      <c r="AC297" s="5">
        <f t="shared" si="23"/>
        <v>1.046728971962617E-3</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375</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136</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376</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137</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377</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138</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378</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139</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t="s">
        <v>785</v>
      </c>
      <c r="J302" s="99" t="s">
        <v>369</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367</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370</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131</v>
      </c>
      <c r="V303" s="5">
        <f t="shared" si="25"/>
        <v>3.5271437032932922</v>
      </c>
      <c r="W303" s="5">
        <f t="shared" si="25"/>
        <v>4.391001842015589</v>
      </c>
      <c r="X303" s="5">
        <f t="shared" si="25"/>
        <v>4.9912858922327326</v>
      </c>
      <c r="Y303" s="129">
        <v>4.872558825338519</v>
      </c>
      <c r="Z303" s="5">
        <f t="shared" si="23"/>
        <v>5.2382381913726972</v>
      </c>
      <c r="AA303" s="5">
        <f t="shared" si="23"/>
        <v>4.8084462092156439</v>
      </c>
      <c r="AB303" s="5">
        <f t="shared" si="23"/>
        <v>4.3425611987227501</v>
      </c>
      <c r="AC303" s="5">
        <f t="shared" si="23"/>
        <v>2.728632942189571</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371</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132</v>
      </c>
      <c r="V304" s="5">
        <f t="shared" si="25"/>
        <v>5.058170802436682</v>
      </c>
      <c r="W304" s="5">
        <f t="shared" si="25"/>
        <v>6.2970038022525321</v>
      </c>
      <c r="X304" s="5">
        <f t="shared" si="25"/>
        <v>7.1578531215308381</v>
      </c>
      <c r="Y304" s="129">
        <v>6.9875902023697805</v>
      </c>
      <c r="Z304" s="5">
        <f t="shared" si="23"/>
        <v>7.511999993385837</v>
      </c>
      <c r="AA304" s="5">
        <f t="shared" si="23"/>
        <v>6.8956482260228098</v>
      </c>
      <c r="AB304" s="5">
        <f t="shared" si="23"/>
        <v>6.2275365312348221</v>
      </c>
      <c r="AC304" s="5">
        <f t="shared" si="23"/>
        <v>3.9130505133270774</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372</v>
      </c>
      <c r="K305" s="238">
        <f t="shared" si="21"/>
        <v>212.01660984848485</v>
      </c>
      <c r="L305" s="238">
        <f t="shared" si="21"/>
        <v>212.01660984848485</v>
      </c>
      <c r="M305" s="238">
        <f t="shared" si="21"/>
        <v>212.01660984848485</v>
      </c>
      <c r="N305" s="128">
        <v>212.01660984848485</v>
      </c>
      <c r="O305" s="238">
        <f t="shared" si="26"/>
        <v>212.01660984848485</v>
      </c>
      <c r="P305" s="238">
        <f t="shared" si="26"/>
        <v>212.01660984848485</v>
      </c>
      <c r="Q305" s="238">
        <f t="shared" si="26"/>
        <v>212.01660984848485</v>
      </c>
      <c r="R305" s="238">
        <f t="shared" si="26"/>
        <v>212.01660984848485</v>
      </c>
      <c r="S305" s="238">
        <f t="shared" si="26"/>
        <v>212.01660984848485</v>
      </c>
      <c r="T305" s="86"/>
      <c r="U305" s="99" t="s">
        <v>133</v>
      </c>
      <c r="V305" s="5">
        <f t="shared" si="25"/>
        <v>13.284993451290966</v>
      </c>
      <c r="W305" s="5">
        <f t="shared" si="25"/>
        <v>16.538716769979299</v>
      </c>
      <c r="X305" s="5">
        <f t="shared" si="25"/>
        <v>18.799687784175045</v>
      </c>
      <c r="Y305" s="129">
        <v>18.352502061430634</v>
      </c>
      <c r="Z305" s="5">
        <f t="shared" si="23"/>
        <v>19.729834087483422</v>
      </c>
      <c r="AA305" s="5">
        <f t="shared" si="23"/>
        <v>18.11102177114865</v>
      </c>
      <c r="AB305" s="5">
        <f t="shared" si="23"/>
        <v>16.356264995099583</v>
      </c>
      <c r="AC305" s="5">
        <f t="shared" si="23"/>
        <v>10.277401154401156</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373</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134</v>
      </c>
      <c r="V306" s="5">
        <f t="shared" si="25"/>
        <v>20.241876775271511</v>
      </c>
      <c r="W306" s="5">
        <f t="shared" si="25"/>
        <v>25.199460436806298</v>
      </c>
      <c r="X306" s="5">
        <f t="shared" si="25"/>
        <v>28.644422365437403</v>
      </c>
      <c r="Y306" s="129">
        <v>27.963061224489795</v>
      </c>
      <c r="Z306" s="5">
        <f t="shared" si="23"/>
        <v>30.061653538608429</v>
      </c>
      <c r="AA306" s="5">
        <f t="shared" si="23"/>
        <v>27.595126208378087</v>
      </c>
      <c r="AB306" s="5">
        <f t="shared" si="23"/>
        <v>24.921465091299677</v>
      </c>
      <c r="AC306" s="5">
        <f t="shared" si="23"/>
        <v>15.659314285714286</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374</v>
      </c>
      <c r="K307" s="238">
        <f t="shared" si="21"/>
        <v>0</v>
      </c>
      <c r="L307" s="238">
        <f t="shared" si="21"/>
        <v>0</v>
      </c>
      <c r="M307" s="238">
        <f t="shared" si="21"/>
        <v>0</v>
      </c>
      <c r="N307" s="128">
        <v>0</v>
      </c>
      <c r="O307" s="238">
        <f t="shared" si="26"/>
        <v>0</v>
      </c>
      <c r="P307" s="238">
        <f t="shared" si="26"/>
        <v>0</v>
      </c>
      <c r="Q307" s="238">
        <f t="shared" si="26"/>
        <v>0</v>
      </c>
      <c r="R307" s="238">
        <f t="shared" si="26"/>
        <v>0</v>
      </c>
      <c r="S307" s="238">
        <f t="shared" si="26"/>
        <v>0</v>
      </c>
      <c r="T307" s="86"/>
      <c r="U307" s="99" t="s">
        <v>135</v>
      </c>
      <c r="V307" s="5">
        <f t="shared" si="25"/>
        <v>0</v>
      </c>
      <c r="W307" s="5">
        <f t="shared" si="25"/>
        <v>0</v>
      </c>
      <c r="X307" s="5">
        <f t="shared" si="25"/>
        <v>0</v>
      </c>
      <c r="Y307" s="129">
        <v>0</v>
      </c>
      <c r="Z307" s="5">
        <f t="shared" si="23"/>
        <v>0</v>
      </c>
      <c r="AA307" s="5">
        <f t="shared" si="23"/>
        <v>0</v>
      </c>
      <c r="AB307" s="5">
        <f t="shared" si="23"/>
        <v>0</v>
      </c>
      <c r="AC307" s="5">
        <f t="shared" si="23"/>
        <v>0</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375</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136</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376</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137</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377</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138</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378</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139</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t="s">
        <v>786</v>
      </c>
      <c r="J312" s="99" t="s">
        <v>369</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367</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370</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131</v>
      </c>
      <c r="V313" s="5">
        <f t="shared" si="25"/>
        <v>3.5271437032932922</v>
      </c>
      <c r="W313" s="5">
        <f t="shared" si="25"/>
        <v>4.391001842015589</v>
      </c>
      <c r="X313" s="5">
        <f t="shared" si="25"/>
        <v>4.9912858922327326</v>
      </c>
      <c r="Y313" s="129">
        <v>4.872558825338519</v>
      </c>
      <c r="Z313" s="5">
        <f t="shared" si="27"/>
        <v>5.2382381913726972</v>
      </c>
      <c r="AA313" s="5">
        <f t="shared" si="27"/>
        <v>4.8084462092156439</v>
      </c>
      <c r="AB313" s="5">
        <f t="shared" si="27"/>
        <v>4.3425611987227501</v>
      </c>
      <c r="AC313" s="5">
        <f t="shared" si="27"/>
        <v>2.728632942189571</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371</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132</v>
      </c>
      <c r="V314" s="5">
        <f t="shared" si="25"/>
        <v>5.058170802436682</v>
      </c>
      <c r="W314" s="5">
        <f t="shared" si="25"/>
        <v>6.2970038022525321</v>
      </c>
      <c r="X314" s="5">
        <f t="shared" si="25"/>
        <v>7.1578531215308381</v>
      </c>
      <c r="Y314" s="129">
        <v>6.9875902023697805</v>
      </c>
      <c r="Z314" s="5">
        <f t="shared" si="27"/>
        <v>7.511999993385837</v>
      </c>
      <c r="AA314" s="5">
        <f t="shared" si="27"/>
        <v>6.8956482260228098</v>
      </c>
      <c r="AB314" s="5">
        <f t="shared" si="27"/>
        <v>6.2275365312348221</v>
      </c>
      <c r="AC314" s="5">
        <f t="shared" si="27"/>
        <v>3.9130505133270774</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372</v>
      </c>
      <c r="K315" s="238">
        <f t="shared" si="28"/>
        <v>212.01660984848485</v>
      </c>
      <c r="L315" s="238">
        <f t="shared" si="28"/>
        <v>212.01660984848485</v>
      </c>
      <c r="M315" s="238">
        <f t="shared" si="28"/>
        <v>212.01660984848485</v>
      </c>
      <c r="N315" s="128">
        <v>212.01660984848485</v>
      </c>
      <c r="O315" s="238">
        <f t="shared" si="26"/>
        <v>212.01660984848485</v>
      </c>
      <c r="P315" s="238">
        <f t="shared" si="26"/>
        <v>212.01660984848485</v>
      </c>
      <c r="Q315" s="238">
        <f t="shared" si="26"/>
        <v>212.01660984848485</v>
      </c>
      <c r="R315" s="238">
        <f t="shared" si="26"/>
        <v>212.01660984848485</v>
      </c>
      <c r="S315" s="238">
        <f t="shared" si="26"/>
        <v>212.01660984848485</v>
      </c>
      <c r="T315" s="86"/>
      <c r="U315" s="99" t="s">
        <v>133</v>
      </c>
      <c r="V315" s="5">
        <f t="shared" si="25"/>
        <v>13.284993451290966</v>
      </c>
      <c r="W315" s="5">
        <f t="shared" si="25"/>
        <v>16.538716769979299</v>
      </c>
      <c r="X315" s="5">
        <f t="shared" si="25"/>
        <v>18.799687784175045</v>
      </c>
      <c r="Y315" s="129">
        <v>18.352502061430634</v>
      </c>
      <c r="Z315" s="5">
        <f t="shared" si="27"/>
        <v>19.729834087483422</v>
      </c>
      <c r="AA315" s="5">
        <f t="shared" si="27"/>
        <v>18.11102177114865</v>
      </c>
      <c r="AB315" s="5">
        <f t="shared" si="27"/>
        <v>16.356264995099583</v>
      </c>
      <c r="AC315" s="5">
        <f t="shared" si="27"/>
        <v>10.277401154401156</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373</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134</v>
      </c>
      <c r="V316" s="5">
        <f t="shared" si="25"/>
        <v>10.051148066926572</v>
      </c>
      <c r="W316" s="5">
        <f t="shared" si="25"/>
        <v>12.51284704817599</v>
      </c>
      <c r="X316" s="5">
        <f t="shared" si="25"/>
        <v>14.223450408428475</v>
      </c>
      <c r="Y316" s="129">
        <v>13.885119047619044</v>
      </c>
      <c r="Z316" s="5">
        <f t="shared" si="27"/>
        <v>14.927179638912094</v>
      </c>
      <c r="AA316" s="5">
        <f t="shared" si="27"/>
        <v>13.702420112781951</v>
      </c>
      <c r="AB316" s="5">
        <f t="shared" si="27"/>
        <v>12.374807852965745</v>
      </c>
      <c r="AC316" s="5">
        <f t="shared" si="27"/>
        <v>7.7756666666666652</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374</v>
      </c>
      <c r="K317" s="238">
        <f t="shared" si="28"/>
        <v>0</v>
      </c>
      <c r="L317" s="238">
        <f t="shared" si="28"/>
        <v>0</v>
      </c>
      <c r="M317" s="238">
        <f t="shared" si="28"/>
        <v>0</v>
      </c>
      <c r="N317" s="128">
        <v>0</v>
      </c>
      <c r="O317" s="238">
        <f t="shared" si="26"/>
        <v>0</v>
      </c>
      <c r="P317" s="238">
        <f t="shared" si="26"/>
        <v>0</v>
      </c>
      <c r="Q317" s="238">
        <f t="shared" si="26"/>
        <v>0</v>
      </c>
      <c r="R317" s="238">
        <f t="shared" si="26"/>
        <v>0</v>
      </c>
      <c r="S317" s="238">
        <f t="shared" si="26"/>
        <v>0</v>
      </c>
      <c r="T317" s="86"/>
      <c r="U317" s="99" t="s">
        <v>135</v>
      </c>
      <c r="V317" s="5">
        <f t="shared" si="25"/>
        <v>0</v>
      </c>
      <c r="W317" s="5">
        <f t="shared" si="25"/>
        <v>0</v>
      </c>
      <c r="X317" s="5">
        <f t="shared" si="25"/>
        <v>0</v>
      </c>
      <c r="Y317" s="129">
        <v>0</v>
      </c>
      <c r="Z317" s="5">
        <f t="shared" si="27"/>
        <v>0</v>
      </c>
      <c r="AA317" s="5">
        <f t="shared" si="27"/>
        <v>0</v>
      </c>
      <c r="AB317" s="5">
        <f t="shared" si="27"/>
        <v>0</v>
      </c>
      <c r="AC317" s="5">
        <f t="shared" si="27"/>
        <v>0</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375</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136</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376</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137</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377</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138</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378</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139</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t="s">
        <v>787</v>
      </c>
      <c r="J322" s="99" t="s">
        <v>369</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367</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370</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131</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c r="J324" s="99" t="s">
        <v>371</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132</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372</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133</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373</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134</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374</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135</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375</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136</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376</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137</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377</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138</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4.5" hidden="1" outlineLevel="2" x14ac:dyDescent="0.35">
      <c r="A331" s="102"/>
      <c r="B331" s="95"/>
      <c r="C331" s="17"/>
      <c r="D331" s="17"/>
      <c r="E331" s="17"/>
      <c r="F331" s="13"/>
      <c r="G331" s="86"/>
      <c r="H331" s="86"/>
      <c r="I331" s="99"/>
      <c r="J331" s="99" t="s">
        <v>378</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139</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4.5" outlineLevel="1" collapsed="1" x14ac:dyDescent="0.35">
      <c r="A332" s="102"/>
      <c r="B332" s="95"/>
      <c r="C332" s="12" t="s">
        <v>113</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3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115</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3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3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15" customHeight="1" outlineLevel="1" collapsed="1" thickBot="1" x14ac:dyDescent="0.4">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15" customHeight="1" outlineLevel="1" x14ac:dyDescent="0.3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collapsed="1" x14ac:dyDescent="0.35">
      <c r="A338" s="102"/>
      <c r="B338" s="95"/>
      <c r="C338" s="12"/>
      <c r="D338" s="12">
        <v>0</v>
      </c>
      <c r="E338" s="12" t="s">
        <v>1</v>
      </c>
      <c r="F338" s="69"/>
      <c r="G338" s="70" t="s">
        <v>316</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2"/>
      <c r="D339" s="12"/>
      <c r="E339" s="17"/>
      <c r="F339" s="73"/>
      <c r="G339" s="74" t="s">
        <v>165</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7"/>
      <c r="G342" s="22"/>
      <c r="H342" s="22"/>
      <c r="I342" s="22"/>
      <c r="J342" s="22"/>
      <c r="K342" s="126" t="s">
        <v>166</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1194</v>
      </c>
      <c r="AM343"/>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3"/>
      <c r="H344" s="23"/>
      <c r="I344" s="23" t="s">
        <v>442</v>
      </c>
      <c r="J344" s="23"/>
      <c r="K344" s="98" t="s">
        <v>169</v>
      </c>
      <c r="L344" s="98"/>
      <c r="M344" s="23"/>
      <c r="N344" s="23"/>
      <c r="O344" s="23"/>
      <c r="P344" s="23"/>
      <c r="Q344" s="23"/>
      <c r="R344" s="23"/>
      <c r="S344" s="23"/>
      <c r="T344" s="23"/>
      <c r="U344" s="23"/>
      <c r="V344" s="98" t="s">
        <v>170</v>
      </c>
      <c r="W344" s="98"/>
      <c r="X344" s="23"/>
      <c r="Y344" s="23"/>
      <c r="Z344" s="23"/>
      <c r="AA344" s="23"/>
      <c r="AB344" s="23"/>
      <c r="AC344" s="23"/>
      <c r="AD344" s="23"/>
      <c r="AE344" s="98" t="s">
        <v>365</v>
      </c>
      <c r="AF344" s="98"/>
      <c r="AG344" s="16"/>
      <c r="AH344" s="8"/>
      <c r="AI344"/>
      <c r="AJ344"/>
      <c r="AK344"/>
      <c r="AL344" s="865">
        <v>4</v>
      </c>
      <c r="AM344"/>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23"/>
      <c r="H345" s="23"/>
      <c r="I345" s="23"/>
      <c r="J345" s="23"/>
      <c r="K345" s="23" t="s">
        <v>359</v>
      </c>
      <c r="L345" s="23" t="s">
        <v>360</v>
      </c>
      <c r="M345" s="23" t="s">
        <v>362</v>
      </c>
      <c r="N345" s="23" t="s">
        <v>363</v>
      </c>
      <c r="O345" s="23" t="s">
        <v>364</v>
      </c>
      <c r="P345" s="23" t="s">
        <v>366</v>
      </c>
      <c r="Q345" s="23" t="s">
        <v>873</v>
      </c>
      <c r="R345" s="23" t="s">
        <v>874</v>
      </c>
      <c r="S345" s="23" t="s">
        <v>1087</v>
      </c>
      <c r="T345" s="23"/>
      <c r="U345" s="23"/>
      <c r="V345" s="23" t="s">
        <v>359</v>
      </c>
      <c r="W345" s="23" t="s">
        <v>360</v>
      </c>
      <c r="X345" s="23" t="s">
        <v>362</v>
      </c>
      <c r="Y345" s="23" t="s">
        <v>363</v>
      </c>
      <c r="Z345" s="23" t="s">
        <v>364</v>
      </c>
      <c r="AA345" s="23" t="s">
        <v>366</v>
      </c>
      <c r="AB345" s="23" t="s">
        <v>873</v>
      </c>
      <c r="AC345" s="23" t="s">
        <v>874</v>
      </c>
      <c r="AD345" s="23" t="s">
        <v>1087</v>
      </c>
      <c r="AE345" s="23" t="s">
        <v>364</v>
      </c>
      <c r="AF345" s="23" t="s">
        <v>364</v>
      </c>
      <c r="AG345" s="16"/>
      <c r="AH345" s="8"/>
      <c r="AJ345" s="24" t="s">
        <v>1193</v>
      </c>
      <c r="AK345" s="23" t="s">
        <v>1188</v>
      </c>
      <c r="AL345" s="23" t="s">
        <v>1189</v>
      </c>
      <c r="AM345" s="23" t="s">
        <v>1190</v>
      </c>
      <c r="AN345" s="23" t="s">
        <v>1192</v>
      </c>
      <c r="AO345" s="23" t="s">
        <v>1191</v>
      </c>
      <c r="AP345"/>
      <c r="AQ345"/>
      <c r="AR345"/>
      <c r="AS345"/>
      <c r="AT345"/>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3"/>
      <c r="G346" s="86"/>
      <c r="H346" s="86"/>
      <c r="I346" s="99" t="s">
        <v>809</v>
      </c>
      <c r="J346" s="99" t="s">
        <v>367</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367</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v>43560</v>
      </c>
      <c r="AJ346">
        <f>AI347-AI346</f>
        <v>43</v>
      </c>
      <c r="AK346" s="863">
        <v>120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64">
        <f>AK346*(1-$AN346)*(1-(1-$I494)^$AJ346)+AL346*(1-$AN346)*AJ346*(1-(((1 -(1 -$I494)^($AJ346+1)) /$I494-1)/$AJ346))</f>
        <v>1.6883296214835619</v>
      </c>
      <c r="AN346" s="861">
        <v>0</v>
      </c>
      <c r="AO346"/>
      <c r="AP346"/>
      <c r="AQ346"/>
      <c r="AR346"/>
      <c r="AS346"/>
      <c r="AT346"/>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3"/>
      <c r="G347" s="86"/>
      <c r="H347" s="86"/>
      <c r="I347" s="99"/>
      <c r="J347" s="99" t="s">
        <v>131</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131</v>
      </c>
      <c r="V347" s="5">
        <f t="shared" ref="V347:X378" si="32">V$227*$Y347</f>
        <v>5.3823076365393261</v>
      </c>
      <c r="W347" s="5">
        <f t="shared" si="31"/>
        <v>6.7005273202427098</v>
      </c>
      <c r="X347" s="5">
        <f t="shared" si="31"/>
        <v>7.6165414380003131</v>
      </c>
      <c r="Y347" s="129">
        <v>7.4353677596463568</v>
      </c>
      <c r="Z347" s="5">
        <f t="shared" si="31"/>
        <v>7.993382688976542</v>
      </c>
      <c r="AA347" s="5">
        <f t="shared" si="31"/>
        <v>7.3375339733352201</v>
      </c>
      <c r="AB347" s="5">
        <f t="shared" si="31"/>
        <v>6.6266084594742969</v>
      </c>
      <c r="AC347" s="5">
        <f t="shared" si="31"/>
        <v>4.1638059454019603</v>
      </c>
      <c r="AD347" s="129">
        <v>0</v>
      </c>
      <c r="AE347" s="86">
        <v>733</v>
      </c>
      <c r="AF347" s="86">
        <v>20</v>
      </c>
      <c r="AG347" s="16"/>
      <c r="AH347" s="8"/>
      <c r="AI347" s="641">
        <v>43603</v>
      </c>
      <c r="AJ347">
        <f>(Periods!$U23-Periods!$U22)</f>
        <v>28</v>
      </c>
      <c r="AK347">
        <f t="shared" ref="AK347:AK355" si="33">(AK346+AL346*AJ346)*(1-AN346)-AM346</f>
        <v>118.31167037851644</v>
      </c>
      <c r="AL347" cm="1">
        <f t="array" ref="AL347">IF(AK347&lt;=INDEX(K233:S233,$AL$344),INDEX(V233:AD233,$AL$344)*(AK347/INDEX(K233:S233,$AL$344)),IF(AK347&lt;=INDEX(K347:S347,$AL$344),INDEX(V233:AD233,$AL$344)+(INDEX(V347:AD347,$AL$344)-INDEX(V233:AD233,$AL$344))/(INDEX(K347:S347,$AL$344)-INDEX(K233:S233,$AL$344))*(AK347-INDEX(K233:S233,$AL$344)),INDEX(V347:AD347,$AL$344)))</f>
        <v>6.6295987084607599</v>
      </c>
      <c r="AM347" s="864">
        <f>AK347*(1-$AN347)*(1-(1-$I495)^$AJ347)+AL347*(1-$AN347)*AJ347*(1-(((1 -(1 -$I495)^($AJ347+1)) /$I495-1)/$AJ347))</f>
        <v>5.9251655772376299</v>
      </c>
      <c r="AN347" s="861">
        <v>0</v>
      </c>
      <c r="AO347"/>
      <c r="AP347"/>
      <c r="AQ347"/>
      <c r="AR347"/>
      <c r="AS347"/>
      <c r="AT347"/>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c r="J348" s="99" t="s">
        <v>132</v>
      </c>
      <c r="K348" s="238">
        <f t="shared" si="29"/>
        <v>383.42670454545453</v>
      </c>
      <c r="L348" s="238">
        <f t="shared" si="29"/>
        <v>383.42670454545453</v>
      </c>
      <c r="M348" s="238">
        <f t="shared" si="29"/>
        <v>383.42670454545453</v>
      </c>
      <c r="N348" s="128">
        <v>383.42670454545453</v>
      </c>
      <c r="O348" s="238">
        <f t="shared" si="29"/>
        <v>383.42670454545453</v>
      </c>
      <c r="P348" s="238">
        <f t="shared" si="29"/>
        <v>383.42670454545453</v>
      </c>
      <c r="Q348" s="238">
        <f t="shared" si="29"/>
        <v>383.42670454545453</v>
      </c>
      <c r="R348" s="238">
        <f t="shared" si="30"/>
        <v>383.42670454545453</v>
      </c>
      <c r="S348" s="238">
        <f t="shared" si="30"/>
        <v>383.42670454545453</v>
      </c>
      <c r="T348" s="86"/>
      <c r="U348" s="99" t="s">
        <v>132</v>
      </c>
      <c r="V348" s="5">
        <f t="shared" si="32"/>
        <v>8.5436467246530547</v>
      </c>
      <c r="W348" s="5">
        <f t="shared" si="31"/>
        <v>10.636132707168727</v>
      </c>
      <c r="X348" s="5">
        <f t="shared" si="31"/>
        <v>12.090174643342346</v>
      </c>
      <c r="Y348" s="129">
        <v>11.802587235080159</v>
      </c>
      <c r="Z348" s="5">
        <f t="shared" si="31"/>
        <v>12.688356452527696</v>
      </c>
      <c r="AA348" s="5">
        <f t="shared" si="31"/>
        <v>11.647290034618578</v>
      </c>
      <c r="AB348" s="5">
        <f t="shared" si="31"/>
        <v>10.518797044597756</v>
      </c>
      <c r="AC348" s="5">
        <f t="shared" si="31"/>
        <v>6.6094488516448893</v>
      </c>
      <c r="AD348" s="129">
        <v>0</v>
      </c>
      <c r="AE348" s="86">
        <v>1071</v>
      </c>
      <c r="AF348" s="86">
        <v>50</v>
      </c>
      <c r="AG348" s="16"/>
      <c r="AH348" s="8"/>
      <c r="AI348" s="641">
        <v>43631</v>
      </c>
      <c r="AJ348">
        <f>(Periods!$U24-Periods!$U23)</f>
        <v>56</v>
      </c>
      <c r="AK348">
        <f>(AK347+AL347*AJ347)*(1-AN347)-AM347</f>
        <v>298.01526863818009</v>
      </c>
      <c r="AL348" cm="1">
        <f t="array" ref="AL348">IF(AK348&lt;=INDEX(K234:S234,$AL$344),INDEX(V234:AD234,$AL$344)*(AK348/INDEX(K234:S234,$AL$344)),IF(AK348&lt;=INDEX(K348:S348,$AL$344),INDEX(V234:AD234,$AL$344)+(INDEX(V348:AD348,$AL$344)-INDEX(V234:AD234,$AL$344))/(INDEX(K348:S348,$AL$344)-INDEX(K234:S234,$AL$344))*(AK348-INDEX(K234:S234,$AL$344)),INDEX(V348:AD348,$AL$344)))</f>
        <v>11.385419519037614</v>
      </c>
      <c r="AM348" s="864">
        <f t="shared" ref="AM348:AM355" si="34">AK348*(1-$AN348)*(1-(1-$I496)^$AJ348)+AL348*(1-$AN348)*AJ348*(1-(((1 -(1 -$I496)^($AJ348+1)) /$I496-1)/$AJ348))</f>
        <v>34.019341798850064</v>
      </c>
      <c r="AN348" s="861">
        <v>0</v>
      </c>
      <c r="AO348"/>
      <c r="AP348"/>
      <c r="AQ348"/>
      <c r="AR348"/>
      <c r="AS348"/>
      <c r="AT348"/>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133</v>
      </c>
      <c r="K349" s="238">
        <f t="shared" si="29"/>
        <v>1080.939204545454</v>
      </c>
      <c r="L349" s="238">
        <f t="shared" si="29"/>
        <v>1080.939204545454</v>
      </c>
      <c r="M349" s="238">
        <f t="shared" si="29"/>
        <v>1080.939204545454</v>
      </c>
      <c r="N349" s="128">
        <v>1080.939204545454</v>
      </c>
      <c r="O349" s="238">
        <f t="shared" si="29"/>
        <v>1080.939204545454</v>
      </c>
      <c r="P349" s="238">
        <f t="shared" si="29"/>
        <v>1080.939204545454</v>
      </c>
      <c r="Q349" s="238">
        <f t="shared" si="29"/>
        <v>1080.939204545454</v>
      </c>
      <c r="R349" s="238">
        <f t="shared" si="30"/>
        <v>1080.939204545454</v>
      </c>
      <c r="S349" s="238">
        <f t="shared" si="30"/>
        <v>1080.939204545454</v>
      </c>
      <c r="T349" s="86"/>
      <c r="U349" s="99" t="s">
        <v>133</v>
      </c>
      <c r="V349" s="5">
        <f t="shared" si="32"/>
        <v>25.744714690767314</v>
      </c>
      <c r="W349" s="5">
        <f t="shared" si="31"/>
        <v>32.050037973722169</v>
      </c>
      <c r="X349" s="5">
        <f t="shared" si="31"/>
        <v>36.431527049948095</v>
      </c>
      <c r="Y349" s="129">
        <v>35.564935064935057</v>
      </c>
      <c r="Z349" s="5">
        <f t="shared" si="31"/>
        <v>38.234038378775217</v>
      </c>
      <c r="AA349" s="5">
        <f t="shared" si="31"/>
        <v>35.096975393028018</v>
      </c>
      <c r="AB349" s="5">
        <f t="shared" si="31"/>
        <v>31.696468443836856</v>
      </c>
      <c r="AC349" s="5">
        <f t="shared" si="31"/>
        <v>19.916363636363634</v>
      </c>
      <c r="AD349" s="129">
        <v>0</v>
      </c>
      <c r="AE349" s="86">
        <v>1300</v>
      </c>
      <c r="AF349" s="86">
        <v>55</v>
      </c>
      <c r="AG349" s="16"/>
      <c r="AH349" s="8"/>
      <c r="AI349" s="641">
        <v>43684</v>
      </c>
      <c r="AJ349">
        <f>(Periods!$U25-Periods!$U24)</f>
        <v>21</v>
      </c>
      <c r="AK349">
        <f t="shared" si="33"/>
        <v>901.57941990543645</v>
      </c>
      <c r="AL349" cm="1">
        <f t="array" ref="AL349">IF(AK349&lt;=INDEX(K235:S235,$AL$344),INDEX(V235:AD235,$AL$344)*(AK349/INDEX(K235:S235,$AL$344)),IF(AK349&lt;=INDEX(K349:S349,$AL$344),INDEX(V235:AD235,$AL$344)+(INDEX(V349:AD349,$AL$344)-INDEX(V235:AD235,$AL$344))/(INDEX(K349:S349,$AL$344)-INDEX(K235:S235,$AL$344))*(AK349-INDEX(K235:S235,$AL$344)),INDEX(V349:AD349,$AL$344)))</f>
        <v>32.755383262684802</v>
      </c>
      <c r="AM349" s="864">
        <f t="shared" si="34"/>
        <v>88.590355180000586</v>
      </c>
      <c r="AN349" s="861">
        <v>0</v>
      </c>
      <c r="AO349"/>
      <c r="AP349"/>
      <c r="AQ349"/>
      <c r="AR349"/>
      <c r="AS349"/>
      <c r="AT349"/>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134</v>
      </c>
      <c r="K350" s="238">
        <f t="shared" si="29"/>
        <v>1358.3</v>
      </c>
      <c r="L350" s="238">
        <f t="shared" si="29"/>
        <v>1358.3</v>
      </c>
      <c r="M350" s="238">
        <f t="shared" si="29"/>
        <v>1358.3</v>
      </c>
      <c r="N350" s="128">
        <v>1358.3</v>
      </c>
      <c r="O350" s="238">
        <f t="shared" si="29"/>
        <v>1358.3</v>
      </c>
      <c r="P350" s="238">
        <f t="shared" si="29"/>
        <v>1358.3</v>
      </c>
      <c r="Q350" s="238">
        <f t="shared" si="29"/>
        <v>1358.3</v>
      </c>
      <c r="R350" s="238">
        <f t="shared" si="30"/>
        <v>1358.3</v>
      </c>
      <c r="S350" s="238">
        <f t="shared" si="30"/>
        <v>1358.3</v>
      </c>
      <c r="T350" s="86"/>
      <c r="U350" s="99" t="s">
        <v>134</v>
      </c>
      <c r="V350" s="5">
        <f t="shared" si="32"/>
        <v>22.457410287081341</v>
      </c>
      <c r="W350" s="5">
        <f t="shared" si="31"/>
        <v>27.957616199589882</v>
      </c>
      <c r="X350" s="5">
        <f t="shared" si="31"/>
        <v>31.779639439507864</v>
      </c>
      <c r="Y350" s="129">
        <v>31.023701298701301</v>
      </c>
      <c r="Z350" s="5">
        <f t="shared" si="31"/>
        <v>33.351990772385513</v>
      </c>
      <c r="AA350" s="5">
        <f t="shared" si="31"/>
        <v>30.615494702665757</v>
      </c>
      <c r="AB350" s="5">
        <f t="shared" si="31"/>
        <v>27.649193438140809</v>
      </c>
      <c r="AC350" s="5">
        <f t="shared" si="31"/>
        <v>17.373272727272731</v>
      </c>
      <c r="AD350" s="129">
        <v>0</v>
      </c>
      <c r="AE350" s="86">
        <v>1500</v>
      </c>
      <c r="AF350" s="86">
        <v>86</v>
      </c>
      <c r="AG350" s="16"/>
      <c r="AH350" s="8"/>
      <c r="AI350" s="641">
        <v>43728</v>
      </c>
      <c r="AJ350">
        <f>(Periods!$U26-Periods!$U25)</f>
        <v>28</v>
      </c>
      <c r="AK350">
        <f t="shared" si="33"/>
        <v>1500.8521132418166</v>
      </c>
      <c r="AL350" cm="1">
        <f t="array" ref="AL350">IF(AK350&lt;=INDEX(K236:S236,$AL$344),INDEX(V236:AD236,$AL$344)*(AK350/INDEX(K236:S236,$AL$344)),IF(AK350&lt;=INDEX(K350:S350,$AL$344),INDEX(V236:AD236,$AL$344)+(INDEX(V350:AD350,$AL$344)-INDEX(V236:AD236,$AL$344))/(INDEX(K350:S350,$AL$344)-INDEX(K236:S236,$AL$344))*(AK350-INDEX(K236:S236,$AL$344)),INDEX(V350:AD350,$AL$344)))</f>
        <v>31.023701298701301</v>
      </c>
      <c r="AM350" s="864">
        <f t="shared" si="34"/>
        <v>207.9401906318904</v>
      </c>
      <c r="AN350" s="861">
        <v>0</v>
      </c>
      <c r="AO350"/>
      <c r="AP350"/>
      <c r="AQ350"/>
      <c r="AR350"/>
      <c r="AS350"/>
      <c r="AT350"/>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135</v>
      </c>
      <c r="K351" s="238">
        <f t="shared" si="29"/>
        <v>831.99886363636358</v>
      </c>
      <c r="L351" s="238">
        <f t="shared" si="29"/>
        <v>831.99886363636358</v>
      </c>
      <c r="M351" s="238">
        <f t="shared" si="29"/>
        <v>831.99886363636358</v>
      </c>
      <c r="N351" s="128">
        <v>831.99886363636358</v>
      </c>
      <c r="O351" s="238">
        <f t="shared" si="29"/>
        <v>831.99886363636358</v>
      </c>
      <c r="P351" s="238">
        <f t="shared" si="29"/>
        <v>831.99886363636358</v>
      </c>
      <c r="Q351" s="238">
        <f t="shared" si="29"/>
        <v>831.99886363636358</v>
      </c>
      <c r="R351" s="238">
        <f t="shared" si="30"/>
        <v>831.99886363636358</v>
      </c>
      <c r="S351" s="238">
        <f t="shared" si="30"/>
        <v>831.99886363636358</v>
      </c>
      <c r="T351" s="86"/>
      <c r="U351" s="99" t="s">
        <v>135</v>
      </c>
      <c r="V351" s="5">
        <f t="shared" si="32"/>
        <v>0</v>
      </c>
      <c r="W351" s="5">
        <f t="shared" si="31"/>
        <v>0</v>
      </c>
      <c r="X351" s="5">
        <f t="shared" si="31"/>
        <v>0</v>
      </c>
      <c r="Y351" s="129">
        <v>0</v>
      </c>
      <c r="Z351" s="5">
        <f t="shared" si="31"/>
        <v>0</v>
      </c>
      <c r="AA351" s="5">
        <f t="shared" si="31"/>
        <v>0</v>
      </c>
      <c r="AB351" s="5">
        <f t="shared" si="31"/>
        <v>0</v>
      </c>
      <c r="AC351" s="5">
        <f t="shared" si="31"/>
        <v>0</v>
      </c>
      <c r="AD351" s="129">
        <v>0</v>
      </c>
      <c r="AE351" s="86"/>
      <c r="AF351" s="86">
        <v>0</v>
      </c>
      <c r="AG351" s="16"/>
      <c r="AH351" s="8"/>
      <c r="AI351" s="641">
        <v>43741</v>
      </c>
      <c r="AJ351">
        <f>(Periods!$U27-Periods!$U26)</f>
        <v>49</v>
      </c>
      <c r="AK351">
        <f t="shared" si="33"/>
        <v>2161.5755589735627</v>
      </c>
      <c r="AL351" cm="1">
        <f t="array" ref="AL351">IF(AK351&lt;=INDEX(K237:S237,$AL$344),INDEX(V237:AD237,$AL$344)*(AK351/INDEX(K237:S237,$AL$344)),IF(AK351&lt;=INDEX(K351:S351,$AL$344),INDEX(V237:AD237,$AL$344)+(INDEX(V351:AD351,$AL$344)-INDEX(V237:AD237,$AL$344))/(INDEX(K351:S351,$AL$344)-INDEX(K237:S237,$AL$344))*(AK351-INDEX(K237:S237,$AL$344)),INDEX(V351:AD351,$AL$344)))</f>
        <v>0</v>
      </c>
      <c r="AM351" s="864">
        <f t="shared" si="34"/>
        <v>666.8354872977593</v>
      </c>
      <c r="AN351" s="861">
        <v>0</v>
      </c>
      <c r="AO351"/>
      <c r="AP351"/>
      <c r="AQ351"/>
      <c r="AR351"/>
      <c r="AS351"/>
      <c r="AT351"/>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136</v>
      </c>
      <c r="K352" s="238">
        <f t="shared" si="29"/>
        <v>156.66874999999999</v>
      </c>
      <c r="L352" s="238">
        <f t="shared" si="29"/>
        <v>156.66874999999999</v>
      </c>
      <c r="M352" s="238">
        <f t="shared" si="29"/>
        <v>156.66874999999999</v>
      </c>
      <c r="N352" s="128">
        <v>156.66874999999999</v>
      </c>
      <c r="O352" s="238">
        <f t="shared" si="29"/>
        <v>156.66874999999999</v>
      </c>
      <c r="P352" s="238">
        <f t="shared" si="29"/>
        <v>156.66874999999999</v>
      </c>
      <c r="Q352" s="238">
        <f t="shared" si="29"/>
        <v>156.66874999999999</v>
      </c>
      <c r="R352" s="238">
        <f t="shared" si="30"/>
        <v>156.66874999999999</v>
      </c>
      <c r="S352" s="238">
        <f t="shared" si="30"/>
        <v>156.66874999999999</v>
      </c>
      <c r="T352" s="86"/>
      <c r="U352" s="99" t="s">
        <v>136</v>
      </c>
      <c r="V352" s="5">
        <f t="shared" si="32"/>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v>43784</v>
      </c>
      <c r="AJ352">
        <f>(Periods!$U28-Periods!$U27)</f>
        <v>49</v>
      </c>
      <c r="AK352">
        <f t="shared" si="33"/>
        <v>1494.7400716758034</v>
      </c>
      <c r="AL352" cm="1">
        <f t="array" ref="AL352">IF(AK352&lt;=INDEX(K238:S238,$AL$344),INDEX(V238:AD238,$AL$344)*(AK352/INDEX(K238:S238,$AL$344)),IF(AK352&lt;=INDEX(K352:S352,$AL$344),INDEX(V238:AD238,$AL$344)+(INDEX(V352:AD352,$AL$344)-INDEX(V238:AD238,$AL$344))/(INDEX(K352:S352,$AL$344)-INDEX(K238:S238,$AL$344))*(AK352-INDEX(K238:S238,$AL$344)),INDEX(V352:AD352,$AL$344)))</f>
        <v>0</v>
      </c>
      <c r="AM352" s="864">
        <f t="shared" si="34"/>
        <v>266.52828675286474</v>
      </c>
      <c r="AN352" s="861">
        <v>0</v>
      </c>
      <c r="AO352"/>
      <c r="AP352"/>
      <c r="AQ352"/>
      <c r="AR352"/>
      <c r="AS352"/>
      <c r="AT352"/>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137</v>
      </c>
      <c r="K353" s="238">
        <f t="shared" si="29"/>
        <v>2.1965909090909088</v>
      </c>
      <c r="L353" s="238">
        <f t="shared" si="29"/>
        <v>2.1965909090909088</v>
      </c>
      <c r="M353" s="238">
        <f t="shared" si="29"/>
        <v>2.1965909090909088</v>
      </c>
      <c r="N353" s="128">
        <v>2.1965909090909088</v>
      </c>
      <c r="O353" s="238">
        <f t="shared" si="29"/>
        <v>2.1965909090909088</v>
      </c>
      <c r="P353" s="238">
        <f t="shared" si="29"/>
        <v>2.1965909090909088</v>
      </c>
      <c r="Q353" s="238">
        <f t="shared" si="29"/>
        <v>2.1965909090909088</v>
      </c>
      <c r="R353" s="238">
        <f t="shared" si="30"/>
        <v>2.1965909090909088</v>
      </c>
      <c r="S353" s="238">
        <f t="shared" si="30"/>
        <v>2.1965909090909088</v>
      </c>
      <c r="T353" s="86"/>
      <c r="U353" s="99" t="s">
        <v>137</v>
      </c>
      <c r="V353" s="5">
        <f t="shared" si="32"/>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v>43831</v>
      </c>
      <c r="AJ353">
        <f>(Periods!$U29-Periods!$U28)</f>
        <v>28</v>
      </c>
      <c r="AK353">
        <f t="shared" si="33"/>
        <v>1228.2117849229387</v>
      </c>
      <c r="AL353" cm="1">
        <f t="array" ref="AL353">IF(AK353&lt;=INDEX(K239:S239,$AL$344),INDEX(V239:AD239,$AL$344)*(AK353/INDEX(K239:S239,$AL$344)),IF(AK353&lt;=INDEX(K353:S353,$AL$344),INDEX(V239:AD239,$AL$344)+(INDEX(V353:AD353,$AL$344)-INDEX(V239:AD239,$AL$344))/(INDEX(K353:S353,$AL$344)-INDEX(K239:S239,$AL$344))*(AK353-INDEX(K239:S239,$AL$344)),INDEX(V353:AD353,$AL$344)))</f>
        <v>0</v>
      </c>
      <c r="AM353" s="864">
        <f t="shared" si="34"/>
        <v>66.954594182407575</v>
      </c>
      <c r="AN353" s="861">
        <v>0</v>
      </c>
      <c r="AO353"/>
      <c r="AP353"/>
      <c r="AQ353"/>
      <c r="AR353"/>
      <c r="AS353"/>
      <c r="AT353"/>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138</v>
      </c>
      <c r="K354" s="238">
        <f t="shared" si="29"/>
        <v>9.6590909090909106E-3</v>
      </c>
      <c r="L354" s="238">
        <f t="shared" si="29"/>
        <v>9.6590909090909106E-3</v>
      </c>
      <c r="M354" s="238">
        <f t="shared" si="29"/>
        <v>9.6590909090909106E-3</v>
      </c>
      <c r="N354" s="128">
        <v>9.6590909090909106E-3</v>
      </c>
      <c r="O354" s="238">
        <f t="shared" si="29"/>
        <v>9.6590909090909106E-3</v>
      </c>
      <c r="P354" s="238">
        <f t="shared" si="29"/>
        <v>9.6590909090909106E-3</v>
      </c>
      <c r="Q354" s="238">
        <f t="shared" si="29"/>
        <v>9.6590909090909106E-3</v>
      </c>
      <c r="R354" s="238">
        <f t="shared" si="30"/>
        <v>9.6590909090909106E-3</v>
      </c>
      <c r="S354" s="238">
        <f t="shared" si="30"/>
        <v>9.6590909090909106E-3</v>
      </c>
      <c r="T354" s="86"/>
      <c r="U354" s="99" t="s">
        <v>138</v>
      </c>
      <c r="V354" s="5">
        <f t="shared" si="32"/>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v>43862</v>
      </c>
      <c r="AJ354">
        <f>(Periods!$U30-Periods!$U29)</f>
        <v>28</v>
      </c>
      <c r="AK354">
        <f t="shared" si="33"/>
        <v>1161.2571907405311</v>
      </c>
      <c r="AL354" cm="1">
        <f t="array" ref="AL354">IF(AK354&lt;=INDEX(K240:S240,$AL$344),INDEX(V240:AD240,$AL$344)*(AK354/INDEX(K240:S240,$AL$344)),IF(AK354&lt;=INDEX(K354:S354,$AL$344),INDEX(V240:AD240,$AL$344)+(INDEX(V354:AD354,$AL$344)-INDEX(V240:AD240,$AL$344))/(INDEX(K354:S354,$AL$344)-INDEX(K240:S240,$AL$344))*(AK354-INDEX(K240:S240,$AL$344)),INDEX(V354:AD354,$AL$344)))</f>
        <v>0</v>
      </c>
      <c r="AM354" s="864">
        <f t="shared" si="34"/>
        <v>63.304639233952031</v>
      </c>
      <c r="AN354" s="861">
        <v>0</v>
      </c>
      <c r="AO354"/>
      <c r="AP354"/>
      <c r="AQ354"/>
      <c r="AR354"/>
      <c r="AS354"/>
      <c r="AT354"/>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139</v>
      </c>
      <c r="K355" s="238">
        <f t="shared" si="29"/>
        <v>2.3159090909090909</v>
      </c>
      <c r="L355" s="238">
        <f t="shared" si="29"/>
        <v>2.3159090909090909</v>
      </c>
      <c r="M355" s="238">
        <f t="shared" si="29"/>
        <v>2.3159090909090909</v>
      </c>
      <c r="N355" s="128">
        <v>2.3159090909090909</v>
      </c>
      <c r="O355" s="238">
        <f t="shared" si="29"/>
        <v>2.3159090909090909</v>
      </c>
      <c r="P355" s="238">
        <f t="shared" si="29"/>
        <v>2.3159090909090909</v>
      </c>
      <c r="Q355" s="238">
        <f t="shared" si="29"/>
        <v>2.3159090909090909</v>
      </c>
      <c r="R355" s="238">
        <f t="shared" si="30"/>
        <v>2.3159090909090909</v>
      </c>
      <c r="S355" s="238">
        <f t="shared" si="30"/>
        <v>2.3159090909090909</v>
      </c>
      <c r="T355" s="86"/>
      <c r="U355" s="99" t="s">
        <v>139</v>
      </c>
      <c r="V355" s="5">
        <f t="shared" si="32"/>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v>43891</v>
      </c>
      <c r="AJ355">
        <f>(Periods!$U31-Periods!$U30)</f>
        <v>35</v>
      </c>
      <c r="AK355">
        <f t="shared" si="33"/>
        <v>1097.9525515065791</v>
      </c>
      <c r="AL355" cm="1">
        <f t="array" ref="AL355">IF(AK355&lt;=INDEX(K241:S241,$AL$344),INDEX(V241:AD241,$AL$344)*(AK355/INDEX(K241:S241,$AL$344)),IF(AK355&lt;=INDEX(K355:S355,$AL$344),INDEX(V241:AD241,$AL$344)+(INDEX(V355:AD355,$AL$344)-INDEX(V241:AD241,$AL$344))/(INDEX(K355:S355,$AL$344)-INDEX(K241:S241,$AL$344))*(AK355-INDEX(K241:S241,$AL$344)),INDEX(V355:AD355,$AL$344)))</f>
        <v>0</v>
      </c>
      <c r="AM355" s="864">
        <f t="shared" si="34"/>
        <v>74.30013180039974</v>
      </c>
      <c r="AN355" s="861">
        <v>0</v>
      </c>
      <c r="AO355"/>
      <c r="AP355"/>
      <c r="AQ355"/>
      <c r="AR355"/>
      <c r="AS355"/>
      <c r="AT355"/>
      <c r="AU355"/>
      <c r="AV355"/>
      <c r="AW355"/>
      <c r="AX355"/>
      <c r="AY355"/>
      <c r="AZ355"/>
      <c r="BA355"/>
      <c r="BB355"/>
      <c r="BC355"/>
      <c r="BD355"/>
      <c r="BE355"/>
      <c r="BF355"/>
      <c r="BG355"/>
      <c r="BH355"/>
    </row>
    <row r="356" spans="1:60" s="104" customFormat="1" ht="13.4" customHeight="1" outlineLevel="2" x14ac:dyDescent="0.35">
      <c r="A356" s="102"/>
      <c r="B356" s="95"/>
      <c r="C356" s="17"/>
      <c r="D356" s="17"/>
      <c r="E356" s="17"/>
      <c r="F356" s="13"/>
      <c r="G356" s="86"/>
      <c r="H356" s="86"/>
      <c r="I356" s="99" t="s">
        <v>382</v>
      </c>
      <c r="J356" s="99" t="s">
        <v>367</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367</v>
      </c>
      <c r="V356" s="5">
        <f t="shared" si="32"/>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customHeight="1" outlineLevel="2" x14ac:dyDescent="0.35">
      <c r="A357" s="102"/>
      <c r="B357" s="95"/>
      <c r="C357" s="17"/>
      <c r="D357" s="17"/>
      <c r="E357" s="17"/>
      <c r="F357" s="13"/>
      <c r="G357" s="86"/>
      <c r="H357" s="86"/>
      <c r="I357" s="99"/>
      <c r="J357" s="99" t="s">
        <v>131</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131</v>
      </c>
      <c r="V357" s="5">
        <f t="shared" si="32"/>
        <v>6.7675613329803364</v>
      </c>
      <c r="W357" s="5">
        <f t="shared" si="31"/>
        <v>8.425053465024396</v>
      </c>
      <c r="X357" s="5">
        <f t="shared" si="31"/>
        <v>9.5768236986163107</v>
      </c>
      <c r="Y357" s="129">
        <v>9.3490210416558845</v>
      </c>
      <c r="Z357" s="5">
        <f t="shared" si="31"/>
        <v>10.050653225093997</v>
      </c>
      <c r="AA357" s="5">
        <f t="shared" si="31"/>
        <v>9.2260076068972534</v>
      </c>
      <c r="AB357" s="5">
        <f t="shared" si="31"/>
        <v>8.3321099809845425</v>
      </c>
      <c r="AC357" s="5">
        <f t="shared" si="31"/>
        <v>5.2354517833272958</v>
      </c>
      <c r="AD357" s="129">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c r="J358" s="99" t="s">
        <v>132</v>
      </c>
      <c r="K358" s="238">
        <f t="shared" si="29"/>
        <v>564.81899350649348</v>
      </c>
      <c r="L358" s="238">
        <f t="shared" si="29"/>
        <v>564.81899350649348</v>
      </c>
      <c r="M358" s="238">
        <f t="shared" si="29"/>
        <v>564.81899350649348</v>
      </c>
      <c r="N358" s="128">
        <v>564.81899350649348</v>
      </c>
      <c r="O358" s="238">
        <f t="shared" si="29"/>
        <v>564.81899350649348</v>
      </c>
      <c r="P358" s="238">
        <f t="shared" si="29"/>
        <v>564.81899350649348</v>
      </c>
      <c r="Q358" s="238">
        <f t="shared" si="29"/>
        <v>564.81899350649348</v>
      </c>
      <c r="R358" s="238">
        <f t="shared" si="30"/>
        <v>564.81899350649348</v>
      </c>
      <c r="S358" s="238">
        <f t="shared" si="30"/>
        <v>564.81899350649348</v>
      </c>
      <c r="T358" s="86"/>
      <c r="U358" s="99" t="s">
        <v>132</v>
      </c>
      <c r="V358" s="5">
        <f t="shared" si="32"/>
        <v>10.767238393153251</v>
      </c>
      <c r="W358" s="5">
        <f t="shared" si="31"/>
        <v>13.40432020776827</v>
      </c>
      <c r="X358" s="5">
        <f t="shared" si="31"/>
        <v>15.236794871689872</v>
      </c>
      <c r="Y358" s="129">
        <v>14.874359218224365</v>
      </c>
      <c r="Z358" s="5">
        <f t="shared" si="31"/>
        <v>15.990661030898126</v>
      </c>
      <c r="AA358" s="5">
        <f t="shared" si="31"/>
        <v>14.678643965352991</v>
      </c>
      <c r="AB358" s="5">
        <f t="shared" si="31"/>
        <v>13.256446461154345</v>
      </c>
      <c r="AC358" s="5">
        <f t="shared" si="31"/>
        <v>8.329641162205645</v>
      </c>
      <c r="AD358" s="129">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133</v>
      </c>
      <c r="K359" s="238">
        <f t="shared" si="29"/>
        <v>1364.4483766233766</v>
      </c>
      <c r="L359" s="238">
        <f t="shared" si="29"/>
        <v>1364.4483766233766</v>
      </c>
      <c r="M359" s="238">
        <f t="shared" si="29"/>
        <v>1364.4483766233766</v>
      </c>
      <c r="N359" s="128">
        <v>1364.4483766233766</v>
      </c>
      <c r="O359" s="238">
        <f t="shared" si="29"/>
        <v>1364.4483766233766</v>
      </c>
      <c r="P359" s="238">
        <f t="shared" si="29"/>
        <v>1364.4483766233766</v>
      </c>
      <c r="Q359" s="238">
        <f t="shared" si="29"/>
        <v>1364.4483766233766</v>
      </c>
      <c r="R359" s="238">
        <f t="shared" si="30"/>
        <v>1364.4483766233766</v>
      </c>
      <c r="S359" s="238">
        <f t="shared" si="30"/>
        <v>1364.4483766233766</v>
      </c>
      <c r="T359" s="86"/>
      <c r="U359" s="99" t="s">
        <v>133</v>
      </c>
      <c r="V359" s="5">
        <f t="shared" si="32"/>
        <v>33.272681729576462</v>
      </c>
      <c r="W359" s="5">
        <f t="shared" si="31"/>
        <v>41.421733576365142</v>
      </c>
      <c r="X359" s="5">
        <f t="shared" si="31"/>
        <v>47.084406217564108</v>
      </c>
      <c r="Y359" s="129">
        <v>45.964415584415576</v>
      </c>
      <c r="Z359" s="5">
        <f t="shared" si="31"/>
        <v>49.413986734513045</v>
      </c>
      <c r="AA359" s="5">
        <f t="shared" si="31"/>
        <v>45.359620642515367</v>
      </c>
      <c r="AB359" s="5">
        <f t="shared" si="31"/>
        <v>40.964777398040546</v>
      </c>
      <c r="AC359" s="5">
        <f t="shared" si="31"/>
        <v>25.740072727272725</v>
      </c>
      <c r="AD359" s="129">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134</v>
      </c>
      <c r="K360" s="238">
        <f t="shared" si="29"/>
        <v>1632.4190476190477</v>
      </c>
      <c r="L360" s="238">
        <f t="shared" si="29"/>
        <v>1632.4190476190477</v>
      </c>
      <c r="M360" s="238">
        <f t="shared" si="29"/>
        <v>1632.4190476190477</v>
      </c>
      <c r="N360" s="128">
        <v>1632.4190476190477</v>
      </c>
      <c r="O360" s="238">
        <f t="shared" si="29"/>
        <v>1632.4190476190477</v>
      </c>
      <c r="P360" s="238">
        <f t="shared" si="29"/>
        <v>1632.4190476190477</v>
      </c>
      <c r="Q360" s="238">
        <f t="shared" si="29"/>
        <v>1632.4190476190477</v>
      </c>
      <c r="R360" s="238">
        <f t="shared" si="30"/>
        <v>1632.4190476190477</v>
      </c>
      <c r="S360" s="238">
        <f t="shared" si="30"/>
        <v>1632.4190476190477</v>
      </c>
      <c r="T360" s="86"/>
      <c r="U360" s="99" t="s">
        <v>134</v>
      </c>
      <c r="V360" s="5">
        <f t="shared" si="32"/>
        <v>30.246904220427609</v>
      </c>
      <c r="W360" s="5">
        <f t="shared" si="31"/>
        <v>37.654891129941248</v>
      </c>
      <c r="X360" s="5">
        <f t="shared" si="31"/>
        <v>42.802607157222859</v>
      </c>
      <c r="Y360" s="129">
        <v>41.784467120181404</v>
      </c>
      <c r="Z360" s="5">
        <f t="shared" si="31"/>
        <v>44.920338434269098</v>
      </c>
      <c r="AA360" s="5">
        <f t="shared" si="31"/>
        <v>41.234671500179012</v>
      </c>
      <c r="AB360" s="5">
        <f t="shared" si="31"/>
        <v>37.23948999482834</v>
      </c>
      <c r="AC360" s="5">
        <f t="shared" si="31"/>
        <v>23.39930158730159</v>
      </c>
      <c r="AD360" s="129">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135</v>
      </c>
      <c r="K361" s="238">
        <f t="shared" si="29"/>
        <v>0</v>
      </c>
      <c r="L361" s="238">
        <f t="shared" si="29"/>
        <v>0</v>
      </c>
      <c r="M361" s="238">
        <f t="shared" si="29"/>
        <v>0</v>
      </c>
      <c r="N361" s="128">
        <v>0</v>
      </c>
      <c r="O361" s="238">
        <f t="shared" si="29"/>
        <v>0</v>
      </c>
      <c r="P361" s="238">
        <f t="shared" si="29"/>
        <v>0</v>
      </c>
      <c r="Q361" s="238">
        <f t="shared" si="29"/>
        <v>0</v>
      </c>
      <c r="R361" s="238">
        <f t="shared" si="30"/>
        <v>0</v>
      </c>
      <c r="S361" s="238">
        <f t="shared" si="30"/>
        <v>0</v>
      </c>
      <c r="T361" s="86"/>
      <c r="U361" s="99" t="s">
        <v>135</v>
      </c>
      <c r="V361" s="5">
        <f t="shared" si="32"/>
        <v>0</v>
      </c>
      <c r="W361" s="5">
        <f t="shared" si="31"/>
        <v>0</v>
      </c>
      <c r="X361" s="5">
        <f t="shared" si="31"/>
        <v>0</v>
      </c>
      <c r="Y361" s="129">
        <v>0</v>
      </c>
      <c r="Z361" s="5">
        <f t="shared" si="31"/>
        <v>0</v>
      </c>
      <c r="AA361" s="5">
        <f t="shared" si="31"/>
        <v>0</v>
      </c>
      <c r="AB361" s="5">
        <f t="shared" si="31"/>
        <v>0</v>
      </c>
      <c r="AC361" s="5">
        <f t="shared" si="31"/>
        <v>0</v>
      </c>
      <c r="AD361" s="129">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136</v>
      </c>
      <c r="K362" s="238">
        <f t="shared" ref="K362:P425" si="35">$N362</f>
        <v>0</v>
      </c>
      <c r="L362" s="238">
        <f t="shared" si="35"/>
        <v>0</v>
      </c>
      <c r="M362" s="238">
        <f t="shared" si="35"/>
        <v>0</v>
      </c>
      <c r="N362" s="128">
        <v>0</v>
      </c>
      <c r="O362" s="238">
        <f t="shared" si="35"/>
        <v>0</v>
      </c>
      <c r="P362" s="238">
        <f t="shared" si="35"/>
        <v>0</v>
      </c>
      <c r="Q362" s="238">
        <f t="shared" ref="Q362:S393" si="36">$N362</f>
        <v>0</v>
      </c>
      <c r="R362" s="238">
        <f t="shared" si="36"/>
        <v>0</v>
      </c>
      <c r="S362" s="238">
        <f t="shared" si="36"/>
        <v>0</v>
      </c>
      <c r="T362" s="86"/>
      <c r="U362" s="99" t="s">
        <v>136</v>
      </c>
      <c r="V362" s="5">
        <f t="shared" si="32"/>
        <v>0</v>
      </c>
      <c r="W362" s="5">
        <f t="shared" si="32"/>
        <v>0</v>
      </c>
      <c r="X362" s="5">
        <f t="shared" si="32"/>
        <v>0</v>
      </c>
      <c r="Y362" s="129">
        <v>0</v>
      </c>
      <c r="Z362" s="5">
        <f t="shared" ref="Z362:AC425" si="37">Z$227*$Y362</f>
        <v>0</v>
      </c>
      <c r="AA362" s="5">
        <f t="shared" si="37"/>
        <v>0</v>
      </c>
      <c r="AB362" s="5">
        <f t="shared" si="37"/>
        <v>0</v>
      </c>
      <c r="AC362" s="5">
        <f t="shared" si="37"/>
        <v>0</v>
      </c>
      <c r="AD362" s="129">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137</v>
      </c>
      <c r="K363" s="238">
        <f t="shared" si="35"/>
        <v>0</v>
      </c>
      <c r="L363" s="238">
        <f t="shared" si="35"/>
        <v>0</v>
      </c>
      <c r="M363" s="238">
        <f t="shared" si="35"/>
        <v>0</v>
      </c>
      <c r="N363" s="128">
        <v>0</v>
      </c>
      <c r="O363" s="238">
        <f t="shared" si="35"/>
        <v>0</v>
      </c>
      <c r="P363" s="238">
        <f t="shared" si="35"/>
        <v>0</v>
      </c>
      <c r="Q363" s="238">
        <f t="shared" si="36"/>
        <v>0</v>
      </c>
      <c r="R363" s="238">
        <f t="shared" si="36"/>
        <v>0</v>
      </c>
      <c r="S363" s="238">
        <f t="shared" si="36"/>
        <v>0</v>
      </c>
      <c r="T363" s="86"/>
      <c r="U363" s="99" t="s">
        <v>137</v>
      </c>
      <c r="V363" s="5">
        <f t="shared" si="32"/>
        <v>0</v>
      </c>
      <c r="W363" s="5">
        <f t="shared" si="32"/>
        <v>0</v>
      </c>
      <c r="X363" s="5">
        <f t="shared" si="32"/>
        <v>0</v>
      </c>
      <c r="Y363" s="129">
        <v>0</v>
      </c>
      <c r="Z363" s="5">
        <f t="shared" si="37"/>
        <v>0</v>
      </c>
      <c r="AA363" s="5">
        <f t="shared" si="37"/>
        <v>0</v>
      </c>
      <c r="AB363" s="5">
        <f t="shared" si="37"/>
        <v>0</v>
      </c>
      <c r="AC363" s="5">
        <f t="shared" si="37"/>
        <v>0</v>
      </c>
      <c r="AD363" s="129">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138</v>
      </c>
      <c r="K364" s="238">
        <f t="shared" si="35"/>
        <v>0</v>
      </c>
      <c r="L364" s="238">
        <f t="shared" si="35"/>
        <v>0</v>
      </c>
      <c r="M364" s="238">
        <f t="shared" si="35"/>
        <v>0</v>
      </c>
      <c r="N364" s="128">
        <v>0</v>
      </c>
      <c r="O364" s="238">
        <f t="shared" si="35"/>
        <v>0</v>
      </c>
      <c r="P364" s="238">
        <f t="shared" si="35"/>
        <v>0</v>
      </c>
      <c r="Q364" s="238">
        <f t="shared" si="36"/>
        <v>0</v>
      </c>
      <c r="R364" s="238">
        <f t="shared" si="36"/>
        <v>0</v>
      </c>
      <c r="S364" s="238">
        <f t="shared" si="36"/>
        <v>0</v>
      </c>
      <c r="T364" s="86"/>
      <c r="U364" s="99" t="s">
        <v>138</v>
      </c>
      <c r="V364" s="5">
        <f t="shared" si="32"/>
        <v>0</v>
      </c>
      <c r="W364" s="5">
        <f t="shared" si="32"/>
        <v>0</v>
      </c>
      <c r="X364" s="5">
        <f t="shared" si="32"/>
        <v>0</v>
      </c>
      <c r="Y364" s="129">
        <v>0</v>
      </c>
      <c r="Z364" s="5">
        <f t="shared" si="37"/>
        <v>0</v>
      </c>
      <c r="AA364" s="5">
        <f t="shared" si="37"/>
        <v>0</v>
      </c>
      <c r="AB364" s="5">
        <f t="shared" si="37"/>
        <v>0</v>
      </c>
      <c r="AC364" s="5">
        <f t="shared" si="37"/>
        <v>0</v>
      </c>
      <c r="AD364" s="129">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139</v>
      </c>
      <c r="K365" s="238">
        <f t="shared" si="35"/>
        <v>0</v>
      </c>
      <c r="L365" s="238">
        <f t="shared" si="35"/>
        <v>0</v>
      </c>
      <c r="M365" s="238">
        <f t="shared" si="35"/>
        <v>0</v>
      </c>
      <c r="N365" s="128">
        <v>0</v>
      </c>
      <c r="O365" s="238">
        <f t="shared" si="35"/>
        <v>0</v>
      </c>
      <c r="P365" s="238">
        <f t="shared" si="35"/>
        <v>0</v>
      </c>
      <c r="Q365" s="238">
        <f t="shared" si="36"/>
        <v>0</v>
      </c>
      <c r="R365" s="238">
        <f t="shared" si="36"/>
        <v>0</v>
      </c>
      <c r="S365" s="238">
        <f t="shared" si="36"/>
        <v>0</v>
      </c>
      <c r="T365" s="86"/>
      <c r="U365" s="99" t="s">
        <v>139</v>
      </c>
      <c r="V365" s="5">
        <f t="shared" si="32"/>
        <v>0</v>
      </c>
      <c r="W365" s="5">
        <f t="shared" si="32"/>
        <v>0</v>
      </c>
      <c r="X365" s="5">
        <f t="shared" si="32"/>
        <v>0</v>
      </c>
      <c r="Y365" s="129">
        <v>0</v>
      </c>
      <c r="Z365" s="5">
        <f t="shared" si="37"/>
        <v>0</v>
      </c>
      <c r="AA365" s="5">
        <f t="shared" si="37"/>
        <v>0</v>
      </c>
      <c r="AB365" s="5">
        <f t="shared" si="37"/>
        <v>0</v>
      </c>
      <c r="AC365" s="5">
        <f t="shared" si="37"/>
        <v>0</v>
      </c>
      <c r="AD365" s="129">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t="s">
        <v>780</v>
      </c>
      <c r="J366" s="99" t="s">
        <v>367</v>
      </c>
      <c r="K366" s="238">
        <f t="shared" si="35"/>
        <v>0</v>
      </c>
      <c r="L366" s="238">
        <f t="shared" si="35"/>
        <v>0</v>
      </c>
      <c r="M366" s="238">
        <f t="shared" si="35"/>
        <v>0</v>
      </c>
      <c r="N366" s="128">
        <v>0</v>
      </c>
      <c r="O366" s="238">
        <f t="shared" si="35"/>
        <v>0</v>
      </c>
      <c r="P366" s="238">
        <f t="shared" si="35"/>
        <v>0</v>
      </c>
      <c r="Q366" s="238">
        <f t="shared" si="36"/>
        <v>0</v>
      </c>
      <c r="R366" s="238">
        <f t="shared" si="36"/>
        <v>0</v>
      </c>
      <c r="S366" s="238">
        <f t="shared" si="36"/>
        <v>0</v>
      </c>
      <c r="T366" s="86"/>
      <c r="U366" s="99" t="s">
        <v>367</v>
      </c>
      <c r="V366" s="5">
        <f t="shared" si="32"/>
        <v>0</v>
      </c>
      <c r="W366" s="5">
        <f t="shared" si="32"/>
        <v>0</v>
      </c>
      <c r="X366" s="5">
        <f t="shared" si="32"/>
        <v>0</v>
      </c>
      <c r="Y366" s="129">
        <v>0</v>
      </c>
      <c r="Z366" s="5">
        <f t="shared" si="37"/>
        <v>0</v>
      </c>
      <c r="AA366" s="5">
        <f t="shared" si="37"/>
        <v>0</v>
      </c>
      <c r="AB366" s="5">
        <f t="shared" si="37"/>
        <v>0</v>
      </c>
      <c r="AC366" s="5">
        <f t="shared" si="37"/>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131</v>
      </c>
      <c r="K367" s="238">
        <f t="shared" si="35"/>
        <v>195.92819264069266</v>
      </c>
      <c r="L367" s="238">
        <f t="shared" si="35"/>
        <v>195.92819264069266</v>
      </c>
      <c r="M367" s="238">
        <f t="shared" si="35"/>
        <v>195.92819264069266</v>
      </c>
      <c r="N367" s="128">
        <v>195.92819264069266</v>
      </c>
      <c r="O367" s="238">
        <f t="shared" si="35"/>
        <v>195.92819264069266</v>
      </c>
      <c r="P367" s="238">
        <f t="shared" si="35"/>
        <v>195.92819264069266</v>
      </c>
      <c r="Q367" s="238">
        <f t="shared" si="36"/>
        <v>195.92819264069266</v>
      </c>
      <c r="R367" s="238">
        <f t="shared" si="36"/>
        <v>195.92819264069266</v>
      </c>
      <c r="S367" s="238">
        <f t="shared" si="36"/>
        <v>195.92819264069266</v>
      </c>
      <c r="T367" s="86"/>
      <c r="U367" s="99" t="s">
        <v>131</v>
      </c>
      <c r="V367" s="5">
        <f t="shared" si="32"/>
        <v>6.7675613329803364</v>
      </c>
      <c r="W367" s="5">
        <f t="shared" si="32"/>
        <v>8.425053465024396</v>
      </c>
      <c r="X367" s="5">
        <f t="shared" si="32"/>
        <v>9.5768236986163107</v>
      </c>
      <c r="Y367" s="129">
        <v>9.3490210416558845</v>
      </c>
      <c r="Z367" s="5">
        <f t="shared" si="37"/>
        <v>10.050653225093997</v>
      </c>
      <c r="AA367" s="5">
        <f t="shared" si="37"/>
        <v>9.2260076068972534</v>
      </c>
      <c r="AB367" s="5">
        <f t="shared" si="37"/>
        <v>8.3321099809845425</v>
      </c>
      <c r="AC367" s="5">
        <f t="shared" si="37"/>
        <v>5.2354517833272958</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c r="J368" s="99" t="s">
        <v>132</v>
      </c>
      <c r="K368" s="238">
        <f t="shared" si="35"/>
        <v>564.81899350649348</v>
      </c>
      <c r="L368" s="238">
        <f t="shared" si="35"/>
        <v>564.81899350649348</v>
      </c>
      <c r="M368" s="238">
        <f t="shared" si="35"/>
        <v>564.81899350649348</v>
      </c>
      <c r="N368" s="128">
        <v>564.81899350649348</v>
      </c>
      <c r="O368" s="238">
        <f t="shared" si="35"/>
        <v>564.81899350649348</v>
      </c>
      <c r="P368" s="238">
        <f t="shared" si="35"/>
        <v>564.81899350649348</v>
      </c>
      <c r="Q368" s="238">
        <f t="shared" si="36"/>
        <v>564.81899350649348</v>
      </c>
      <c r="R368" s="238">
        <f t="shared" si="36"/>
        <v>564.81899350649348</v>
      </c>
      <c r="S368" s="238">
        <f t="shared" si="36"/>
        <v>564.81899350649348</v>
      </c>
      <c r="T368" s="86"/>
      <c r="U368" s="99" t="s">
        <v>132</v>
      </c>
      <c r="V368" s="5">
        <f t="shared" si="32"/>
        <v>10.767238393153251</v>
      </c>
      <c r="W368" s="5">
        <f t="shared" si="32"/>
        <v>13.40432020776827</v>
      </c>
      <c r="X368" s="5">
        <f t="shared" si="32"/>
        <v>15.236794871689872</v>
      </c>
      <c r="Y368" s="129">
        <v>14.874359218224365</v>
      </c>
      <c r="Z368" s="5">
        <f t="shared" si="37"/>
        <v>15.990661030898126</v>
      </c>
      <c r="AA368" s="5">
        <f t="shared" si="37"/>
        <v>14.678643965352991</v>
      </c>
      <c r="AB368" s="5">
        <f t="shared" si="37"/>
        <v>13.256446461154345</v>
      </c>
      <c r="AC368" s="5">
        <f t="shared" si="37"/>
        <v>8.329641162205645</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133</v>
      </c>
      <c r="K369" s="238">
        <f t="shared" si="35"/>
        <v>1364.4483766233766</v>
      </c>
      <c r="L369" s="238">
        <f t="shared" si="35"/>
        <v>1364.4483766233766</v>
      </c>
      <c r="M369" s="238">
        <f t="shared" si="35"/>
        <v>1364.4483766233766</v>
      </c>
      <c r="N369" s="128">
        <v>1364.4483766233766</v>
      </c>
      <c r="O369" s="238">
        <f t="shared" si="35"/>
        <v>1364.4483766233766</v>
      </c>
      <c r="P369" s="238">
        <f t="shared" si="35"/>
        <v>1364.4483766233766</v>
      </c>
      <c r="Q369" s="238">
        <f t="shared" si="36"/>
        <v>1364.4483766233766</v>
      </c>
      <c r="R369" s="238">
        <f t="shared" si="36"/>
        <v>1364.4483766233766</v>
      </c>
      <c r="S369" s="238">
        <f t="shared" si="36"/>
        <v>1364.4483766233766</v>
      </c>
      <c r="T369" s="86"/>
      <c r="U369" s="99" t="s">
        <v>133</v>
      </c>
      <c r="V369" s="5">
        <f t="shared" si="32"/>
        <v>33.272681729576462</v>
      </c>
      <c r="W369" s="5">
        <f t="shared" si="32"/>
        <v>41.421733576365142</v>
      </c>
      <c r="X369" s="5">
        <f t="shared" si="32"/>
        <v>47.084406217564108</v>
      </c>
      <c r="Y369" s="129">
        <v>45.964415584415576</v>
      </c>
      <c r="Z369" s="5">
        <f t="shared" si="37"/>
        <v>49.413986734513045</v>
      </c>
      <c r="AA369" s="5">
        <f t="shared" si="37"/>
        <v>45.359620642515367</v>
      </c>
      <c r="AB369" s="5">
        <f t="shared" si="37"/>
        <v>40.964777398040546</v>
      </c>
      <c r="AC369" s="5">
        <f t="shared" si="37"/>
        <v>25.740072727272725</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134</v>
      </c>
      <c r="K370" s="238">
        <f t="shared" si="35"/>
        <v>1365.8546428571431</v>
      </c>
      <c r="L370" s="238">
        <f t="shared" si="35"/>
        <v>1365.8546428571431</v>
      </c>
      <c r="M370" s="238">
        <f t="shared" si="35"/>
        <v>1365.8546428571431</v>
      </c>
      <c r="N370" s="128">
        <v>1365.8546428571431</v>
      </c>
      <c r="O370" s="238">
        <f t="shared" si="35"/>
        <v>1365.8546428571431</v>
      </c>
      <c r="P370" s="238">
        <f t="shared" si="35"/>
        <v>1365.8546428571431</v>
      </c>
      <c r="Q370" s="238">
        <f t="shared" si="36"/>
        <v>1365.8546428571431</v>
      </c>
      <c r="R370" s="238">
        <f t="shared" si="36"/>
        <v>1365.8546428571431</v>
      </c>
      <c r="S370" s="238">
        <f t="shared" si="36"/>
        <v>1365.8546428571431</v>
      </c>
      <c r="T370" s="86"/>
      <c r="U370" s="99" t="s">
        <v>134</v>
      </c>
      <c r="V370" s="5">
        <f t="shared" si="32"/>
        <v>20.0836205444166</v>
      </c>
      <c r="W370" s="5">
        <f t="shared" si="32"/>
        <v>25.002444533953934</v>
      </c>
      <c r="X370" s="5">
        <f t="shared" si="32"/>
        <v>28.42047285873414</v>
      </c>
      <c r="Y370" s="129">
        <v>27.744438775510208</v>
      </c>
      <c r="Z370" s="5">
        <f t="shared" si="37"/>
        <v>29.826623751839925</v>
      </c>
      <c r="AA370" s="5">
        <f t="shared" si="37"/>
        <v>27.379380370569283</v>
      </c>
      <c r="AB370" s="5">
        <f t="shared" si="37"/>
        <v>24.726622627998569</v>
      </c>
      <c r="AC370" s="5">
        <f t="shared" si="37"/>
        <v>15.536885714285718</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135</v>
      </c>
      <c r="K371" s="238">
        <f t="shared" si="35"/>
        <v>5.5172413793103453E-3</v>
      </c>
      <c r="L371" s="238">
        <f t="shared" si="35"/>
        <v>5.5172413793103453E-3</v>
      </c>
      <c r="M371" s="238">
        <f t="shared" si="35"/>
        <v>5.5172413793103453E-3</v>
      </c>
      <c r="N371" s="128">
        <v>5.5172413793103453E-3</v>
      </c>
      <c r="O371" s="238">
        <f t="shared" si="35"/>
        <v>5.5172413793103453E-3</v>
      </c>
      <c r="P371" s="238">
        <f t="shared" si="35"/>
        <v>5.5172413793103453E-3</v>
      </c>
      <c r="Q371" s="238">
        <f t="shared" si="36"/>
        <v>5.5172413793103453E-3</v>
      </c>
      <c r="R371" s="238">
        <f t="shared" si="36"/>
        <v>5.5172413793103453E-3</v>
      </c>
      <c r="S371" s="238">
        <f t="shared" si="36"/>
        <v>5.5172413793103453E-3</v>
      </c>
      <c r="T371" s="86"/>
      <c r="U371" s="99" t="s">
        <v>135</v>
      </c>
      <c r="V371" s="5">
        <f t="shared" si="32"/>
        <v>3.9938159575183168E-3</v>
      </c>
      <c r="W371" s="5">
        <f t="shared" si="32"/>
        <v>4.9719701552732405E-3</v>
      </c>
      <c r="X371" s="5">
        <f t="shared" si="32"/>
        <v>5.6516770854338916E-3</v>
      </c>
      <c r="Y371" s="129">
        <v>5.5172413793103453E-3</v>
      </c>
      <c r="Z371" s="5">
        <f t="shared" si="37"/>
        <v>5.9313033541708686E-3</v>
      </c>
      <c r="AA371" s="5">
        <f t="shared" si="37"/>
        <v>5.4446460980036296E-3</v>
      </c>
      <c r="AB371" s="5">
        <f t="shared" si="37"/>
        <v>4.9171203871748344E-3</v>
      </c>
      <c r="AC371" s="5">
        <f t="shared" si="37"/>
        <v>3.0896551724137935E-3</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136</v>
      </c>
      <c r="K372" s="238">
        <f t="shared" si="35"/>
        <v>5.5172413793103453E-3</v>
      </c>
      <c r="L372" s="238">
        <f t="shared" si="35"/>
        <v>5.5172413793103453E-3</v>
      </c>
      <c r="M372" s="238">
        <f t="shared" si="35"/>
        <v>5.5172413793103453E-3</v>
      </c>
      <c r="N372" s="128">
        <v>5.5172413793103453E-3</v>
      </c>
      <c r="O372" s="238">
        <f t="shared" si="35"/>
        <v>5.5172413793103453E-3</v>
      </c>
      <c r="P372" s="238">
        <f t="shared" si="35"/>
        <v>5.5172413793103453E-3</v>
      </c>
      <c r="Q372" s="238">
        <f t="shared" si="36"/>
        <v>5.5172413793103453E-3</v>
      </c>
      <c r="R372" s="238">
        <f t="shared" si="36"/>
        <v>5.5172413793103453E-3</v>
      </c>
      <c r="S372" s="238">
        <f t="shared" si="36"/>
        <v>5.5172413793103453E-3</v>
      </c>
      <c r="T372" s="86"/>
      <c r="U372" s="99" t="s">
        <v>136</v>
      </c>
      <c r="V372" s="5">
        <f t="shared" si="32"/>
        <v>3.9938159575183168E-3</v>
      </c>
      <c r="W372" s="5">
        <f t="shared" si="32"/>
        <v>4.9719701552732405E-3</v>
      </c>
      <c r="X372" s="5">
        <f t="shared" si="32"/>
        <v>5.6516770854338916E-3</v>
      </c>
      <c r="Y372" s="129">
        <v>5.5172413793103453E-3</v>
      </c>
      <c r="Z372" s="5">
        <f t="shared" si="37"/>
        <v>5.9313033541708686E-3</v>
      </c>
      <c r="AA372" s="5">
        <f t="shared" si="37"/>
        <v>5.4446460980036296E-3</v>
      </c>
      <c r="AB372" s="5">
        <f t="shared" si="37"/>
        <v>4.9171203871748344E-3</v>
      </c>
      <c r="AC372" s="5">
        <f t="shared" si="37"/>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137</v>
      </c>
      <c r="K373" s="238">
        <f t="shared" si="35"/>
        <v>5.5172413793103453E-3</v>
      </c>
      <c r="L373" s="238">
        <f t="shared" si="35"/>
        <v>5.5172413793103453E-3</v>
      </c>
      <c r="M373" s="238">
        <f t="shared" si="35"/>
        <v>5.5172413793103453E-3</v>
      </c>
      <c r="N373" s="128">
        <v>5.5172413793103453E-3</v>
      </c>
      <c r="O373" s="238">
        <f t="shared" si="35"/>
        <v>5.5172413793103453E-3</v>
      </c>
      <c r="P373" s="238">
        <f t="shared" si="35"/>
        <v>5.5172413793103453E-3</v>
      </c>
      <c r="Q373" s="238">
        <f t="shared" si="36"/>
        <v>5.5172413793103453E-3</v>
      </c>
      <c r="R373" s="238">
        <f t="shared" si="36"/>
        <v>5.5172413793103453E-3</v>
      </c>
      <c r="S373" s="238">
        <f t="shared" si="36"/>
        <v>5.5172413793103453E-3</v>
      </c>
      <c r="T373" s="86"/>
      <c r="U373" s="99" t="s">
        <v>137</v>
      </c>
      <c r="V373" s="5">
        <f t="shared" si="32"/>
        <v>3.9938159575183168E-3</v>
      </c>
      <c r="W373" s="5">
        <f t="shared" si="32"/>
        <v>4.9719701552732405E-3</v>
      </c>
      <c r="X373" s="5">
        <f t="shared" si="32"/>
        <v>5.6516770854338916E-3</v>
      </c>
      <c r="Y373" s="129">
        <v>5.5172413793103453E-3</v>
      </c>
      <c r="Z373" s="5">
        <f t="shared" si="37"/>
        <v>5.9313033541708686E-3</v>
      </c>
      <c r="AA373" s="5">
        <f t="shared" si="37"/>
        <v>5.4446460980036296E-3</v>
      </c>
      <c r="AB373" s="5">
        <f t="shared" si="37"/>
        <v>4.9171203871748344E-3</v>
      </c>
      <c r="AC373" s="5">
        <f t="shared" si="37"/>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138</v>
      </c>
      <c r="K374" s="238">
        <f t="shared" si="35"/>
        <v>5.5172413793103453E-3</v>
      </c>
      <c r="L374" s="238">
        <f t="shared" si="35"/>
        <v>5.5172413793103453E-3</v>
      </c>
      <c r="M374" s="238">
        <f t="shared" si="35"/>
        <v>5.5172413793103453E-3</v>
      </c>
      <c r="N374" s="128">
        <v>5.5172413793103453E-3</v>
      </c>
      <c r="O374" s="238">
        <f t="shared" si="35"/>
        <v>5.5172413793103453E-3</v>
      </c>
      <c r="P374" s="238">
        <f t="shared" si="35"/>
        <v>5.5172413793103453E-3</v>
      </c>
      <c r="Q374" s="238">
        <f t="shared" si="36"/>
        <v>5.5172413793103453E-3</v>
      </c>
      <c r="R374" s="238">
        <f t="shared" si="36"/>
        <v>5.5172413793103453E-3</v>
      </c>
      <c r="S374" s="238">
        <f t="shared" si="36"/>
        <v>5.5172413793103453E-3</v>
      </c>
      <c r="T374" s="86"/>
      <c r="U374" s="99" t="s">
        <v>138</v>
      </c>
      <c r="V374" s="5">
        <f t="shared" si="32"/>
        <v>3.9938159575183168E-3</v>
      </c>
      <c r="W374" s="5">
        <f t="shared" si="32"/>
        <v>4.9719701552732405E-3</v>
      </c>
      <c r="X374" s="5">
        <f t="shared" si="32"/>
        <v>5.6516770854338916E-3</v>
      </c>
      <c r="Y374" s="129">
        <v>5.5172413793103453E-3</v>
      </c>
      <c r="Z374" s="5">
        <f t="shared" si="37"/>
        <v>5.9313033541708686E-3</v>
      </c>
      <c r="AA374" s="5">
        <f t="shared" si="37"/>
        <v>5.4446460980036296E-3</v>
      </c>
      <c r="AB374" s="5">
        <f t="shared" si="37"/>
        <v>4.9171203871748344E-3</v>
      </c>
      <c r="AC374" s="5">
        <f t="shared" si="37"/>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139</v>
      </c>
      <c r="K375" s="238">
        <f t="shared" si="35"/>
        <v>5.5172413793103453E-3</v>
      </c>
      <c r="L375" s="238">
        <f t="shared" si="35"/>
        <v>5.5172413793103453E-3</v>
      </c>
      <c r="M375" s="238">
        <f t="shared" si="35"/>
        <v>5.5172413793103453E-3</v>
      </c>
      <c r="N375" s="128">
        <v>5.5172413793103453E-3</v>
      </c>
      <c r="O375" s="238">
        <f t="shared" si="35"/>
        <v>5.5172413793103453E-3</v>
      </c>
      <c r="P375" s="238">
        <f t="shared" si="35"/>
        <v>5.5172413793103453E-3</v>
      </c>
      <c r="Q375" s="238">
        <f t="shared" si="36"/>
        <v>5.5172413793103453E-3</v>
      </c>
      <c r="R375" s="238">
        <f t="shared" si="36"/>
        <v>5.5172413793103453E-3</v>
      </c>
      <c r="S375" s="238">
        <f t="shared" si="36"/>
        <v>5.5172413793103453E-3</v>
      </c>
      <c r="T375" s="86"/>
      <c r="U375" s="99" t="s">
        <v>139</v>
      </c>
      <c r="V375" s="5">
        <f t="shared" si="32"/>
        <v>3.9938159575183168E-3</v>
      </c>
      <c r="W375" s="5">
        <f t="shared" si="32"/>
        <v>4.9719701552732405E-3</v>
      </c>
      <c r="X375" s="5">
        <f t="shared" si="32"/>
        <v>5.6516770854338916E-3</v>
      </c>
      <c r="Y375" s="129">
        <v>5.5172413793103453E-3</v>
      </c>
      <c r="Z375" s="5">
        <f t="shared" si="37"/>
        <v>5.9313033541708686E-3</v>
      </c>
      <c r="AA375" s="5">
        <f t="shared" si="37"/>
        <v>5.4446460980036296E-3</v>
      </c>
      <c r="AB375" s="5">
        <f t="shared" si="37"/>
        <v>4.9171203871748344E-3</v>
      </c>
      <c r="AC375" s="5">
        <f t="shared" si="37"/>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t="s">
        <v>781</v>
      </c>
      <c r="J376" s="99" t="s">
        <v>367</v>
      </c>
      <c r="K376" s="238">
        <f t="shared" si="35"/>
        <v>0</v>
      </c>
      <c r="L376" s="238">
        <f t="shared" si="35"/>
        <v>0</v>
      </c>
      <c r="M376" s="238">
        <f t="shared" si="35"/>
        <v>0</v>
      </c>
      <c r="N376" s="128">
        <v>0</v>
      </c>
      <c r="O376" s="238">
        <f t="shared" si="35"/>
        <v>0</v>
      </c>
      <c r="P376" s="238">
        <f t="shared" si="35"/>
        <v>0</v>
      </c>
      <c r="Q376" s="238">
        <f t="shared" si="36"/>
        <v>0</v>
      </c>
      <c r="R376" s="238">
        <f t="shared" si="36"/>
        <v>0</v>
      </c>
      <c r="S376" s="238">
        <f t="shared" si="36"/>
        <v>0</v>
      </c>
      <c r="T376" s="86"/>
      <c r="U376" s="99" t="s">
        <v>367</v>
      </c>
      <c r="V376" s="5">
        <f t="shared" si="32"/>
        <v>0</v>
      </c>
      <c r="W376" s="5">
        <f t="shared" si="32"/>
        <v>0</v>
      </c>
      <c r="X376" s="5">
        <f t="shared" si="32"/>
        <v>0</v>
      </c>
      <c r="Y376" s="129">
        <v>0</v>
      </c>
      <c r="Z376" s="5">
        <f t="shared" si="37"/>
        <v>0</v>
      </c>
      <c r="AA376" s="5">
        <f t="shared" si="37"/>
        <v>0</v>
      </c>
      <c r="AB376" s="5">
        <f t="shared" si="37"/>
        <v>0</v>
      </c>
      <c r="AC376" s="5">
        <f t="shared" si="37"/>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131</v>
      </c>
      <c r="K377" s="238">
        <f t="shared" si="35"/>
        <v>195.92819264069266</v>
      </c>
      <c r="L377" s="238">
        <f t="shared" si="35"/>
        <v>195.92819264069266</v>
      </c>
      <c r="M377" s="238">
        <f t="shared" si="35"/>
        <v>195.92819264069266</v>
      </c>
      <c r="N377" s="128">
        <v>195.92819264069266</v>
      </c>
      <c r="O377" s="238">
        <f t="shared" si="35"/>
        <v>195.92819264069266</v>
      </c>
      <c r="P377" s="238">
        <f t="shared" si="35"/>
        <v>195.92819264069266</v>
      </c>
      <c r="Q377" s="238">
        <f t="shared" si="36"/>
        <v>195.92819264069266</v>
      </c>
      <c r="R377" s="238">
        <f t="shared" si="36"/>
        <v>195.92819264069266</v>
      </c>
      <c r="S377" s="238">
        <f t="shared" si="36"/>
        <v>195.92819264069266</v>
      </c>
      <c r="T377" s="86"/>
      <c r="U377" s="99" t="s">
        <v>131</v>
      </c>
      <c r="V377" s="5">
        <f t="shared" si="32"/>
        <v>6.7675613329803364</v>
      </c>
      <c r="W377" s="5">
        <f t="shared" si="32"/>
        <v>8.425053465024396</v>
      </c>
      <c r="X377" s="5">
        <f t="shared" si="32"/>
        <v>9.5768236986163107</v>
      </c>
      <c r="Y377" s="129">
        <v>9.3490210416558845</v>
      </c>
      <c r="Z377" s="5">
        <f t="shared" si="37"/>
        <v>10.050653225093997</v>
      </c>
      <c r="AA377" s="5">
        <f t="shared" si="37"/>
        <v>9.2260076068972534</v>
      </c>
      <c r="AB377" s="5">
        <f t="shared" si="37"/>
        <v>8.3321099809845425</v>
      </c>
      <c r="AC377" s="5">
        <f t="shared" si="37"/>
        <v>5.2354517833272958</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c r="J378" s="99" t="s">
        <v>132</v>
      </c>
      <c r="K378" s="238">
        <f t="shared" si="35"/>
        <v>564.81899350649348</v>
      </c>
      <c r="L378" s="238">
        <f t="shared" si="35"/>
        <v>564.81899350649348</v>
      </c>
      <c r="M378" s="238">
        <f t="shared" si="35"/>
        <v>564.81899350649348</v>
      </c>
      <c r="N378" s="128">
        <v>564.81899350649348</v>
      </c>
      <c r="O378" s="238">
        <f t="shared" si="35"/>
        <v>564.81899350649348</v>
      </c>
      <c r="P378" s="238">
        <f t="shared" si="35"/>
        <v>564.81899350649348</v>
      </c>
      <c r="Q378" s="238">
        <f t="shared" si="36"/>
        <v>564.81899350649348</v>
      </c>
      <c r="R378" s="238">
        <f t="shared" si="36"/>
        <v>564.81899350649348</v>
      </c>
      <c r="S378" s="238">
        <f t="shared" si="36"/>
        <v>564.81899350649348</v>
      </c>
      <c r="T378" s="86"/>
      <c r="U378" s="99" t="s">
        <v>132</v>
      </c>
      <c r="V378" s="5">
        <f t="shared" si="32"/>
        <v>6.9987049555496128</v>
      </c>
      <c r="W378" s="5">
        <f t="shared" si="32"/>
        <v>8.7128081350493769</v>
      </c>
      <c r="X378" s="5">
        <f t="shared" si="32"/>
        <v>9.9039166665984162</v>
      </c>
      <c r="Y378" s="129">
        <v>9.6683334918458375</v>
      </c>
      <c r="Z378" s="5">
        <f t="shared" si="37"/>
        <v>10.393929670083782</v>
      </c>
      <c r="AA378" s="5">
        <f t="shared" si="37"/>
        <v>9.5411185774794447</v>
      </c>
      <c r="AB378" s="5">
        <f t="shared" si="37"/>
        <v>8.6166901997503249</v>
      </c>
      <c r="AC378" s="5">
        <f t="shared" si="37"/>
        <v>5.4142667554336699</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133</v>
      </c>
      <c r="K379" s="238">
        <f t="shared" si="35"/>
        <v>1364.4483766233766</v>
      </c>
      <c r="L379" s="238">
        <f t="shared" si="35"/>
        <v>1364.4483766233766</v>
      </c>
      <c r="M379" s="238">
        <f t="shared" si="35"/>
        <v>1364.4483766233766</v>
      </c>
      <c r="N379" s="128">
        <v>1364.4483766233766</v>
      </c>
      <c r="O379" s="238">
        <f t="shared" si="35"/>
        <v>1364.4483766233766</v>
      </c>
      <c r="P379" s="238">
        <f t="shared" si="35"/>
        <v>1364.4483766233766</v>
      </c>
      <c r="Q379" s="238">
        <f t="shared" si="36"/>
        <v>1364.4483766233766</v>
      </c>
      <c r="R379" s="238">
        <f t="shared" si="36"/>
        <v>1364.4483766233766</v>
      </c>
      <c r="S379" s="238">
        <f t="shared" si="36"/>
        <v>1364.4483766233766</v>
      </c>
      <c r="T379" s="86"/>
      <c r="U379" s="99" t="s">
        <v>133</v>
      </c>
      <c r="V379" s="5">
        <f t="shared" ref="V379:X410" si="38">V$227*$Y379</f>
        <v>33.272681729576462</v>
      </c>
      <c r="W379" s="5">
        <f t="shared" si="38"/>
        <v>41.421733576365142</v>
      </c>
      <c r="X379" s="5">
        <f t="shared" si="38"/>
        <v>47.084406217564108</v>
      </c>
      <c r="Y379" s="129">
        <v>45.964415584415576</v>
      </c>
      <c r="Z379" s="5">
        <f t="shared" si="37"/>
        <v>49.413986734513045</v>
      </c>
      <c r="AA379" s="5">
        <f t="shared" si="37"/>
        <v>45.359620642515367</v>
      </c>
      <c r="AB379" s="5">
        <f t="shared" si="37"/>
        <v>40.964777398040546</v>
      </c>
      <c r="AC379" s="5">
        <f t="shared" si="37"/>
        <v>25.740072727272725</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134</v>
      </c>
      <c r="K380" s="238">
        <f t="shared" si="35"/>
        <v>1632.4190476190477</v>
      </c>
      <c r="L380" s="238">
        <f t="shared" si="35"/>
        <v>1632.4190476190477</v>
      </c>
      <c r="M380" s="238">
        <f t="shared" si="35"/>
        <v>1632.4190476190477</v>
      </c>
      <c r="N380" s="128">
        <v>1632.4190476190477</v>
      </c>
      <c r="O380" s="238">
        <f t="shared" si="35"/>
        <v>1632.4190476190477</v>
      </c>
      <c r="P380" s="238">
        <f t="shared" si="35"/>
        <v>1632.4190476190477</v>
      </c>
      <c r="Q380" s="238">
        <f t="shared" si="36"/>
        <v>1632.4190476190477</v>
      </c>
      <c r="R380" s="238">
        <f t="shared" si="36"/>
        <v>1632.4190476190477</v>
      </c>
      <c r="S380" s="238">
        <f t="shared" si="36"/>
        <v>1632.4190476190477</v>
      </c>
      <c r="T380" s="86"/>
      <c r="U380" s="99" t="s">
        <v>134</v>
      </c>
      <c r="V380" s="5">
        <f t="shared" si="38"/>
        <v>30.246904220427609</v>
      </c>
      <c r="W380" s="5">
        <f t="shared" si="38"/>
        <v>37.654891129941248</v>
      </c>
      <c r="X380" s="5">
        <f t="shared" si="38"/>
        <v>42.802607157222859</v>
      </c>
      <c r="Y380" s="129">
        <v>41.784467120181404</v>
      </c>
      <c r="Z380" s="5">
        <f t="shared" si="37"/>
        <v>44.920338434269098</v>
      </c>
      <c r="AA380" s="5">
        <f t="shared" si="37"/>
        <v>41.234671500179012</v>
      </c>
      <c r="AB380" s="5">
        <f t="shared" si="37"/>
        <v>37.23948999482834</v>
      </c>
      <c r="AC380" s="5">
        <f t="shared" si="37"/>
        <v>23.39930158730159</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135</v>
      </c>
      <c r="K381" s="238">
        <f t="shared" si="35"/>
        <v>1.724137931034483E-3</v>
      </c>
      <c r="L381" s="238">
        <f t="shared" si="35"/>
        <v>1.724137931034483E-3</v>
      </c>
      <c r="M381" s="238">
        <f t="shared" si="35"/>
        <v>1.724137931034483E-3</v>
      </c>
      <c r="N381" s="128">
        <v>1.724137931034483E-3</v>
      </c>
      <c r="O381" s="238">
        <f t="shared" si="35"/>
        <v>1.724137931034483E-3</v>
      </c>
      <c r="P381" s="238">
        <f t="shared" si="35"/>
        <v>1.724137931034483E-3</v>
      </c>
      <c r="Q381" s="238">
        <f t="shared" si="36"/>
        <v>1.724137931034483E-3</v>
      </c>
      <c r="R381" s="238">
        <f t="shared" si="36"/>
        <v>1.724137931034483E-3</v>
      </c>
      <c r="S381" s="238">
        <f t="shared" si="36"/>
        <v>1.724137931034483E-3</v>
      </c>
      <c r="T381" s="86"/>
      <c r="U381" s="99" t="s">
        <v>135</v>
      </c>
      <c r="V381" s="5">
        <f t="shared" si="38"/>
        <v>1.2480674867244741E-3</v>
      </c>
      <c r="W381" s="5">
        <f t="shared" si="38"/>
        <v>1.5537406735228877E-3</v>
      </c>
      <c r="X381" s="5">
        <f t="shared" si="38"/>
        <v>1.7661490891980912E-3</v>
      </c>
      <c r="Y381" s="129">
        <v>1.724137931034483E-3</v>
      </c>
      <c r="Z381" s="5">
        <f t="shared" si="37"/>
        <v>1.8535322981783967E-3</v>
      </c>
      <c r="AA381" s="5">
        <f t="shared" si="37"/>
        <v>1.7014519056261345E-3</v>
      </c>
      <c r="AB381" s="5">
        <f t="shared" si="37"/>
        <v>1.5366001209921357E-3</v>
      </c>
      <c r="AC381" s="5">
        <f t="shared" si="37"/>
        <v>9.6551724137931057E-4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136</v>
      </c>
      <c r="K382" s="238">
        <f t="shared" si="35"/>
        <v>1.724137931034483E-3</v>
      </c>
      <c r="L382" s="238">
        <f t="shared" si="35"/>
        <v>1.724137931034483E-3</v>
      </c>
      <c r="M382" s="238">
        <f t="shared" si="35"/>
        <v>1.724137931034483E-3</v>
      </c>
      <c r="N382" s="128">
        <v>1.724137931034483E-3</v>
      </c>
      <c r="O382" s="238">
        <f t="shared" si="35"/>
        <v>1.724137931034483E-3</v>
      </c>
      <c r="P382" s="238">
        <f t="shared" si="35"/>
        <v>1.724137931034483E-3</v>
      </c>
      <c r="Q382" s="238">
        <f t="shared" si="36"/>
        <v>1.724137931034483E-3</v>
      </c>
      <c r="R382" s="238">
        <f t="shared" si="36"/>
        <v>1.724137931034483E-3</v>
      </c>
      <c r="S382" s="238">
        <f t="shared" si="36"/>
        <v>1.724137931034483E-3</v>
      </c>
      <c r="T382" s="86"/>
      <c r="U382" s="99" t="s">
        <v>136</v>
      </c>
      <c r="V382" s="5">
        <f t="shared" si="38"/>
        <v>1.2480674867244741E-3</v>
      </c>
      <c r="W382" s="5">
        <f t="shared" si="38"/>
        <v>1.5537406735228877E-3</v>
      </c>
      <c r="X382" s="5">
        <f t="shared" si="38"/>
        <v>1.7661490891980912E-3</v>
      </c>
      <c r="Y382" s="129">
        <v>1.724137931034483E-3</v>
      </c>
      <c r="Z382" s="5">
        <f t="shared" si="37"/>
        <v>1.8535322981783967E-3</v>
      </c>
      <c r="AA382" s="5">
        <f t="shared" si="37"/>
        <v>1.7014519056261345E-3</v>
      </c>
      <c r="AB382" s="5">
        <f t="shared" si="37"/>
        <v>1.5366001209921357E-3</v>
      </c>
      <c r="AC382" s="5">
        <f t="shared" si="37"/>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137</v>
      </c>
      <c r="K383" s="238">
        <f t="shared" si="35"/>
        <v>1.724137931034483E-3</v>
      </c>
      <c r="L383" s="238">
        <f t="shared" si="35"/>
        <v>1.724137931034483E-3</v>
      </c>
      <c r="M383" s="238">
        <f t="shared" si="35"/>
        <v>1.724137931034483E-3</v>
      </c>
      <c r="N383" s="128">
        <v>1.724137931034483E-3</v>
      </c>
      <c r="O383" s="238">
        <f t="shared" ref="O383:S435" si="39">$N383</f>
        <v>1.724137931034483E-3</v>
      </c>
      <c r="P383" s="238">
        <f t="shared" si="39"/>
        <v>1.724137931034483E-3</v>
      </c>
      <c r="Q383" s="238">
        <f t="shared" si="36"/>
        <v>1.724137931034483E-3</v>
      </c>
      <c r="R383" s="238">
        <f t="shared" si="36"/>
        <v>1.724137931034483E-3</v>
      </c>
      <c r="S383" s="238">
        <f t="shared" si="36"/>
        <v>1.724137931034483E-3</v>
      </c>
      <c r="T383" s="86"/>
      <c r="U383" s="99" t="s">
        <v>137</v>
      </c>
      <c r="V383" s="5">
        <f t="shared" si="38"/>
        <v>1.2480674867244741E-3</v>
      </c>
      <c r="W383" s="5">
        <f t="shared" si="38"/>
        <v>1.5537406735228877E-3</v>
      </c>
      <c r="X383" s="5">
        <f t="shared" si="38"/>
        <v>1.7661490891980912E-3</v>
      </c>
      <c r="Y383" s="129">
        <v>1.724137931034483E-3</v>
      </c>
      <c r="Z383" s="5">
        <f t="shared" si="37"/>
        <v>1.8535322981783967E-3</v>
      </c>
      <c r="AA383" s="5">
        <f t="shared" si="37"/>
        <v>1.7014519056261345E-3</v>
      </c>
      <c r="AB383" s="5">
        <f t="shared" si="37"/>
        <v>1.5366001209921357E-3</v>
      </c>
      <c r="AC383" s="5">
        <f t="shared" si="37"/>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138</v>
      </c>
      <c r="K384" s="238">
        <f t="shared" si="35"/>
        <v>1.724137931034483E-3</v>
      </c>
      <c r="L384" s="238">
        <f t="shared" si="35"/>
        <v>1.724137931034483E-3</v>
      </c>
      <c r="M384" s="238">
        <f t="shared" si="35"/>
        <v>1.724137931034483E-3</v>
      </c>
      <c r="N384" s="128">
        <v>1.724137931034483E-3</v>
      </c>
      <c r="O384" s="238">
        <f t="shared" si="39"/>
        <v>1.724137931034483E-3</v>
      </c>
      <c r="P384" s="238">
        <f t="shared" si="39"/>
        <v>1.724137931034483E-3</v>
      </c>
      <c r="Q384" s="238">
        <f t="shared" si="36"/>
        <v>1.724137931034483E-3</v>
      </c>
      <c r="R384" s="238">
        <f t="shared" si="36"/>
        <v>1.724137931034483E-3</v>
      </c>
      <c r="S384" s="238">
        <f t="shared" si="36"/>
        <v>1.724137931034483E-3</v>
      </c>
      <c r="T384" s="86"/>
      <c r="U384" s="99" t="s">
        <v>138</v>
      </c>
      <c r="V384" s="5">
        <f t="shared" si="38"/>
        <v>1.2480674867244741E-3</v>
      </c>
      <c r="W384" s="5">
        <f t="shared" si="38"/>
        <v>1.5537406735228877E-3</v>
      </c>
      <c r="X384" s="5">
        <f t="shared" si="38"/>
        <v>1.7661490891980912E-3</v>
      </c>
      <c r="Y384" s="129">
        <v>1.724137931034483E-3</v>
      </c>
      <c r="Z384" s="5">
        <f t="shared" si="37"/>
        <v>1.8535322981783967E-3</v>
      </c>
      <c r="AA384" s="5">
        <f t="shared" si="37"/>
        <v>1.7014519056261345E-3</v>
      </c>
      <c r="AB384" s="5">
        <f t="shared" si="37"/>
        <v>1.5366001209921357E-3</v>
      </c>
      <c r="AC384" s="5">
        <f t="shared" si="37"/>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139</v>
      </c>
      <c r="K385" s="238">
        <f t="shared" si="35"/>
        <v>1.724137931034483E-3</v>
      </c>
      <c r="L385" s="238">
        <f t="shared" si="35"/>
        <v>1.724137931034483E-3</v>
      </c>
      <c r="M385" s="238">
        <f t="shared" si="35"/>
        <v>1.724137931034483E-3</v>
      </c>
      <c r="N385" s="128">
        <v>1.724137931034483E-3</v>
      </c>
      <c r="O385" s="238">
        <f t="shared" si="39"/>
        <v>1.724137931034483E-3</v>
      </c>
      <c r="P385" s="238">
        <f t="shared" si="39"/>
        <v>1.724137931034483E-3</v>
      </c>
      <c r="Q385" s="238">
        <f t="shared" si="36"/>
        <v>1.724137931034483E-3</v>
      </c>
      <c r="R385" s="238">
        <f t="shared" si="36"/>
        <v>1.724137931034483E-3</v>
      </c>
      <c r="S385" s="238">
        <f t="shared" si="36"/>
        <v>1.724137931034483E-3</v>
      </c>
      <c r="T385" s="86"/>
      <c r="U385" s="99" t="s">
        <v>139</v>
      </c>
      <c r="V385" s="5">
        <f t="shared" si="38"/>
        <v>1.2480674867244741E-3</v>
      </c>
      <c r="W385" s="5">
        <f t="shared" si="38"/>
        <v>1.5537406735228877E-3</v>
      </c>
      <c r="X385" s="5">
        <f t="shared" si="38"/>
        <v>1.7661490891980912E-3</v>
      </c>
      <c r="Y385" s="129">
        <v>1.724137931034483E-3</v>
      </c>
      <c r="Z385" s="5">
        <f t="shared" si="37"/>
        <v>1.8535322981783967E-3</v>
      </c>
      <c r="AA385" s="5">
        <f t="shared" si="37"/>
        <v>1.7014519056261345E-3</v>
      </c>
      <c r="AB385" s="5">
        <f t="shared" si="37"/>
        <v>1.5366001209921357E-3</v>
      </c>
      <c r="AC385" s="5">
        <f t="shared" si="37"/>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t="s">
        <v>782</v>
      </c>
      <c r="J386" s="99" t="s">
        <v>367</v>
      </c>
      <c r="K386" s="238">
        <f t="shared" si="35"/>
        <v>0</v>
      </c>
      <c r="L386" s="238">
        <f t="shared" si="35"/>
        <v>0</v>
      </c>
      <c r="M386" s="238">
        <f t="shared" si="35"/>
        <v>0</v>
      </c>
      <c r="N386" s="128">
        <v>0</v>
      </c>
      <c r="O386" s="238">
        <f t="shared" si="39"/>
        <v>0</v>
      </c>
      <c r="P386" s="238">
        <f t="shared" si="39"/>
        <v>0</v>
      </c>
      <c r="Q386" s="238">
        <f t="shared" si="36"/>
        <v>0</v>
      </c>
      <c r="R386" s="238">
        <f t="shared" si="36"/>
        <v>0</v>
      </c>
      <c r="S386" s="238">
        <f t="shared" si="36"/>
        <v>0</v>
      </c>
      <c r="T386" s="86"/>
      <c r="U386" s="99" t="s">
        <v>367</v>
      </c>
      <c r="V386" s="5">
        <f t="shared" si="38"/>
        <v>0</v>
      </c>
      <c r="W386" s="5">
        <f t="shared" si="38"/>
        <v>0</v>
      </c>
      <c r="X386" s="5">
        <f t="shared" si="38"/>
        <v>0</v>
      </c>
      <c r="Y386" s="129">
        <v>0</v>
      </c>
      <c r="Z386" s="5">
        <f t="shared" si="37"/>
        <v>0</v>
      </c>
      <c r="AA386" s="5">
        <f t="shared" si="37"/>
        <v>0</v>
      </c>
      <c r="AB386" s="5">
        <f t="shared" si="37"/>
        <v>0</v>
      </c>
      <c r="AC386" s="5">
        <f t="shared" si="37"/>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131</v>
      </c>
      <c r="K387" s="238">
        <f t="shared" si="35"/>
        <v>195.92819264069266</v>
      </c>
      <c r="L387" s="238">
        <f t="shared" si="35"/>
        <v>195.92819264069266</v>
      </c>
      <c r="M387" s="238">
        <f t="shared" si="35"/>
        <v>195.92819264069266</v>
      </c>
      <c r="N387" s="128">
        <v>195.92819264069266</v>
      </c>
      <c r="O387" s="238">
        <f t="shared" si="39"/>
        <v>195.92819264069266</v>
      </c>
      <c r="P387" s="238">
        <f t="shared" si="39"/>
        <v>195.92819264069266</v>
      </c>
      <c r="Q387" s="238">
        <f t="shared" si="36"/>
        <v>195.92819264069266</v>
      </c>
      <c r="R387" s="238">
        <f t="shared" si="36"/>
        <v>195.92819264069266</v>
      </c>
      <c r="S387" s="238">
        <f t="shared" si="36"/>
        <v>195.92819264069266</v>
      </c>
      <c r="T387" s="86"/>
      <c r="U387" s="99" t="s">
        <v>131</v>
      </c>
      <c r="V387" s="5">
        <f t="shared" si="38"/>
        <v>6.7675613329803364</v>
      </c>
      <c r="W387" s="5">
        <f t="shared" si="38"/>
        <v>8.425053465024396</v>
      </c>
      <c r="X387" s="5">
        <f t="shared" si="38"/>
        <v>9.5768236986163107</v>
      </c>
      <c r="Y387" s="129">
        <v>9.3490210416558845</v>
      </c>
      <c r="Z387" s="5">
        <f t="shared" si="37"/>
        <v>10.050653225093997</v>
      </c>
      <c r="AA387" s="5">
        <f t="shared" si="37"/>
        <v>9.2260076068972534</v>
      </c>
      <c r="AB387" s="5">
        <f t="shared" si="37"/>
        <v>8.3321099809845425</v>
      </c>
      <c r="AC387" s="5">
        <f t="shared" si="37"/>
        <v>5.2354517833272958</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c r="J388" s="99" t="s">
        <v>132</v>
      </c>
      <c r="K388" s="238">
        <f t="shared" si="35"/>
        <v>564.81899350649348</v>
      </c>
      <c r="L388" s="238">
        <f t="shared" si="35"/>
        <v>564.81899350649348</v>
      </c>
      <c r="M388" s="238">
        <f t="shared" si="35"/>
        <v>564.81899350649348</v>
      </c>
      <c r="N388" s="128">
        <v>564.81899350649348</v>
      </c>
      <c r="O388" s="238">
        <f t="shared" si="39"/>
        <v>564.81899350649348</v>
      </c>
      <c r="P388" s="238">
        <f t="shared" si="39"/>
        <v>564.81899350649348</v>
      </c>
      <c r="Q388" s="238">
        <f t="shared" si="36"/>
        <v>564.81899350649348</v>
      </c>
      <c r="R388" s="238">
        <f t="shared" si="36"/>
        <v>564.81899350649348</v>
      </c>
      <c r="S388" s="238">
        <f t="shared" si="36"/>
        <v>564.81899350649348</v>
      </c>
      <c r="T388" s="86"/>
      <c r="U388" s="99" t="s">
        <v>132</v>
      </c>
      <c r="V388" s="5">
        <f t="shared" si="38"/>
        <v>6.9987049555496128</v>
      </c>
      <c r="W388" s="5">
        <f t="shared" si="38"/>
        <v>8.7128081350493769</v>
      </c>
      <c r="X388" s="5">
        <f t="shared" si="38"/>
        <v>9.9039166665984162</v>
      </c>
      <c r="Y388" s="129">
        <v>9.6683334918458375</v>
      </c>
      <c r="Z388" s="5">
        <f t="shared" si="37"/>
        <v>10.393929670083782</v>
      </c>
      <c r="AA388" s="5">
        <f t="shared" si="37"/>
        <v>9.5411185774794447</v>
      </c>
      <c r="AB388" s="5">
        <f t="shared" si="37"/>
        <v>8.6166901997503249</v>
      </c>
      <c r="AC388" s="5">
        <f t="shared" si="37"/>
        <v>5.4142667554336699</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133</v>
      </c>
      <c r="K389" s="238">
        <f t="shared" si="35"/>
        <v>1364.4483766233766</v>
      </c>
      <c r="L389" s="238">
        <f t="shared" si="35"/>
        <v>1364.4483766233766</v>
      </c>
      <c r="M389" s="238">
        <f t="shared" si="35"/>
        <v>1364.4483766233766</v>
      </c>
      <c r="N389" s="128">
        <v>1364.4483766233766</v>
      </c>
      <c r="O389" s="238">
        <f t="shared" si="39"/>
        <v>1364.4483766233766</v>
      </c>
      <c r="P389" s="238">
        <f t="shared" si="39"/>
        <v>1364.4483766233766</v>
      </c>
      <c r="Q389" s="238">
        <f t="shared" si="36"/>
        <v>1364.4483766233766</v>
      </c>
      <c r="R389" s="238">
        <f t="shared" si="36"/>
        <v>1364.4483766233766</v>
      </c>
      <c r="S389" s="238">
        <f t="shared" si="36"/>
        <v>1364.4483766233766</v>
      </c>
      <c r="T389" s="86"/>
      <c r="U389" s="99" t="s">
        <v>133</v>
      </c>
      <c r="V389" s="5">
        <f t="shared" si="38"/>
        <v>33.272681729576462</v>
      </c>
      <c r="W389" s="5">
        <f t="shared" si="38"/>
        <v>41.421733576365142</v>
      </c>
      <c r="X389" s="5">
        <f t="shared" si="38"/>
        <v>47.084406217564108</v>
      </c>
      <c r="Y389" s="129">
        <v>45.964415584415576</v>
      </c>
      <c r="Z389" s="5">
        <f t="shared" si="37"/>
        <v>49.413986734513045</v>
      </c>
      <c r="AA389" s="5">
        <f t="shared" si="37"/>
        <v>45.359620642515367</v>
      </c>
      <c r="AB389" s="5">
        <f t="shared" si="37"/>
        <v>40.964777398040546</v>
      </c>
      <c r="AC389" s="5">
        <f t="shared" si="37"/>
        <v>25.740072727272725</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134</v>
      </c>
      <c r="K390" s="238">
        <f t="shared" si="35"/>
        <v>1365.8546428571431</v>
      </c>
      <c r="L390" s="238">
        <f t="shared" si="35"/>
        <v>1365.8546428571431</v>
      </c>
      <c r="M390" s="238">
        <f t="shared" si="35"/>
        <v>1365.8546428571431</v>
      </c>
      <c r="N390" s="128">
        <v>1365.8546428571431</v>
      </c>
      <c r="O390" s="238">
        <f t="shared" si="39"/>
        <v>1365.8546428571431</v>
      </c>
      <c r="P390" s="238">
        <f t="shared" si="39"/>
        <v>1365.8546428571431</v>
      </c>
      <c r="Q390" s="238">
        <f t="shared" si="36"/>
        <v>1365.8546428571431</v>
      </c>
      <c r="R390" s="238">
        <f t="shared" si="36"/>
        <v>1365.8546428571431</v>
      </c>
      <c r="S390" s="238">
        <f t="shared" si="36"/>
        <v>1365.8546428571431</v>
      </c>
      <c r="T390" s="86"/>
      <c r="U390" s="99" t="s">
        <v>134</v>
      </c>
      <c r="V390" s="5">
        <f t="shared" si="38"/>
        <v>20.0836205444166</v>
      </c>
      <c r="W390" s="5">
        <f t="shared" si="38"/>
        <v>25.002444533953934</v>
      </c>
      <c r="X390" s="5">
        <f t="shared" si="38"/>
        <v>28.42047285873414</v>
      </c>
      <c r="Y390" s="129">
        <v>27.744438775510208</v>
      </c>
      <c r="Z390" s="5">
        <f t="shared" si="37"/>
        <v>29.826623751839925</v>
      </c>
      <c r="AA390" s="5">
        <f t="shared" si="37"/>
        <v>27.379380370569283</v>
      </c>
      <c r="AB390" s="5">
        <f t="shared" si="37"/>
        <v>24.726622627998569</v>
      </c>
      <c r="AC390" s="5">
        <f t="shared" si="37"/>
        <v>15.536885714285718</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135</v>
      </c>
      <c r="K391" s="238">
        <f t="shared" si="35"/>
        <v>0</v>
      </c>
      <c r="L391" s="238">
        <f t="shared" si="35"/>
        <v>0</v>
      </c>
      <c r="M391" s="238">
        <f t="shared" si="35"/>
        <v>0</v>
      </c>
      <c r="N391" s="128">
        <v>0</v>
      </c>
      <c r="O391" s="238">
        <f t="shared" si="39"/>
        <v>0</v>
      </c>
      <c r="P391" s="238">
        <f t="shared" si="39"/>
        <v>0</v>
      </c>
      <c r="Q391" s="238">
        <f t="shared" si="36"/>
        <v>0</v>
      </c>
      <c r="R391" s="238">
        <f t="shared" si="36"/>
        <v>0</v>
      </c>
      <c r="S391" s="238">
        <f t="shared" si="36"/>
        <v>0</v>
      </c>
      <c r="T391" s="86"/>
      <c r="U391" s="99" t="s">
        <v>135</v>
      </c>
      <c r="V391" s="5">
        <f t="shared" si="38"/>
        <v>0</v>
      </c>
      <c r="W391" s="5">
        <f t="shared" si="38"/>
        <v>0</v>
      </c>
      <c r="X391" s="5">
        <f t="shared" si="38"/>
        <v>0</v>
      </c>
      <c r="Y391" s="129">
        <v>0</v>
      </c>
      <c r="Z391" s="5">
        <f t="shared" si="37"/>
        <v>0</v>
      </c>
      <c r="AA391" s="5">
        <f t="shared" si="37"/>
        <v>0</v>
      </c>
      <c r="AB391" s="5">
        <f t="shared" si="37"/>
        <v>0</v>
      </c>
      <c r="AC391" s="5">
        <f t="shared" si="37"/>
        <v>0</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136</v>
      </c>
      <c r="K392" s="238">
        <f t="shared" si="35"/>
        <v>0</v>
      </c>
      <c r="L392" s="238">
        <f t="shared" si="35"/>
        <v>0</v>
      </c>
      <c r="M392" s="238">
        <f t="shared" si="35"/>
        <v>0</v>
      </c>
      <c r="N392" s="128">
        <v>0</v>
      </c>
      <c r="O392" s="238">
        <f t="shared" si="39"/>
        <v>0</v>
      </c>
      <c r="P392" s="238">
        <f t="shared" si="39"/>
        <v>0</v>
      </c>
      <c r="Q392" s="238">
        <f t="shared" si="36"/>
        <v>0</v>
      </c>
      <c r="R392" s="238">
        <f t="shared" si="36"/>
        <v>0</v>
      </c>
      <c r="S392" s="238">
        <f t="shared" si="36"/>
        <v>0</v>
      </c>
      <c r="T392" s="86"/>
      <c r="U392" s="99" t="s">
        <v>136</v>
      </c>
      <c r="V392" s="5">
        <f t="shared" si="38"/>
        <v>0</v>
      </c>
      <c r="W392" s="5">
        <f t="shared" si="38"/>
        <v>0</v>
      </c>
      <c r="X392" s="5">
        <f t="shared" si="38"/>
        <v>0</v>
      </c>
      <c r="Y392" s="129">
        <v>0</v>
      </c>
      <c r="Z392" s="5">
        <f t="shared" si="37"/>
        <v>0</v>
      </c>
      <c r="AA392" s="5">
        <f t="shared" si="37"/>
        <v>0</v>
      </c>
      <c r="AB392" s="5">
        <f t="shared" si="37"/>
        <v>0</v>
      </c>
      <c r="AC392" s="5">
        <f t="shared" si="37"/>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137</v>
      </c>
      <c r="K393" s="238">
        <f t="shared" si="35"/>
        <v>0</v>
      </c>
      <c r="L393" s="238">
        <f t="shared" si="35"/>
        <v>0</v>
      </c>
      <c r="M393" s="238">
        <f t="shared" si="35"/>
        <v>0</v>
      </c>
      <c r="N393" s="128">
        <v>0</v>
      </c>
      <c r="O393" s="238">
        <f t="shared" si="39"/>
        <v>0</v>
      </c>
      <c r="P393" s="238">
        <f t="shared" si="39"/>
        <v>0</v>
      </c>
      <c r="Q393" s="238">
        <f t="shared" si="36"/>
        <v>0</v>
      </c>
      <c r="R393" s="238">
        <f t="shared" si="36"/>
        <v>0</v>
      </c>
      <c r="S393" s="238">
        <f t="shared" si="36"/>
        <v>0</v>
      </c>
      <c r="T393" s="86"/>
      <c r="U393" s="99" t="s">
        <v>137</v>
      </c>
      <c r="V393" s="5">
        <f t="shared" si="38"/>
        <v>0</v>
      </c>
      <c r="W393" s="5">
        <f t="shared" si="38"/>
        <v>0</v>
      </c>
      <c r="X393" s="5">
        <f t="shared" si="38"/>
        <v>0</v>
      </c>
      <c r="Y393" s="129">
        <v>0</v>
      </c>
      <c r="Z393" s="5">
        <f t="shared" si="37"/>
        <v>0</v>
      </c>
      <c r="AA393" s="5">
        <f t="shared" si="37"/>
        <v>0</v>
      </c>
      <c r="AB393" s="5">
        <f t="shared" si="37"/>
        <v>0</v>
      </c>
      <c r="AC393" s="5">
        <f t="shared" si="37"/>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138</v>
      </c>
      <c r="K394" s="238">
        <f t="shared" si="35"/>
        <v>0</v>
      </c>
      <c r="L394" s="238">
        <f t="shared" si="35"/>
        <v>0</v>
      </c>
      <c r="M394" s="238">
        <f t="shared" si="35"/>
        <v>0</v>
      </c>
      <c r="N394" s="128">
        <v>0</v>
      </c>
      <c r="O394" s="238">
        <f t="shared" si="39"/>
        <v>0</v>
      </c>
      <c r="P394" s="238">
        <f t="shared" si="39"/>
        <v>0</v>
      </c>
      <c r="Q394" s="238">
        <f t="shared" si="39"/>
        <v>0</v>
      </c>
      <c r="R394" s="238">
        <f t="shared" si="39"/>
        <v>0</v>
      </c>
      <c r="S394" s="238">
        <f t="shared" si="39"/>
        <v>0</v>
      </c>
      <c r="T394" s="86"/>
      <c r="U394" s="99" t="s">
        <v>138</v>
      </c>
      <c r="V394" s="5">
        <f t="shared" si="38"/>
        <v>0</v>
      </c>
      <c r="W394" s="5">
        <f t="shared" si="38"/>
        <v>0</v>
      </c>
      <c r="X394" s="5">
        <f t="shared" si="38"/>
        <v>0</v>
      </c>
      <c r="Y394" s="129">
        <v>0</v>
      </c>
      <c r="Z394" s="5">
        <f t="shared" si="37"/>
        <v>0</v>
      </c>
      <c r="AA394" s="5">
        <f t="shared" si="37"/>
        <v>0</v>
      </c>
      <c r="AB394" s="5">
        <f t="shared" si="37"/>
        <v>0</v>
      </c>
      <c r="AC394" s="5">
        <f t="shared" si="37"/>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139</v>
      </c>
      <c r="K395" s="238">
        <f t="shared" si="35"/>
        <v>0</v>
      </c>
      <c r="L395" s="238">
        <f t="shared" si="35"/>
        <v>0</v>
      </c>
      <c r="M395" s="238">
        <f t="shared" si="35"/>
        <v>0</v>
      </c>
      <c r="N395" s="128">
        <v>0</v>
      </c>
      <c r="O395" s="238">
        <f t="shared" si="39"/>
        <v>0</v>
      </c>
      <c r="P395" s="238">
        <f t="shared" si="39"/>
        <v>0</v>
      </c>
      <c r="Q395" s="238">
        <f t="shared" si="39"/>
        <v>0</v>
      </c>
      <c r="R395" s="238">
        <f t="shared" si="39"/>
        <v>0</v>
      </c>
      <c r="S395" s="238">
        <f t="shared" si="39"/>
        <v>0</v>
      </c>
      <c r="T395" s="86"/>
      <c r="U395" s="99" t="s">
        <v>139</v>
      </c>
      <c r="V395" s="5">
        <f t="shared" si="38"/>
        <v>0</v>
      </c>
      <c r="W395" s="5">
        <f t="shared" si="38"/>
        <v>0</v>
      </c>
      <c r="X395" s="5">
        <f t="shared" si="38"/>
        <v>0</v>
      </c>
      <c r="Y395" s="129">
        <v>0</v>
      </c>
      <c r="Z395" s="5">
        <f t="shared" si="37"/>
        <v>0</v>
      </c>
      <c r="AA395" s="5">
        <f t="shared" si="37"/>
        <v>0</v>
      </c>
      <c r="AB395" s="5">
        <f t="shared" si="37"/>
        <v>0</v>
      </c>
      <c r="AC395" s="5">
        <f t="shared" si="37"/>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t="s">
        <v>783</v>
      </c>
      <c r="J396" s="99" t="s">
        <v>367</v>
      </c>
      <c r="K396" s="238">
        <f t="shared" si="35"/>
        <v>0</v>
      </c>
      <c r="L396" s="238">
        <f t="shared" si="35"/>
        <v>0</v>
      </c>
      <c r="M396" s="238">
        <f t="shared" si="35"/>
        <v>0</v>
      </c>
      <c r="N396" s="128">
        <v>0</v>
      </c>
      <c r="O396" s="238">
        <f t="shared" si="39"/>
        <v>0</v>
      </c>
      <c r="P396" s="238">
        <f t="shared" si="39"/>
        <v>0</v>
      </c>
      <c r="Q396" s="238">
        <f t="shared" si="39"/>
        <v>0</v>
      </c>
      <c r="R396" s="238">
        <f t="shared" si="39"/>
        <v>0</v>
      </c>
      <c r="S396" s="238">
        <f t="shared" si="39"/>
        <v>0</v>
      </c>
      <c r="T396" s="86"/>
      <c r="U396" s="99" t="s">
        <v>367</v>
      </c>
      <c r="V396" s="5">
        <f t="shared" si="38"/>
        <v>0</v>
      </c>
      <c r="W396" s="5">
        <f t="shared" si="38"/>
        <v>0</v>
      </c>
      <c r="X396" s="5">
        <f t="shared" si="38"/>
        <v>0</v>
      </c>
      <c r="Y396" s="129">
        <v>0</v>
      </c>
      <c r="Z396" s="5">
        <f t="shared" si="37"/>
        <v>0</v>
      </c>
      <c r="AA396" s="5">
        <f t="shared" si="37"/>
        <v>0</v>
      </c>
      <c r="AB396" s="5">
        <f t="shared" si="37"/>
        <v>0</v>
      </c>
      <c r="AC396" s="5">
        <f t="shared" si="37"/>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131</v>
      </c>
      <c r="K397" s="238">
        <f t="shared" si="35"/>
        <v>146.42351190476191</v>
      </c>
      <c r="L397" s="238">
        <f t="shared" si="35"/>
        <v>146.42351190476191</v>
      </c>
      <c r="M397" s="238">
        <f t="shared" si="35"/>
        <v>146.42351190476191</v>
      </c>
      <c r="N397" s="128">
        <v>146.42351190476191</v>
      </c>
      <c r="O397" s="238">
        <f t="shared" si="39"/>
        <v>146.42351190476191</v>
      </c>
      <c r="P397" s="238">
        <f t="shared" si="39"/>
        <v>146.42351190476191</v>
      </c>
      <c r="Q397" s="238">
        <f t="shared" si="39"/>
        <v>146.42351190476191</v>
      </c>
      <c r="R397" s="238">
        <f t="shared" si="39"/>
        <v>146.42351190476191</v>
      </c>
      <c r="S397" s="238">
        <f t="shared" si="39"/>
        <v>146.42351190476191</v>
      </c>
      <c r="T397" s="86"/>
      <c r="U397" s="99" t="s">
        <v>131</v>
      </c>
      <c r="V397" s="5">
        <f t="shared" si="38"/>
        <v>6.5813317913754199</v>
      </c>
      <c r="W397" s="5">
        <f t="shared" si="38"/>
        <v>8.1932131066456346</v>
      </c>
      <c r="X397" s="5">
        <f t="shared" si="38"/>
        <v>9.3132889628861815</v>
      </c>
      <c r="Y397" s="129">
        <v>9.091754972332275</v>
      </c>
      <c r="Z397" s="5">
        <f t="shared" si="37"/>
        <v>9.7740796632383056</v>
      </c>
      <c r="AA397" s="5">
        <f t="shared" si="37"/>
        <v>8.9721266174331653</v>
      </c>
      <c r="AB397" s="5">
        <f t="shared" si="37"/>
        <v>8.1028272384996409</v>
      </c>
      <c r="AC397" s="5">
        <f t="shared" si="37"/>
        <v>5.0913827845060746</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c r="J398" s="99" t="s">
        <v>132</v>
      </c>
      <c r="K398" s="238">
        <f t="shared" si="35"/>
        <v>418.78352272727278</v>
      </c>
      <c r="L398" s="238">
        <f t="shared" si="35"/>
        <v>418.78352272727278</v>
      </c>
      <c r="M398" s="238">
        <f t="shared" si="35"/>
        <v>418.78352272727278</v>
      </c>
      <c r="N398" s="128">
        <v>418.78352272727278</v>
      </c>
      <c r="O398" s="238">
        <f t="shared" si="39"/>
        <v>418.78352272727278</v>
      </c>
      <c r="P398" s="238">
        <f t="shared" si="39"/>
        <v>418.78352272727278</v>
      </c>
      <c r="Q398" s="238">
        <f t="shared" si="39"/>
        <v>418.78352272727278</v>
      </c>
      <c r="R398" s="238">
        <f t="shared" si="39"/>
        <v>418.78352272727278</v>
      </c>
      <c r="S398" s="238">
        <f t="shared" si="39"/>
        <v>418.78352272727278</v>
      </c>
      <c r="T398" s="86"/>
      <c r="U398" s="99" t="s">
        <v>132</v>
      </c>
      <c r="V398" s="5">
        <f t="shared" si="38"/>
        <v>8.3328258430973037</v>
      </c>
      <c r="W398" s="5">
        <f t="shared" si="38"/>
        <v>10.373678166861136</v>
      </c>
      <c r="X398" s="5">
        <f t="shared" si="38"/>
        <v>11.791840529278668</v>
      </c>
      <c r="Y398" s="129">
        <v>11.511349555699251</v>
      </c>
      <c r="Z398" s="5">
        <f t="shared" si="37"/>
        <v>12.375261754323855</v>
      </c>
      <c r="AA398" s="5">
        <f t="shared" si="37"/>
        <v>11.359884429966366</v>
      </c>
      <c r="AB398" s="5">
        <f t="shared" si="37"/>
        <v>10.259237849640735</v>
      </c>
      <c r="AC398" s="5">
        <f t="shared" si="37"/>
        <v>6.4463557511915814</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133</v>
      </c>
      <c r="K399" s="238">
        <f t="shared" si="35"/>
        <v>1082.0831899350651</v>
      </c>
      <c r="L399" s="238">
        <f t="shared" si="35"/>
        <v>1082.0831899350651</v>
      </c>
      <c r="M399" s="238">
        <f t="shared" si="35"/>
        <v>1082.0831899350651</v>
      </c>
      <c r="N399" s="128">
        <v>1082.0831899350651</v>
      </c>
      <c r="O399" s="238">
        <f t="shared" si="39"/>
        <v>1082.0831899350651</v>
      </c>
      <c r="P399" s="238">
        <f t="shared" si="39"/>
        <v>1082.0831899350651</v>
      </c>
      <c r="Q399" s="238">
        <f t="shared" si="39"/>
        <v>1082.0831899350651</v>
      </c>
      <c r="R399" s="238">
        <f t="shared" si="39"/>
        <v>1082.0831899350651</v>
      </c>
      <c r="S399" s="238">
        <f t="shared" si="39"/>
        <v>1082.0831899350651</v>
      </c>
      <c r="T399" s="86"/>
      <c r="U399" s="99" t="s">
        <v>133</v>
      </c>
      <c r="V399" s="5">
        <f t="shared" si="38"/>
        <v>18.633528417353713</v>
      </c>
      <c r="W399" s="5">
        <f t="shared" si="38"/>
        <v>23.197199912057684</v>
      </c>
      <c r="X399" s="5">
        <f t="shared" si="38"/>
        <v>26.368437278361053</v>
      </c>
      <c r="Y399" s="129">
        <v>25.74121469800042</v>
      </c>
      <c r="Z399" s="5">
        <f t="shared" si="37"/>
        <v>27.673060245511177</v>
      </c>
      <c r="AA399" s="5">
        <f t="shared" si="37"/>
        <v>25.402514504605676</v>
      </c>
      <c r="AB399" s="5">
        <f t="shared" si="37"/>
        <v>22.941293099270549</v>
      </c>
      <c r="AC399" s="5">
        <f t="shared" si="37"/>
        <v>14.415080230880235</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134</v>
      </c>
      <c r="K400" s="238">
        <f t="shared" si="35"/>
        <v>1567.3314285714284</v>
      </c>
      <c r="L400" s="238">
        <f t="shared" si="35"/>
        <v>1567.3314285714284</v>
      </c>
      <c r="M400" s="238">
        <f t="shared" si="35"/>
        <v>1567.3314285714284</v>
      </c>
      <c r="N400" s="128">
        <v>1567.3314285714284</v>
      </c>
      <c r="O400" s="238">
        <f t="shared" si="39"/>
        <v>1567.3314285714284</v>
      </c>
      <c r="P400" s="238">
        <f t="shared" si="39"/>
        <v>1567.3314285714284</v>
      </c>
      <c r="Q400" s="238">
        <f t="shared" si="39"/>
        <v>1567.3314285714284</v>
      </c>
      <c r="R400" s="238">
        <f t="shared" si="39"/>
        <v>1567.3314285714284</v>
      </c>
      <c r="S400" s="238">
        <f t="shared" si="39"/>
        <v>1567.3314285714284</v>
      </c>
      <c r="T400" s="86"/>
      <c r="U400" s="99" t="s">
        <v>134</v>
      </c>
      <c r="V400" s="5">
        <f t="shared" si="38"/>
        <v>23.8619003411306</v>
      </c>
      <c r="W400" s="5">
        <f t="shared" si="38"/>
        <v>29.70609001670843</v>
      </c>
      <c r="X400" s="5">
        <f t="shared" si="38"/>
        <v>33.767143205235307</v>
      </c>
      <c r="Y400" s="129">
        <v>32.963928571428568</v>
      </c>
      <c r="Z400" s="5">
        <f t="shared" si="37"/>
        <v>35.437829643553329</v>
      </c>
      <c r="AA400" s="5">
        <f t="shared" si="37"/>
        <v>32.530192669172926</v>
      </c>
      <c r="AB400" s="5">
        <f t="shared" si="37"/>
        <v>29.378378446115285</v>
      </c>
      <c r="AC400" s="5">
        <f t="shared" si="37"/>
        <v>18.459800000000001</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135</v>
      </c>
      <c r="K401" s="238">
        <f t="shared" si="35"/>
        <v>0</v>
      </c>
      <c r="L401" s="238">
        <f t="shared" si="35"/>
        <v>0</v>
      </c>
      <c r="M401" s="238">
        <f t="shared" si="35"/>
        <v>0</v>
      </c>
      <c r="N401" s="128">
        <v>0</v>
      </c>
      <c r="O401" s="238">
        <f t="shared" si="39"/>
        <v>0</v>
      </c>
      <c r="P401" s="238">
        <f t="shared" si="39"/>
        <v>0</v>
      </c>
      <c r="Q401" s="238">
        <f t="shared" si="39"/>
        <v>0</v>
      </c>
      <c r="R401" s="238">
        <f t="shared" si="39"/>
        <v>0</v>
      </c>
      <c r="S401" s="238">
        <f t="shared" si="39"/>
        <v>0</v>
      </c>
      <c r="T401" s="86"/>
      <c r="U401" s="99" t="s">
        <v>135</v>
      </c>
      <c r="V401" s="5">
        <f t="shared" si="38"/>
        <v>0</v>
      </c>
      <c r="W401" s="5">
        <f t="shared" si="38"/>
        <v>0</v>
      </c>
      <c r="X401" s="5">
        <f t="shared" si="38"/>
        <v>0</v>
      </c>
      <c r="Y401" s="129">
        <v>0</v>
      </c>
      <c r="Z401" s="5">
        <f t="shared" si="37"/>
        <v>0</v>
      </c>
      <c r="AA401" s="5">
        <f t="shared" si="37"/>
        <v>0</v>
      </c>
      <c r="AB401" s="5">
        <f t="shared" si="37"/>
        <v>0</v>
      </c>
      <c r="AC401" s="5">
        <f t="shared" si="37"/>
        <v>0</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136</v>
      </c>
      <c r="K402" s="238">
        <f t="shared" si="35"/>
        <v>0</v>
      </c>
      <c r="L402" s="238">
        <f t="shared" si="35"/>
        <v>0</v>
      </c>
      <c r="M402" s="238">
        <f t="shared" si="35"/>
        <v>0</v>
      </c>
      <c r="N402" s="128">
        <v>0</v>
      </c>
      <c r="O402" s="238">
        <f t="shared" si="39"/>
        <v>0</v>
      </c>
      <c r="P402" s="238">
        <f t="shared" si="39"/>
        <v>0</v>
      </c>
      <c r="Q402" s="238">
        <f t="shared" si="39"/>
        <v>0</v>
      </c>
      <c r="R402" s="238">
        <f t="shared" si="39"/>
        <v>0</v>
      </c>
      <c r="S402" s="238">
        <f t="shared" si="39"/>
        <v>0</v>
      </c>
      <c r="T402" s="86"/>
      <c r="U402" s="99" t="s">
        <v>136</v>
      </c>
      <c r="V402" s="5">
        <f t="shared" si="38"/>
        <v>0</v>
      </c>
      <c r="W402" s="5">
        <f t="shared" si="38"/>
        <v>0</v>
      </c>
      <c r="X402" s="5">
        <f t="shared" si="38"/>
        <v>0</v>
      </c>
      <c r="Y402" s="129">
        <v>0</v>
      </c>
      <c r="Z402" s="5">
        <f t="shared" si="37"/>
        <v>0</v>
      </c>
      <c r="AA402" s="5">
        <f t="shared" si="37"/>
        <v>0</v>
      </c>
      <c r="AB402" s="5">
        <f t="shared" si="37"/>
        <v>0</v>
      </c>
      <c r="AC402" s="5">
        <f t="shared" si="37"/>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137</v>
      </c>
      <c r="K403" s="238">
        <f t="shared" si="35"/>
        <v>0</v>
      </c>
      <c r="L403" s="238">
        <f t="shared" si="35"/>
        <v>0</v>
      </c>
      <c r="M403" s="238">
        <f t="shared" si="35"/>
        <v>0</v>
      </c>
      <c r="N403" s="128">
        <v>0</v>
      </c>
      <c r="O403" s="238">
        <f t="shared" si="39"/>
        <v>0</v>
      </c>
      <c r="P403" s="238">
        <f t="shared" si="39"/>
        <v>0</v>
      </c>
      <c r="Q403" s="238">
        <f t="shared" si="39"/>
        <v>0</v>
      </c>
      <c r="R403" s="238">
        <f t="shared" si="39"/>
        <v>0</v>
      </c>
      <c r="S403" s="238">
        <f t="shared" si="39"/>
        <v>0</v>
      </c>
      <c r="T403" s="86"/>
      <c r="U403" s="99" t="s">
        <v>137</v>
      </c>
      <c r="V403" s="5">
        <f t="shared" si="38"/>
        <v>0</v>
      </c>
      <c r="W403" s="5">
        <f t="shared" si="38"/>
        <v>0</v>
      </c>
      <c r="X403" s="5">
        <f t="shared" si="38"/>
        <v>0</v>
      </c>
      <c r="Y403" s="129">
        <v>0</v>
      </c>
      <c r="Z403" s="5">
        <f t="shared" si="37"/>
        <v>0</v>
      </c>
      <c r="AA403" s="5">
        <f t="shared" si="37"/>
        <v>0</v>
      </c>
      <c r="AB403" s="5">
        <f t="shared" si="37"/>
        <v>0</v>
      </c>
      <c r="AC403" s="5">
        <f t="shared" si="37"/>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138</v>
      </c>
      <c r="K404" s="238">
        <f t="shared" si="35"/>
        <v>0</v>
      </c>
      <c r="L404" s="238">
        <f t="shared" si="35"/>
        <v>0</v>
      </c>
      <c r="M404" s="238">
        <f t="shared" si="35"/>
        <v>0</v>
      </c>
      <c r="N404" s="128">
        <v>0</v>
      </c>
      <c r="O404" s="238">
        <f t="shared" si="39"/>
        <v>0</v>
      </c>
      <c r="P404" s="238">
        <f t="shared" si="39"/>
        <v>0</v>
      </c>
      <c r="Q404" s="238">
        <f t="shared" si="39"/>
        <v>0</v>
      </c>
      <c r="R404" s="238">
        <f t="shared" si="39"/>
        <v>0</v>
      </c>
      <c r="S404" s="238">
        <f t="shared" si="39"/>
        <v>0</v>
      </c>
      <c r="T404" s="86"/>
      <c r="U404" s="99" t="s">
        <v>138</v>
      </c>
      <c r="V404" s="5">
        <f t="shared" si="38"/>
        <v>0</v>
      </c>
      <c r="W404" s="5">
        <f t="shared" si="38"/>
        <v>0</v>
      </c>
      <c r="X404" s="5">
        <f t="shared" si="38"/>
        <v>0</v>
      </c>
      <c r="Y404" s="129">
        <v>0</v>
      </c>
      <c r="Z404" s="5">
        <f t="shared" si="37"/>
        <v>0</v>
      </c>
      <c r="AA404" s="5">
        <f t="shared" si="37"/>
        <v>0</v>
      </c>
      <c r="AB404" s="5">
        <f t="shared" si="37"/>
        <v>0</v>
      </c>
      <c r="AC404" s="5">
        <f t="shared" si="37"/>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139</v>
      </c>
      <c r="K405" s="238">
        <f t="shared" si="35"/>
        <v>0</v>
      </c>
      <c r="L405" s="238">
        <f t="shared" si="35"/>
        <v>0</v>
      </c>
      <c r="M405" s="238">
        <f t="shared" si="35"/>
        <v>0</v>
      </c>
      <c r="N405" s="128">
        <v>0</v>
      </c>
      <c r="O405" s="238">
        <f t="shared" si="39"/>
        <v>0</v>
      </c>
      <c r="P405" s="238">
        <f t="shared" si="39"/>
        <v>0</v>
      </c>
      <c r="Q405" s="238">
        <f t="shared" si="39"/>
        <v>0</v>
      </c>
      <c r="R405" s="238">
        <f t="shared" si="39"/>
        <v>0</v>
      </c>
      <c r="S405" s="238">
        <f t="shared" si="39"/>
        <v>0</v>
      </c>
      <c r="T405" s="86"/>
      <c r="U405" s="99" t="s">
        <v>139</v>
      </c>
      <c r="V405" s="5">
        <f t="shared" si="38"/>
        <v>0</v>
      </c>
      <c r="W405" s="5">
        <f t="shared" si="38"/>
        <v>0</v>
      </c>
      <c r="X405" s="5">
        <f t="shared" si="38"/>
        <v>0</v>
      </c>
      <c r="Y405" s="129">
        <v>0</v>
      </c>
      <c r="Z405" s="5">
        <f t="shared" si="37"/>
        <v>0</v>
      </c>
      <c r="AA405" s="5">
        <f t="shared" si="37"/>
        <v>0</v>
      </c>
      <c r="AB405" s="5">
        <f t="shared" si="37"/>
        <v>0</v>
      </c>
      <c r="AC405" s="5">
        <f t="shared" si="37"/>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t="s">
        <v>784</v>
      </c>
      <c r="J406" s="99" t="s">
        <v>367</v>
      </c>
      <c r="K406" s="238">
        <f t="shared" si="35"/>
        <v>0</v>
      </c>
      <c r="L406" s="238">
        <f t="shared" si="35"/>
        <v>0</v>
      </c>
      <c r="M406" s="238">
        <f t="shared" si="35"/>
        <v>0</v>
      </c>
      <c r="N406" s="128">
        <v>0</v>
      </c>
      <c r="O406" s="238">
        <f t="shared" si="39"/>
        <v>0</v>
      </c>
      <c r="P406" s="238">
        <f t="shared" si="39"/>
        <v>0</v>
      </c>
      <c r="Q406" s="238">
        <f t="shared" si="39"/>
        <v>0</v>
      </c>
      <c r="R406" s="238">
        <f t="shared" si="39"/>
        <v>0</v>
      </c>
      <c r="S406" s="238">
        <f t="shared" si="39"/>
        <v>0</v>
      </c>
      <c r="T406" s="86"/>
      <c r="U406" s="99" t="s">
        <v>367</v>
      </c>
      <c r="V406" s="5">
        <f t="shared" si="38"/>
        <v>0</v>
      </c>
      <c r="W406" s="5">
        <f t="shared" si="38"/>
        <v>0</v>
      </c>
      <c r="X406" s="5">
        <f t="shared" si="38"/>
        <v>0</v>
      </c>
      <c r="Y406" s="129">
        <v>0</v>
      </c>
      <c r="Z406" s="5">
        <f t="shared" si="37"/>
        <v>0</v>
      </c>
      <c r="AA406" s="5">
        <f t="shared" si="37"/>
        <v>0</v>
      </c>
      <c r="AB406" s="5">
        <f t="shared" si="37"/>
        <v>0</v>
      </c>
      <c r="AC406" s="5">
        <f t="shared" si="37"/>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131</v>
      </c>
      <c r="K407" s="238">
        <f t="shared" si="35"/>
        <v>146.42351190476191</v>
      </c>
      <c r="L407" s="238">
        <f t="shared" si="35"/>
        <v>146.42351190476191</v>
      </c>
      <c r="M407" s="238">
        <f t="shared" si="35"/>
        <v>146.42351190476191</v>
      </c>
      <c r="N407" s="128">
        <v>146.42351190476191</v>
      </c>
      <c r="O407" s="238">
        <f t="shared" si="39"/>
        <v>146.42351190476191</v>
      </c>
      <c r="P407" s="238">
        <f t="shared" si="39"/>
        <v>146.42351190476191</v>
      </c>
      <c r="Q407" s="238">
        <f t="shared" si="39"/>
        <v>146.42351190476191</v>
      </c>
      <c r="R407" s="238">
        <f t="shared" si="39"/>
        <v>146.42351190476191</v>
      </c>
      <c r="S407" s="238">
        <f t="shared" si="39"/>
        <v>146.42351190476191</v>
      </c>
      <c r="T407" s="86"/>
      <c r="U407" s="99" t="s">
        <v>131</v>
      </c>
      <c r="V407" s="5">
        <f t="shared" si="38"/>
        <v>6.5813317913754199</v>
      </c>
      <c r="W407" s="5">
        <f t="shared" si="38"/>
        <v>8.1932131066456346</v>
      </c>
      <c r="X407" s="5">
        <f t="shared" si="38"/>
        <v>9.3132889628861815</v>
      </c>
      <c r="Y407" s="129">
        <v>9.091754972332275</v>
      </c>
      <c r="Z407" s="5">
        <f t="shared" si="37"/>
        <v>9.7740796632383056</v>
      </c>
      <c r="AA407" s="5">
        <f t="shared" si="37"/>
        <v>8.9721266174331653</v>
      </c>
      <c r="AB407" s="5">
        <f t="shared" si="37"/>
        <v>8.1028272384996409</v>
      </c>
      <c r="AC407" s="5">
        <f t="shared" si="37"/>
        <v>5.0913827845060746</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c r="J408" s="99" t="s">
        <v>132</v>
      </c>
      <c r="K408" s="238">
        <f t="shared" si="35"/>
        <v>418.78352272727278</v>
      </c>
      <c r="L408" s="238">
        <f t="shared" si="35"/>
        <v>418.78352272727278</v>
      </c>
      <c r="M408" s="238">
        <f t="shared" si="35"/>
        <v>418.78352272727278</v>
      </c>
      <c r="N408" s="128">
        <v>418.78352272727278</v>
      </c>
      <c r="O408" s="238">
        <f t="shared" si="39"/>
        <v>418.78352272727278</v>
      </c>
      <c r="P408" s="238">
        <f t="shared" si="39"/>
        <v>418.78352272727278</v>
      </c>
      <c r="Q408" s="238">
        <f t="shared" si="39"/>
        <v>418.78352272727278</v>
      </c>
      <c r="R408" s="238">
        <f t="shared" si="39"/>
        <v>418.78352272727278</v>
      </c>
      <c r="S408" s="238">
        <f t="shared" si="39"/>
        <v>418.78352272727278</v>
      </c>
      <c r="T408" s="86"/>
      <c r="U408" s="99" t="s">
        <v>132</v>
      </c>
      <c r="V408" s="5">
        <f t="shared" si="38"/>
        <v>8.3328258430973037</v>
      </c>
      <c r="W408" s="5">
        <f t="shared" si="38"/>
        <v>10.373678166861136</v>
      </c>
      <c r="X408" s="5">
        <f t="shared" si="38"/>
        <v>11.791840529278668</v>
      </c>
      <c r="Y408" s="129">
        <v>11.511349555699251</v>
      </c>
      <c r="Z408" s="5">
        <f t="shared" si="37"/>
        <v>12.375261754323855</v>
      </c>
      <c r="AA408" s="5">
        <f t="shared" si="37"/>
        <v>11.359884429966366</v>
      </c>
      <c r="AB408" s="5">
        <f t="shared" si="37"/>
        <v>10.259237849640735</v>
      </c>
      <c r="AC408" s="5">
        <f t="shared" si="37"/>
        <v>6.4463557511915814</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133</v>
      </c>
      <c r="K409" s="238">
        <f t="shared" si="35"/>
        <v>1082.0831899350651</v>
      </c>
      <c r="L409" s="238">
        <f t="shared" si="35"/>
        <v>1082.0831899350651</v>
      </c>
      <c r="M409" s="238">
        <f t="shared" si="35"/>
        <v>1082.0831899350651</v>
      </c>
      <c r="N409" s="128">
        <v>1082.0831899350651</v>
      </c>
      <c r="O409" s="238">
        <f t="shared" si="39"/>
        <v>1082.0831899350651</v>
      </c>
      <c r="P409" s="238">
        <f t="shared" si="39"/>
        <v>1082.0831899350651</v>
      </c>
      <c r="Q409" s="238">
        <f t="shared" si="39"/>
        <v>1082.0831899350651</v>
      </c>
      <c r="R409" s="238">
        <f t="shared" si="39"/>
        <v>1082.0831899350651</v>
      </c>
      <c r="S409" s="238">
        <f t="shared" si="39"/>
        <v>1082.0831899350651</v>
      </c>
      <c r="T409" s="86"/>
      <c r="U409" s="99" t="s">
        <v>133</v>
      </c>
      <c r="V409" s="5">
        <f t="shared" si="38"/>
        <v>18.633528417353713</v>
      </c>
      <c r="W409" s="5">
        <f t="shared" si="38"/>
        <v>23.197199912057684</v>
      </c>
      <c r="X409" s="5">
        <f t="shared" si="38"/>
        <v>26.368437278361053</v>
      </c>
      <c r="Y409" s="129">
        <v>25.74121469800042</v>
      </c>
      <c r="Z409" s="5">
        <f t="shared" si="37"/>
        <v>27.673060245511177</v>
      </c>
      <c r="AA409" s="5">
        <f t="shared" si="37"/>
        <v>25.402514504605676</v>
      </c>
      <c r="AB409" s="5">
        <f t="shared" si="37"/>
        <v>22.941293099270549</v>
      </c>
      <c r="AC409" s="5">
        <f t="shared" si="37"/>
        <v>14.415080230880235</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134</v>
      </c>
      <c r="K410" s="238">
        <f t="shared" si="35"/>
        <v>1108.1520833333329</v>
      </c>
      <c r="L410" s="238">
        <f t="shared" si="35"/>
        <v>1108.1520833333329</v>
      </c>
      <c r="M410" s="238">
        <f t="shared" si="35"/>
        <v>1108.1520833333329</v>
      </c>
      <c r="N410" s="128">
        <v>1108.1520833333329</v>
      </c>
      <c r="O410" s="238">
        <f t="shared" si="39"/>
        <v>1108.1520833333329</v>
      </c>
      <c r="P410" s="238">
        <f t="shared" si="39"/>
        <v>1108.1520833333329</v>
      </c>
      <c r="Q410" s="238">
        <f t="shared" si="39"/>
        <v>1108.1520833333329</v>
      </c>
      <c r="R410" s="238">
        <f t="shared" si="39"/>
        <v>1108.1520833333329</v>
      </c>
      <c r="S410" s="238">
        <f t="shared" si="39"/>
        <v>1108.1520833333329</v>
      </c>
      <c r="T410" s="86"/>
      <c r="U410" s="99" t="s">
        <v>134</v>
      </c>
      <c r="V410" s="5">
        <f t="shared" si="38"/>
        <v>16.997433224264366</v>
      </c>
      <c r="W410" s="5">
        <f t="shared" si="38"/>
        <v>21.16039687512432</v>
      </c>
      <c r="X410" s="5">
        <f t="shared" si="38"/>
        <v>24.053187449443719</v>
      </c>
      <c r="Y410" s="129">
        <v>23.481037414965989</v>
      </c>
      <c r="Z410" s="5">
        <f t="shared" si="37"/>
        <v>25.243259521157398</v>
      </c>
      <c r="AA410" s="5">
        <f t="shared" si="37"/>
        <v>23.172076396348015</v>
      </c>
      <c r="AB410" s="5">
        <f t="shared" si="37"/>
        <v>20.926959661057406</v>
      </c>
      <c r="AC410" s="5">
        <f t="shared" si="37"/>
        <v>13.149380952380955</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135</v>
      </c>
      <c r="K411" s="238">
        <f t="shared" si="35"/>
        <v>1.869158878504673E-3</v>
      </c>
      <c r="L411" s="238">
        <f t="shared" si="35"/>
        <v>1.869158878504673E-3</v>
      </c>
      <c r="M411" s="238">
        <f t="shared" si="35"/>
        <v>1.869158878504673E-3</v>
      </c>
      <c r="N411" s="128">
        <v>1.869158878504673E-3</v>
      </c>
      <c r="O411" s="238">
        <f t="shared" si="39"/>
        <v>1.869158878504673E-3</v>
      </c>
      <c r="P411" s="238">
        <f t="shared" si="39"/>
        <v>1.869158878504673E-3</v>
      </c>
      <c r="Q411" s="238">
        <f t="shared" si="39"/>
        <v>1.869158878504673E-3</v>
      </c>
      <c r="R411" s="238">
        <f t="shared" si="39"/>
        <v>1.869158878504673E-3</v>
      </c>
      <c r="S411" s="238">
        <f t="shared" si="39"/>
        <v>1.869158878504673E-3</v>
      </c>
      <c r="T411" s="86"/>
      <c r="U411" s="99" t="s">
        <v>135</v>
      </c>
      <c r="V411" s="5">
        <f t="shared" ref="V411:X445" si="40">V$227*$Y411</f>
        <v>1.353045125794757E-3</v>
      </c>
      <c r="W411" s="5">
        <f t="shared" si="40"/>
        <v>1.6844291413892986E-3</v>
      </c>
      <c r="X411" s="5">
        <f t="shared" si="40"/>
        <v>1.914703685485781E-3</v>
      </c>
      <c r="Y411" s="129">
        <v>1.869158878504673E-3</v>
      </c>
      <c r="Z411" s="5">
        <f t="shared" si="37"/>
        <v>2.0094368840064859E-3</v>
      </c>
      <c r="AA411" s="5">
        <f t="shared" si="37"/>
        <v>1.8445646827348746E-3</v>
      </c>
      <c r="AB411" s="5">
        <f t="shared" si="37"/>
        <v>1.6658468601410067E-3</v>
      </c>
      <c r="AC411" s="5">
        <f t="shared" si="37"/>
        <v>1.046728971962617E-3</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136</v>
      </c>
      <c r="K412" s="238">
        <f t="shared" si="35"/>
        <v>1.869158878504673E-3</v>
      </c>
      <c r="L412" s="238">
        <f t="shared" si="35"/>
        <v>1.869158878504673E-3</v>
      </c>
      <c r="M412" s="238">
        <f t="shared" si="35"/>
        <v>1.869158878504673E-3</v>
      </c>
      <c r="N412" s="128">
        <v>1.869158878504673E-3</v>
      </c>
      <c r="O412" s="238">
        <f t="shared" si="39"/>
        <v>1.869158878504673E-3</v>
      </c>
      <c r="P412" s="238">
        <f t="shared" si="39"/>
        <v>1.869158878504673E-3</v>
      </c>
      <c r="Q412" s="238">
        <f t="shared" si="39"/>
        <v>1.869158878504673E-3</v>
      </c>
      <c r="R412" s="238">
        <f t="shared" si="39"/>
        <v>1.869158878504673E-3</v>
      </c>
      <c r="S412" s="238">
        <f t="shared" si="39"/>
        <v>1.869158878504673E-3</v>
      </c>
      <c r="T412" s="86"/>
      <c r="U412" s="99" t="s">
        <v>136</v>
      </c>
      <c r="V412" s="5">
        <f t="shared" si="40"/>
        <v>1.353045125794757E-3</v>
      </c>
      <c r="W412" s="5">
        <f t="shared" si="40"/>
        <v>1.6844291413892986E-3</v>
      </c>
      <c r="X412" s="5">
        <f t="shared" si="40"/>
        <v>1.914703685485781E-3</v>
      </c>
      <c r="Y412" s="129">
        <v>1.869158878504673E-3</v>
      </c>
      <c r="Z412" s="5">
        <f t="shared" si="37"/>
        <v>2.0094368840064859E-3</v>
      </c>
      <c r="AA412" s="5">
        <f t="shared" si="37"/>
        <v>1.8445646827348746E-3</v>
      </c>
      <c r="AB412" s="5">
        <f t="shared" si="37"/>
        <v>1.6658468601410067E-3</v>
      </c>
      <c r="AC412" s="5">
        <f t="shared" si="37"/>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137</v>
      </c>
      <c r="K413" s="238">
        <f t="shared" si="35"/>
        <v>1.869158878504673E-3</v>
      </c>
      <c r="L413" s="238">
        <f t="shared" si="35"/>
        <v>1.869158878504673E-3</v>
      </c>
      <c r="M413" s="238">
        <f t="shared" si="35"/>
        <v>1.869158878504673E-3</v>
      </c>
      <c r="N413" s="128">
        <v>1.869158878504673E-3</v>
      </c>
      <c r="O413" s="238">
        <f t="shared" si="39"/>
        <v>1.869158878504673E-3</v>
      </c>
      <c r="P413" s="238">
        <f t="shared" si="39"/>
        <v>1.869158878504673E-3</v>
      </c>
      <c r="Q413" s="238">
        <f t="shared" si="39"/>
        <v>1.869158878504673E-3</v>
      </c>
      <c r="R413" s="238">
        <f t="shared" si="39"/>
        <v>1.869158878504673E-3</v>
      </c>
      <c r="S413" s="238">
        <f t="shared" si="39"/>
        <v>1.869158878504673E-3</v>
      </c>
      <c r="T413" s="86"/>
      <c r="U413" s="99" t="s">
        <v>137</v>
      </c>
      <c r="V413" s="5">
        <f t="shared" si="40"/>
        <v>1.353045125794757E-3</v>
      </c>
      <c r="W413" s="5">
        <f t="shared" si="40"/>
        <v>1.6844291413892986E-3</v>
      </c>
      <c r="X413" s="5">
        <f t="shared" si="40"/>
        <v>1.914703685485781E-3</v>
      </c>
      <c r="Y413" s="129">
        <v>1.869158878504673E-3</v>
      </c>
      <c r="Z413" s="5">
        <f t="shared" si="37"/>
        <v>2.0094368840064859E-3</v>
      </c>
      <c r="AA413" s="5">
        <f t="shared" si="37"/>
        <v>1.8445646827348746E-3</v>
      </c>
      <c r="AB413" s="5">
        <f t="shared" si="37"/>
        <v>1.6658468601410067E-3</v>
      </c>
      <c r="AC413" s="5">
        <f t="shared" si="37"/>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138</v>
      </c>
      <c r="K414" s="238">
        <f t="shared" si="35"/>
        <v>1.869158878504673E-3</v>
      </c>
      <c r="L414" s="238">
        <f t="shared" si="35"/>
        <v>1.869158878504673E-3</v>
      </c>
      <c r="M414" s="238">
        <f t="shared" si="35"/>
        <v>1.869158878504673E-3</v>
      </c>
      <c r="N414" s="128">
        <v>1.869158878504673E-3</v>
      </c>
      <c r="O414" s="238">
        <f t="shared" si="39"/>
        <v>1.869158878504673E-3</v>
      </c>
      <c r="P414" s="238">
        <f t="shared" si="39"/>
        <v>1.869158878504673E-3</v>
      </c>
      <c r="Q414" s="238">
        <f t="shared" si="39"/>
        <v>1.869158878504673E-3</v>
      </c>
      <c r="R414" s="238">
        <f t="shared" si="39"/>
        <v>1.869158878504673E-3</v>
      </c>
      <c r="S414" s="238">
        <f t="shared" si="39"/>
        <v>1.869158878504673E-3</v>
      </c>
      <c r="T414" s="86"/>
      <c r="U414" s="99" t="s">
        <v>138</v>
      </c>
      <c r="V414" s="5">
        <f t="shared" si="40"/>
        <v>1.353045125794757E-3</v>
      </c>
      <c r="W414" s="5">
        <f t="shared" si="40"/>
        <v>1.6844291413892986E-3</v>
      </c>
      <c r="X414" s="5">
        <f t="shared" si="40"/>
        <v>1.914703685485781E-3</v>
      </c>
      <c r="Y414" s="129">
        <v>1.869158878504673E-3</v>
      </c>
      <c r="Z414" s="5">
        <f t="shared" si="37"/>
        <v>2.0094368840064859E-3</v>
      </c>
      <c r="AA414" s="5">
        <f t="shared" si="37"/>
        <v>1.8445646827348746E-3</v>
      </c>
      <c r="AB414" s="5">
        <f t="shared" si="37"/>
        <v>1.6658468601410067E-3</v>
      </c>
      <c r="AC414" s="5">
        <f t="shared" si="37"/>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139</v>
      </c>
      <c r="K415" s="238">
        <f t="shared" si="35"/>
        <v>1.869158878504673E-3</v>
      </c>
      <c r="L415" s="238">
        <f t="shared" si="35"/>
        <v>1.869158878504673E-3</v>
      </c>
      <c r="M415" s="238">
        <f t="shared" si="35"/>
        <v>1.869158878504673E-3</v>
      </c>
      <c r="N415" s="128">
        <v>1.869158878504673E-3</v>
      </c>
      <c r="O415" s="238">
        <f t="shared" si="39"/>
        <v>1.869158878504673E-3</v>
      </c>
      <c r="P415" s="238">
        <f t="shared" si="39"/>
        <v>1.869158878504673E-3</v>
      </c>
      <c r="Q415" s="238">
        <f t="shared" si="39"/>
        <v>1.869158878504673E-3</v>
      </c>
      <c r="R415" s="238">
        <f t="shared" si="39"/>
        <v>1.869158878504673E-3</v>
      </c>
      <c r="S415" s="238">
        <f t="shared" si="39"/>
        <v>1.869158878504673E-3</v>
      </c>
      <c r="T415" s="86"/>
      <c r="U415" s="99" t="s">
        <v>139</v>
      </c>
      <c r="V415" s="5">
        <f t="shared" si="40"/>
        <v>1.353045125794757E-3</v>
      </c>
      <c r="W415" s="5">
        <f t="shared" si="40"/>
        <v>1.6844291413892986E-3</v>
      </c>
      <c r="X415" s="5">
        <f t="shared" si="40"/>
        <v>1.914703685485781E-3</v>
      </c>
      <c r="Y415" s="129">
        <v>1.869158878504673E-3</v>
      </c>
      <c r="Z415" s="5">
        <f t="shared" si="37"/>
        <v>2.0094368840064859E-3</v>
      </c>
      <c r="AA415" s="5">
        <f t="shared" si="37"/>
        <v>1.8445646827348746E-3</v>
      </c>
      <c r="AB415" s="5">
        <f t="shared" si="37"/>
        <v>1.6658468601410067E-3</v>
      </c>
      <c r="AC415" s="5">
        <f t="shared" si="37"/>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t="s">
        <v>785</v>
      </c>
      <c r="J416" s="99" t="s">
        <v>367</v>
      </c>
      <c r="K416" s="238">
        <f t="shared" si="35"/>
        <v>0</v>
      </c>
      <c r="L416" s="238">
        <f t="shared" si="35"/>
        <v>0</v>
      </c>
      <c r="M416" s="238">
        <f t="shared" si="35"/>
        <v>0</v>
      </c>
      <c r="N416" s="128">
        <v>0</v>
      </c>
      <c r="O416" s="238">
        <f t="shared" si="39"/>
        <v>0</v>
      </c>
      <c r="P416" s="238">
        <f t="shared" si="39"/>
        <v>0</v>
      </c>
      <c r="Q416" s="238">
        <f t="shared" si="39"/>
        <v>0</v>
      </c>
      <c r="R416" s="238">
        <f t="shared" si="39"/>
        <v>0</v>
      </c>
      <c r="S416" s="238">
        <f t="shared" si="39"/>
        <v>0</v>
      </c>
      <c r="T416" s="86"/>
      <c r="U416" s="99" t="s">
        <v>367</v>
      </c>
      <c r="V416" s="5">
        <f t="shared" si="40"/>
        <v>0</v>
      </c>
      <c r="W416" s="5">
        <f t="shared" si="40"/>
        <v>0</v>
      </c>
      <c r="X416" s="5">
        <f t="shared" si="40"/>
        <v>0</v>
      </c>
      <c r="Y416" s="129">
        <v>0</v>
      </c>
      <c r="Z416" s="5">
        <f t="shared" si="37"/>
        <v>0</v>
      </c>
      <c r="AA416" s="5">
        <f t="shared" si="37"/>
        <v>0</v>
      </c>
      <c r="AB416" s="5">
        <f t="shared" si="37"/>
        <v>0</v>
      </c>
      <c r="AC416" s="5">
        <f t="shared" si="37"/>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131</v>
      </c>
      <c r="K417" s="238">
        <f t="shared" si="35"/>
        <v>146.42351190476191</v>
      </c>
      <c r="L417" s="238">
        <f t="shared" si="35"/>
        <v>146.42351190476191</v>
      </c>
      <c r="M417" s="238">
        <f t="shared" si="35"/>
        <v>146.42351190476191</v>
      </c>
      <c r="N417" s="128">
        <v>146.42351190476191</v>
      </c>
      <c r="O417" s="238">
        <f t="shared" si="39"/>
        <v>146.42351190476191</v>
      </c>
      <c r="P417" s="238">
        <f t="shared" si="39"/>
        <v>146.42351190476191</v>
      </c>
      <c r="Q417" s="238">
        <f t="shared" si="39"/>
        <v>146.42351190476191</v>
      </c>
      <c r="R417" s="238">
        <f t="shared" si="39"/>
        <v>146.42351190476191</v>
      </c>
      <c r="S417" s="238">
        <f t="shared" si="39"/>
        <v>146.42351190476191</v>
      </c>
      <c r="T417" s="86"/>
      <c r="U417" s="99" t="s">
        <v>131</v>
      </c>
      <c r="V417" s="5">
        <f t="shared" si="40"/>
        <v>6.5813317913754199</v>
      </c>
      <c r="W417" s="5">
        <f t="shared" si="40"/>
        <v>8.1932131066456346</v>
      </c>
      <c r="X417" s="5">
        <f t="shared" si="40"/>
        <v>9.3132889628861815</v>
      </c>
      <c r="Y417" s="129">
        <v>9.091754972332275</v>
      </c>
      <c r="Z417" s="5">
        <f t="shared" si="37"/>
        <v>9.7740796632383056</v>
      </c>
      <c r="AA417" s="5">
        <f t="shared" si="37"/>
        <v>8.9721266174331653</v>
      </c>
      <c r="AB417" s="5">
        <f t="shared" si="37"/>
        <v>8.1028272384996409</v>
      </c>
      <c r="AC417" s="5">
        <f t="shared" si="37"/>
        <v>5.0913827845060746</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c r="J418" s="99" t="s">
        <v>132</v>
      </c>
      <c r="K418" s="238">
        <f t="shared" si="35"/>
        <v>418.78352272727278</v>
      </c>
      <c r="L418" s="238">
        <f t="shared" si="35"/>
        <v>418.78352272727278</v>
      </c>
      <c r="M418" s="238">
        <f t="shared" si="35"/>
        <v>418.78352272727278</v>
      </c>
      <c r="N418" s="128">
        <v>418.78352272727278</v>
      </c>
      <c r="O418" s="238">
        <f t="shared" si="39"/>
        <v>418.78352272727278</v>
      </c>
      <c r="P418" s="238">
        <f t="shared" si="39"/>
        <v>418.78352272727278</v>
      </c>
      <c r="Q418" s="238">
        <f t="shared" si="39"/>
        <v>418.78352272727278</v>
      </c>
      <c r="R418" s="238">
        <f t="shared" si="39"/>
        <v>418.78352272727278</v>
      </c>
      <c r="S418" s="238">
        <f t="shared" si="39"/>
        <v>418.78352272727278</v>
      </c>
      <c r="T418" s="86"/>
      <c r="U418" s="99" t="s">
        <v>132</v>
      </c>
      <c r="V418" s="5">
        <f t="shared" si="40"/>
        <v>5.4163367980132477</v>
      </c>
      <c r="W418" s="5">
        <f t="shared" si="40"/>
        <v>6.7428908084597392</v>
      </c>
      <c r="X418" s="5">
        <f t="shared" si="40"/>
        <v>7.6646963440311344</v>
      </c>
      <c r="Y418" s="129">
        <v>7.4823772112045139</v>
      </c>
      <c r="Z418" s="5">
        <f t="shared" si="37"/>
        <v>8.0439201403105063</v>
      </c>
      <c r="AA418" s="5">
        <f t="shared" si="37"/>
        <v>7.3839248794781387</v>
      </c>
      <c r="AB418" s="5">
        <f t="shared" si="37"/>
        <v>6.6685046022664789</v>
      </c>
      <c r="AC418" s="5">
        <f t="shared" si="37"/>
        <v>4.1901312382745282</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133</v>
      </c>
      <c r="K419" s="238">
        <f t="shared" si="35"/>
        <v>1082.0831899350651</v>
      </c>
      <c r="L419" s="238">
        <f t="shared" si="35"/>
        <v>1082.0831899350651</v>
      </c>
      <c r="M419" s="238">
        <f t="shared" si="35"/>
        <v>1082.0831899350651</v>
      </c>
      <c r="N419" s="128">
        <v>1082.0831899350651</v>
      </c>
      <c r="O419" s="238">
        <f t="shared" si="39"/>
        <v>1082.0831899350651</v>
      </c>
      <c r="P419" s="238">
        <f t="shared" si="39"/>
        <v>1082.0831899350651</v>
      </c>
      <c r="Q419" s="238">
        <f t="shared" si="39"/>
        <v>1082.0831899350651</v>
      </c>
      <c r="R419" s="238">
        <f t="shared" si="39"/>
        <v>1082.0831899350651</v>
      </c>
      <c r="S419" s="238">
        <f t="shared" si="39"/>
        <v>1082.0831899350651</v>
      </c>
      <c r="T419" s="86"/>
      <c r="U419" s="99" t="s">
        <v>133</v>
      </c>
      <c r="V419" s="5">
        <f t="shared" si="40"/>
        <v>18.633528417353713</v>
      </c>
      <c r="W419" s="5">
        <f t="shared" si="40"/>
        <v>23.197199912057684</v>
      </c>
      <c r="X419" s="5">
        <f t="shared" si="40"/>
        <v>26.368437278361053</v>
      </c>
      <c r="Y419" s="129">
        <v>25.74121469800042</v>
      </c>
      <c r="Z419" s="5">
        <f t="shared" si="37"/>
        <v>27.673060245511177</v>
      </c>
      <c r="AA419" s="5">
        <f t="shared" si="37"/>
        <v>25.402514504605676</v>
      </c>
      <c r="AB419" s="5">
        <f t="shared" si="37"/>
        <v>22.941293099270549</v>
      </c>
      <c r="AC419" s="5">
        <f t="shared" si="37"/>
        <v>14.415080230880235</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134</v>
      </c>
      <c r="K420" s="238">
        <f t="shared" si="35"/>
        <v>1567.3314285714284</v>
      </c>
      <c r="L420" s="238">
        <f t="shared" si="35"/>
        <v>1567.3314285714284</v>
      </c>
      <c r="M420" s="238">
        <f t="shared" si="35"/>
        <v>1567.3314285714284</v>
      </c>
      <c r="N420" s="128">
        <v>1567.3314285714284</v>
      </c>
      <c r="O420" s="238">
        <f t="shared" si="39"/>
        <v>1567.3314285714284</v>
      </c>
      <c r="P420" s="238">
        <f t="shared" si="39"/>
        <v>1567.3314285714284</v>
      </c>
      <c r="Q420" s="238">
        <f t="shared" si="39"/>
        <v>1567.3314285714284</v>
      </c>
      <c r="R420" s="238">
        <f t="shared" si="39"/>
        <v>1567.3314285714284</v>
      </c>
      <c r="S420" s="238">
        <f t="shared" si="39"/>
        <v>1567.3314285714284</v>
      </c>
      <c r="T420" s="86"/>
      <c r="U420" s="99" t="s">
        <v>134</v>
      </c>
      <c r="V420" s="5">
        <f t="shared" si="40"/>
        <v>23.8619003411306</v>
      </c>
      <c r="W420" s="5">
        <f t="shared" si="40"/>
        <v>29.70609001670843</v>
      </c>
      <c r="X420" s="5">
        <f t="shared" si="40"/>
        <v>33.767143205235307</v>
      </c>
      <c r="Y420" s="129">
        <v>32.963928571428568</v>
      </c>
      <c r="Z420" s="5">
        <f t="shared" si="37"/>
        <v>35.437829643553329</v>
      </c>
      <c r="AA420" s="5">
        <f t="shared" si="37"/>
        <v>32.530192669172926</v>
      </c>
      <c r="AB420" s="5">
        <f t="shared" si="37"/>
        <v>29.378378446115285</v>
      </c>
      <c r="AC420" s="5">
        <f t="shared" si="37"/>
        <v>18.459800000000001</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135</v>
      </c>
      <c r="K421" s="238">
        <f t="shared" si="35"/>
        <v>0</v>
      </c>
      <c r="L421" s="238">
        <f t="shared" si="35"/>
        <v>0</v>
      </c>
      <c r="M421" s="238">
        <f t="shared" si="35"/>
        <v>0</v>
      </c>
      <c r="N421" s="128">
        <v>0</v>
      </c>
      <c r="O421" s="238">
        <f t="shared" si="39"/>
        <v>0</v>
      </c>
      <c r="P421" s="238">
        <f t="shared" si="39"/>
        <v>0</v>
      </c>
      <c r="Q421" s="238">
        <f t="shared" si="39"/>
        <v>0</v>
      </c>
      <c r="R421" s="238">
        <f t="shared" si="39"/>
        <v>0</v>
      </c>
      <c r="S421" s="238">
        <f t="shared" si="39"/>
        <v>0</v>
      </c>
      <c r="T421" s="86"/>
      <c r="U421" s="99" t="s">
        <v>135</v>
      </c>
      <c r="V421" s="5">
        <f t="shared" si="40"/>
        <v>0</v>
      </c>
      <c r="W421" s="5">
        <f t="shared" si="40"/>
        <v>0</v>
      </c>
      <c r="X421" s="5">
        <f t="shared" si="40"/>
        <v>0</v>
      </c>
      <c r="Y421" s="129">
        <v>0</v>
      </c>
      <c r="Z421" s="5">
        <f t="shared" si="37"/>
        <v>0</v>
      </c>
      <c r="AA421" s="5">
        <f t="shared" si="37"/>
        <v>0</v>
      </c>
      <c r="AB421" s="5">
        <f t="shared" si="37"/>
        <v>0</v>
      </c>
      <c r="AC421" s="5">
        <f t="shared" si="37"/>
        <v>0</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136</v>
      </c>
      <c r="K422" s="238">
        <f t="shared" si="35"/>
        <v>0</v>
      </c>
      <c r="L422" s="238">
        <f t="shared" si="35"/>
        <v>0</v>
      </c>
      <c r="M422" s="238">
        <f t="shared" si="35"/>
        <v>0</v>
      </c>
      <c r="N422" s="128">
        <v>0</v>
      </c>
      <c r="O422" s="238">
        <f t="shared" si="39"/>
        <v>0</v>
      </c>
      <c r="P422" s="238">
        <f t="shared" si="39"/>
        <v>0</v>
      </c>
      <c r="Q422" s="238">
        <f t="shared" si="39"/>
        <v>0</v>
      </c>
      <c r="R422" s="238">
        <f t="shared" si="39"/>
        <v>0</v>
      </c>
      <c r="S422" s="238">
        <f t="shared" si="39"/>
        <v>0</v>
      </c>
      <c r="T422" s="86"/>
      <c r="U422" s="99" t="s">
        <v>136</v>
      </c>
      <c r="V422" s="5">
        <f t="shared" si="40"/>
        <v>0</v>
      </c>
      <c r="W422" s="5">
        <f t="shared" si="40"/>
        <v>0</v>
      </c>
      <c r="X422" s="5">
        <f t="shared" si="40"/>
        <v>0</v>
      </c>
      <c r="Y422" s="129">
        <v>0</v>
      </c>
      <c r="Z422" s="5">
        <f t="shared" si="37"/>
        <v>0</v>
      </c>
      <c r="AA422" s="5">
        <f t="shared" si="37"/>
        <v>0</v>
      </c>
      <c r="AB422" s="5">
        <f t="shared" si="37"/>
        <v>0</v>
      </c>
      <c r="AC422" s="5">
        <f t="shared" si="37"/>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137</v>
      </c>
      <c r="K423" s="238">
        <f t="shared" si="35"/>
        <v>0</v>
      </c>
      <c r="L423" s="238">
        <f t="shared" si="35"/>
        <v>0</v>
      </c>
      <c r="M423" s="238">
        <f t="shared" si="35"/>
        <v>0</v>
      </c>
      <c r="N423" s="128">
        <v>0</v>
      </c>
      <c r="O423" s="238">
        <f t="shared" si="39"/>
        <v>0</v>
      </c>
      <c r="P423" s="238">
        <f t="shared" si="39"/>
        <v>0</v>
      </c>
      <c r="Q423" s="238">
        <f t="shared" si="39"/>
        <v>0</v>
      </c>
      <c r="R423" s="238">
        <f t="shared" si="39"/>
        <v>0</v>
      </c>
      <c r="S423" s="238">
        <f t="shared" si="39"/>
        <v>0</v>
      </c>
      <c r="T423" s="86"/>
      <c r="U423" s="99" t="s">
        <v>137</v>
      </c>
      <c r="V423" s="5">
        <f t="shared" si="40"/>
        <v>0</v>
      </c>
      <c r="W423" s="5">
        <f t="shared" si="40"/>
        <v>0</v>
      </c>
      <c r="X423" s="5">
        <f t="shared" si="40"/>
        <v>0</v>
      </c>
      <c r="Y423" s="129">
        <v>0</v>
      </c>
      <c r="Z423" s="5">
        <f t="shared" si="37"/>
        <v>0</v>
      </c>
      <c r="AA423" s="5">
        <f t="shared" si="37"/>
        <v>0</v>
      </c>
      <c r="AB423" s="5">
        <f t="shared" si="37"/>
        <v>0</v>
      </c>
      <c r="AC423" s="5">
        <f t="shared" si="37"/>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138</v>
      </c>
      <c r="K424" s="238">
        <f t="shared" si="35"/>
        <v>0</v>
      </c>
      <c r="L424" s="238">
        <f t="shared" si="35"/>
        <v>0</v>
      </c>
      <c r="M424" s="238">
        <f t="shared" si="35"/>
        <v>0</v>
      </c>
      <c r="N424" s="128">
        <v>0</v>
      </c>
      <c r="O424" s="238">
        <f t="shared" si="39"/>
        <v>0</v>
      </c>
      <c r="P424" s="238">
        <f t="shared" si="39"/>
        <v>0</v>
      </c>
      <c r="Q424" s="238">
        <f t="shared" si="39"/>
        <v>0</v>
      </c>
      <c r="R424" s="238">
        <f t="shared" si="39"/>
        <v>0</v>
      </c>
      <c r="S424" s="238">
        <f t="shared" si="39"/>
        <v>0</v>
      </c>
      <c r="T424" s="86"/>
      <c r="U424" s="99" t="s">
        <v>138</v>
      </c>
      <c r="V424" s="5">
        <f t="shared" si="40"/>
        <v>0</v>
      </c>
      <c r="W424" s="5">
        <f t="shared" si="40"/>
        <v>0</v>
      </c>
      <c r="X424" s="5">
        <f t="shared" si="40"/>
        <v>0</v>
      </c>
      <c r="Y424" s="129">
        <v>0</v>
      </c>
      <c r="Z424" s="5">
        <f t="shared" si="37"/>
        <v>0</v>
      </c>
      <c r="AA424" s="5">
        <f t="shared" si="37"/>
        <v>0</v>
      </c>
      <c r="AB424" s="5">
        <f t="shared" si="37"/>
        <v>0</v>
      </c>
      <c r="AC424" s="5">
        <f t="shared" si="37"/>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139</v>
      </c>
      <c r="K425" s="238">
        <f t="shared" si="35"/>
        <v>0</v>
      </c>
      <c r="L425" s="238">
        <f t="shared" si="35"/>
        <v>0</v>
      </c>
      <c r="M425" s="238">
        <f t="shared" si="35"/>
        <v>0</v>
      </c>
      <c r="N425" s="128">
        <v>0</v>
      </c>
      <c r="O425" s="238">
        <f t="shared" si="39"/>
        <v>0</v>
      </c>
      <c r="P425" s="238">
        <f t="shared" si="39"/>
        <v>0</v>
      </c>
      <c r="Q425" s="238">
        <f t="shared" si="39"/>
        <v>0</v>
      </c>
      <c r="R425" s="238">
        <f t="shared" si="39"/>
        <v>0</v>
      </c>
      <c r="S425" s="238">
        <f t="shared" si="39"/>
        <v>0</v>
      </c>
      <c r="T425" s="86"/>
      <c r="U425" s="99" t="s">
        <v>139</v>
      </c>
      <c r="V425" s="5">
        <f t="shared" si="40"/>
        <v>0</v>
      </c>
      <c r="W425" s="5">
        <f t="shared" si="40"/>
        <v>0</v>
      </c>
      <c r="X425" s="5">
        <f t="shared" si="40"/>
        <v>0</v>
      </c>
      <c r="Y425" s="129">
        <v>0</v>
      </c>
      <c r="Z425" s="5">
        <f t="shared" si="37"/>
        <v>0</v>
      </c>
      <c r="AA425" s="5">
        <f t="shared" si="37"/>
        <v>0</v>
      </c>
      <c r="AB425" s="5">
        <f t="shared" si="37"/>
        <v>0</v>
      </c>
      <c r="AC425" s="5">
        <f t="shared" ref="Z425:AC445" si="41">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t="s">
        <v>786</v>
      </c>
      <c r="J426" s="99" t="s">
        <v>367</v>
      </c>
      <c r="K426" s="238">
        <f t="shared" ref="K426:S445" si="42">$N426</f>
        <v>0</v>
      </c>
      <c r="L426" s="238">
        <f t="shared" si="42"/>
        <v>0</v>
      </c>
      <c r="M426" s="238">
        <f t="shared" si="42"/>
        <v>0</v>
      </c>
      <c r="N426" s="128">
        <v>0</v>
      </c>
      <c r="O426" s="238">
        <f t="shared" si="42"/>
        <v>0</v>
      </c>
      <c r="P426" s="238">
        <f t="shared" si="42"/>
        <v>0</v>
      </c>
      <c r="Q426" s="238">
        <f t="shared" si="39"/>
        <v>0</v>
      </c>
      <c r="R426" s="238">
        <f t="shared" si="39"/>
        <v>0</v>
      </c>
      <c r="S426" s="238">
        <f t="shared" si="39"/>
        <v>0</v>
      </c>
      <c r="T426" s="86"/>
      <c r="U426" s="99" t="s">
        <v>367</v>
      </c>
      <c r="V426" s="5">
        <f t="shared" si="40"/>
        <v>0</v>
      </c>
      <c r="W426" s="5">
        <f t="shared" si="40"/>
        <v>0</v>
      </c>
      <c r="X426" s="5">
        <f t="shared" si="40"/>
        <v>0</v>
      </c>
      <c r="Y426" s="129">
        <v>0</v>
      </c>
      <c r="Z426" s="5">
        <f t="shared" si="41"/>
        <v>0</v>
      </c>
      <c r="AA426" s="5">
        <f t="shared" si="41"/>
        <v>0</v>
      </c>
      <c r="AB426" s="5">
        <f t="shared" si="41"/>
        <v>0</v>
      </c>
      <c r="AC426" s="5">
        <f t="shared" si="41"/>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131</v>
      </c>
      <c r="K427" s="238">
        <f t="shared" si="42"/>
        <v>146.42351190476191</v>
      </c>
      <c r="L427" s="238">
        <f t="shared" si="42"/>
        <v>146.42351190476191</v>
      </c>
      <c r="M427" s="238">
        <f t="shared" si="42"/>
        <v>146.42351190476191</v>
      </c>
      <c r="N427" s="128">
        <v>146.42351190476191</v>
      </c>
      <c r="O427" s="238">
        <f t="shared" si="42"/>
        <v>146.42351190476191</v>
      </c>
      <c r="P427" s="238">
        <f t="shared" si="42"/>
        <v>146.42351190476191</v>
      </c>
      <c r="Q427" s="238">
        <f t="shared" si="39"/>
        <v>146.42351190476191</v>
      </c>
      <c r="R427" s="238">
        <f t="shared" si="39"/>
        <v>146.42351190476191</v>
      </c>
      <c r="S427" s="238">
        <f t="shared" si="39"/>
        <v>146.42351190476191</v>
      </c>
      <c r="T427" s="86"/>
      <c r="U427" s="99" t="s">
        <v>131</v>
      </c>
      <c r="V427" s="5">
        <f t="shared" si="40"/>
        <v>6.5813317913754199</v>
      </c>
      <c r="W427" s="5">
        <f t="shared" si="40"/>
        <v>8.1932131066456346</v>
      </c>
      <c r="X427" s="5">
        <f t="shared" si="40"/>
        <v>9.3132889628861815</v>
      </c>
      <c r="Y427" s="129">
        <v>9.091754972332275</v>
      </c>
      <c r="Z427" s="5">
        <f t="shared" si="41"/>
        <v>9.7740796632383056</v>
      </c>
      <c r="AA427" s="5">
        <f t="shared" si="41"/>
        <v>8.9721266174331653</v>
      </c>
      <c r="AB427" s="5">
        <f t="shared" si="41"/>
        <v>8.1028272384996409</v>
      </c>
      <c r="AC427" s="5">
        <f t="shared" si="41"/>
        <v>5.0913827845060746</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c r="J428" s="99" t="s">
        <v>132</v>
      </c>
      <c r="K428" s="238">
        <f t="shared" si="42"/>
        <v>418.78352272727278</v>
      </c>
      <c r="L428" s="238">
        <f t="shared" si="42"/>
        <v>418.78352272727278</v>
      </c>
      <c r="M428" s="238">
        <f t="shared" si="42"/>
        <v>418.78352272727278</v>
      </c>
      <c r="N428" s="128">
        <v>418.78352272727278</v>
      </c>
      <c r="O428" s="238">
        <f t="shared" si="42"/>
        <v>418.78352272727278</v>
      </c>
      <c r="P428" s="238">
        <f t="shared" si="42"/>
        <v>418.78352272727278</v>
      </c>
      <c r="Q428" s="238">
        <f t="shared" si="39"/>
        <v>418.78352272727278</v>
      </c>
      <c r="R428" s="238">
        <f t="shared" si="39"/>
        <v>418.78352272727278</v>
      </c>
      <c r="S428" s="238">
        <f t="shared" si="39"/>
        <v>418.78352272727278</v>
      </c>
      <c r="T428" s="86"/>
      <c r="U428" s="99" t="s">
        <v>132</v>
      </c>
      <c r="V428" s="5">
        <f t="shared" si="40"/>
        <v>5.4163367980132477</v>
      </c>
      <c r="W428" s="5">
        <f t="shared" si="40"/>
        <v>6.7428908084597392</v>
      </c>
      <c r="X428" s="5">
        <f t="shared" si="40"/>
        <v>7.6646963440311344</v>
      </c>
      <c r="Y428" s="129">
        <v>7.4823772112045139</v>
      </c>
      <c r="Z428" s="5">
        <f t="shared" si="41"/>
        <v>8.0439201403105063</v>
      </c>
      <c r="AA428" s="5">
        <f t="shared" si="41"/>
        <v>7.3839248794781387</v>
      </c>
      <c r="AB428" s="5">
        <f t="shared" si="41"/>
        <v>6.6685046022664789</v>
      </c>
      <c r="AC428" s="5">
        <f t="shared" si="41"/>
        <v>4.1901312382745282</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133</v>
      </c>
      <c r="K429" s="238">
        <f t="shared" si="42"/>
        <v>1082.0831899350651</v>
      </c>
      <c r="L429" s="238">
        <f t="shared" si="42"/>
        <v>1082.0831899350651</v>
      </c>
      <c r="M429" s="238">
        <f t="shared" si="42"/>
        <v>1082.0831899350651</v>
      </c>
      <c r="N429" s="128">
        <v>1082.0831899350651</v>
      </c>
      <c r="O429" s="238">
        <f t="shared" si="42"/>
        <v>1082.0831899350651</v>
      </c>
      <c r="P429" s="238">
        <f t="shared" si="42"/>
        <v>1082.0831899350651</v>
      </c>
      <c r="Q429" s="238">
        <f t="shared" si="39"/>
        <v>1082.0831899350651</v>
      </c>
      <c r="R429" s="238">
        <f t="shared" si="39"/>
        <v>1082.0831899350651</v>
      </c>
      <c r="S429" s="238">
        <f t="shared" si="39"/>
        <v>1082.0831899350651</v>
      </c>
      <c r="T429" s="86"/>
      <c r="U429" s="99" t="s">
        <v>133</v>
      </c>
      <c r="V429" s="5">
        <f t="shared" si="40"/>
        <v>18.633528417353713</v>
      </c>
      <c r="W429" s="5">
        <f t="shared" si="40"/>
        <v>23.197199912057684</v>
      </c>
      <c r="X429" s="5">
        <f t="shared" si="40"/>
        <v>26.368437278361053</v>
      </c>
      <c r="Y429" s="129">
        <v>25.74121469800042</v>
      </c>
      <c r="Z429" s="5">
        <f t="shared" si="41"/>
        <v>27.673060245511177</v>
      </c>
      <c r="AA429" s="5">
        <f t="shared" si="41"/>
        <v>25.402514504605676</v>
      </c>
      <c r="AB429" s="5">
        <f t="shared" si="41"/>
        <v>22.941293099270549</v>
      </c>
      <c r="AC429" s="5">
        <f t="shared" si="41"/>
        <v>14.415080230880235</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134</v>
      </c>
      <c r="K430" s="238">
        <f t="shared" si="42"/>
        <v>1108.1520833333329</v>
      </c>
      <c r="L430" s="238">
        <f t="shared" si="42"/>
        <v>1108.1520833333329</v>
      </c>
      <c r="M430" s="238">
        <f t="shared" si="42"/>
        <v>1108.1520833333329</v>
      </c>
      <c r="N430" s="128">
        <v>1108.1520833333329</v>
      </c>
      <c r="O430" s="238">
        <f t="shared" si="42"/>
        <v>1108.1520833333329</v>
      </c>
      <c r="P430" s="238">
        <f t="shared" si="42"/>
        <v>1108.1520833333329</v>
      </c>
      <c r="Q430" s="238">
        <f t="shared" si="39"/>
        <v>1108.1520833333329</v>
      </c>
      <c r="R430" s="238">
        <f t="shared" si="39"/>
        <v>1108.1520833333329</v>
      </c>
      <c r="S430" s="238">
        <f t="shared" si="39"/>
        <v>1108.1520833333329</v>
      </c>
      <c r="T430" s="86"/>
      <c r="U430" s="99" t="s">
        <v>134</v>
      </c>
      <c r="V430" s="5">
        <f t="shared" si="40"/>
        <v>16.997433224264366</v>
      </c>
      <c r="W430" s="5">
        <f t="shared" si="40"/>
        <v>21.16039687512432</v>
      </c>
      <c r="X430" s="5">
        <f t="shared" si="40"/>
        <v>24.053187449443719</v>
      </c>
      <c r="Y430" s="129">
        <v>23.481037414965989</v>
      </c>
      <c r="Z430" s="5">
        <f t="shared" si="41"/>
        <v>25.243259521157398</v>
      </c>
      <c r="AA430" s="5">
        <f t="shared" si="41"/>
        <v>23.172076396348015</v>
      </c>
      <c r="AB430" s="5">
        <f t="shared" si="41"/>
        <v>20.926959661057406</v>
      </c>
      <c r="AC430" s="5">
        <f t="shared" si="41"/>
        <v>13.149380952380955</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135</v>
      </c>
      <c r="K431" s="238">
        <f t="shared" si="42"/>
        <v>0</v>
      </c>
      <c r="L431" s="238">
        <f t="shared" si="42"/>
        <v>0</v>
      </c>
      <c r="M431" s="238">
        <f t="shared" si="42"/>
        <v>0</v>
      </c>
      <c r="N431" s="128">
        <v>0</v>
      </c>
      <c r="O431" s="238">
        <f t="shared" si="42"/>
        <v>0</v>
      </c>
      <c r="P431" s="238">
        <f t="shared" si="42"/>
        <v>0</v>
      </c>
      <c r="Q431" s="238">
        <f t="shared" si="39"/>
        <v>0</v>
      </c>
      <c r="R431" s="238">
        <f t="shared" si="39"/>
        <v>0</v>
      </c>
      <c r="S431" s="238">
        <f t="shared" si="39"/>
        <v>0</v>
      </c>
      <c r="T431" s="86"/>
      <c r="U431" s="99" t="s">
        <v>135</v>
      </c>
      <c r="V431" s="5">
        <f t="shared" si="40"/>
        <v>0</v>
      </c>
      <c r="W431" s="5">
        <f t="shared" si="40"/>
        <v>0</v>
      </c>
      <c r="X431" s="5">
        <f t="shared" si="40"/>
        <v>0</v>
      </c>
      <c r="Y431" s="129">
        <v>0</v>
      </c>
      <c r="Z431" s="5">
        <f t="shared" si="41"/>
        <v>0</v>
      </c>
      <c r="AA431" s="5">
        <f t="shared" si="41"/>
        <v>0</v>
      </c>
      <c r="AB431" s="5">
        <f t="shared" si="41"/>
        <v>0</v>
      </c>
      <c r="AC431" s="5">
        <f t="shared" si="41"/>
        <v>0</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136</v>
      </c>
      <c r="K432" s="238">
        <f t="shared" si="42"/>
        <v>0</v>
      </c>
      <c r="L432" s="238">
        <f t="shared" si="42"/>
        <v>0</v>
      </c>
      <c r="M432" s="238">
        <f t="shared" si="42"/>
        <v>0</v>
      </c>
      <c r="N432" s="128">
        <v>0</v>
      </c>
      <c r="O432" s="238">
        <f t="shared" si="42"/>
        <v>0</v>
      </c>
      <c r="P432" s="238">
        <f t="shared" si="42"/>
        <v>0</v>
      </c>
      <c r="Q432" s="238">
        <f t="shared" si="39"/>
        <v>0</v>
      </c>
      <c r="R432" s="238">
        <f t="shared" si="39"/>
        <v>0</v>
      </c>
      <c r="S432" s="238">
        <f t="shared" si="39"/>
        <v>0</v>
      </c>
      <c r="T432" s="86"/>
      <c r="U432" s="99" t="s">
        <v>136</v>
      </c>
      <c r="V432" s="5">
        <f t="shared" si="40"/>
        <v>0</v>
      </c>
      <c r="W432" s="5">
        <f t="shared" si="40"/>
        <v>0</v>
      </c>
      <c r="X432" s="5">
        <f t="shared" si="40"/>
        <v>0</v>
      </c>
      <c r="Y432" s="129">
        <v>0</v>
      </c>
      <c r="Z432" s="5">
        <f t="shared" si="41"/>
        <v>0</v>
      </c>
      <c r="AA432" s="5">
        <f t="shared" si="41"/>
        <v>0</v>
      </c>
      <c r="AB432" s="5">
        <f t="shared" si="41"/>
        <v>0</v>
      </c>
      <c r="AC432" s="5">
        <f t="shared" si="41"/>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137</v>
      </c>
      <c r="K433" s="238">
        <f t="shared" si="42"/>
        <v>0</v>
      </c>
      <c r="L433" s="238">
        <f t="shared" si="42"/>
        <v>0</v>
      </c>
      <c r="M433" s="238">
        <f t="shared" si="42"/>
        <v>0</v>
      </c>
      <c r="N433" s="128">
        <v>0</v>
      </c>
      <c r="O433" s="238">
        <f t="shared" si="42"/>
        <v>0</v>
      </c>
      <c r="P433" s="238">
        <f t="shared" si="42"/>
        <v>0</v>
      </c>
      <c r="Q433" s="238">
        <f t="shared" si="39"/>
        <v>0</v>
      </c>
      <c r="R433" s="238">
        <f t="shared" si="39"/>
        <v>0</v>
      </c>
      <c r="S433" s="238">
        <f t="shared" si="39"/>
        <v>0</v>
      </c>
      <c r="T433" s="86"/>
      <c r="U433" s="99" t="s">
        <v>137</v>
      </c>
      <c r="V433" s="5">
        <f t="shared" si="40"/>
        <v>0</v>
      </c>
      <c r="W433" s="5">
        <f t="shared" si="40"/>
        <v>0</v>
      </c>
      <c r="X433" s="5">
        <f t="shared" si="40"/>
        <v>0</v>
      </c>
      <c r="Y433" s="129">
        <v>0</v>
      </c>
      <c r="Z433" s="5">
        <f t="shared" si="41"/>
        <v>0</v>
      </c>
      <c r="AA433" s="5">
        <f t="shared" si="41"/>
        <v>0</v>
      </c>
      <c r="AB433" s="5">
        <f t="shared" si="41"/>
        <v>0</v>
      </c>
      <c r="AC433" s="5">
        <f t="shared" si="41"/>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138</v>
      </c>
      <c r="K434" s="238">
        <f t="shared" si="42"/>
        <v>0</v>
      </c>
      <c r="L434" s="238">
        <f t="shared" si="42"/>
        <v>0</v>
      </c>
      <c r="M434" s="238">
        <f t="shared" si="42"/>
        <v>0</v>
      </c>
      <c r="N434" s="128">
        <v>0</v>
      </c>
      <c r="O434" s="238">
        <f t="shared" si="42"/>
        <v>0</v>
      </c>
      <c r="P434" s="238">
        <f t="shared" si="42"/>
        <v>0</v>
      </c>
      <c r="Q434" s="238">
        <f t="shared" si="39"/>
        <v>0</v>
      </c>
      <c r="R434" s="238">
        <f t="shared" si="39"/>
        <v>0</v>
      </c>
      <c r="S434" s="238">
        <f t="shared" si="39"/>
        <v>0</v>
      </c>
      <c r="T434" s="86"/>
      <c r="U434" s="99" t="s">
        <v>138</v>
      </c>
      <c r="V434" s="5">
        <f t="shared" si="40"/>
        <v>0</v>
      </c>
      <c r="W434" s="5">
        <f t="shared" si="40"/>
        <v>0</v>
      </c>
      <c r="X434" s="5">
        <f t="shared" si="40"/>
        <v>0</v>
      </c>
      <c r="Y434" s="129">
        <v>0</v>
      </c>
      <c r="Z434" s="5">
        <f t="shared" si="41"/>
        <v>0</v>
      </c>
      <c r="AA434" s="5">
        <f t="shared" si="41"/>
        <v>0</v>
      </c>
      <c r="AB434" s="5">
        <f t="shared" si="41"/>
        <v>0</v>
      </c>
      <c r="AC434" s="5">
        <f t="shared" si="41"/>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139</v>
      </c>
      <c r="K435" s="238">
        <f t="shared" si="42"/>
        <v>0</v>
      </c>
      <c r="L435" s="238">
        <f t="shared" si="42"/>
        <v>0</v>
      </c>
      <c r="M435" s="238">
        <f t="shared" si="42"/>
        <v>0</v>
      </c>
      <c r="N435" s="128">
        <v>0</v>
      </c>
      <c r="O435" s="238">
        <f t="shared" si="42"/>
        <v>0</v>
      </c>
      <c r="P435" s="238">
        <f t="shared" si="42"/>
        <v>0</v>
      </c>
      <c r="Q435" s="238">
        <f t="shared" si="39"/>
        <v>0</v>
      </c>
      <c r="R435" s="238">
        <f t="shared" si="39"/>
        <v>0</v>
      </c>
      <c r="S435" s="238">
        <f t="shared" si="39"/>
        <v>0</v>
      </c>
      <c r="T435" s="86"/>
      <c r="U435" s="99" t="s">
        <v>139</v>
      </c>
      <c r="V435" s="5">
        <f t="shared" si="40"/>
        <v>0</v>
      </c>
      <c r="W435" s="5">
        <f t="shared" si="40"/>
        <v>0</v>
      </c>
      <c r="X435" s="5">
        <f t="shared" si="40"/>
        <v>0</v>
      </c>
      <c r="Y435" s="129">
        <v>0</v>
      </c>
      <c r="Z435" s="5">
        <f t="shared" si="41"/>
        <v>0</v>
      </c>
      <c r="AA435" s="5">
        <f t="shared" si="41"/>
        <v>0</v>
      </c>
      <c r="AB435" s="5">
        <f t="shared" si="41"/>
        <v>0</v>
      </c>
      <c r="AC435" s="5">
        <f t="shared" si="41"/>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t="s">
        <v>787</v>
      </c>
      <c r="J436" s="99" t="s">
        <v>367</v>
      </c>
      <c r="K436" s="238">
        <f t="shared" si="42"/>
        <v>100</v>
      </c>
      <c r="L436" s="238">
        <f t="shared" si="42"/>
        <v>100</v>
      </c>
      <c r="M436" s="238">
        <f t="shared" si="42"/>
        <v>100</v>
      </c>
      <c r="N436" s="128">
        <v>100</v>
      </c>
      <c r="O436" s="238">
        <f t="shared" si="42"/>
        <v>100</v>
      </c>
      <c r="P436" s="238">
        <f t="shared" si="42"/>
        <v>100</v>
      </c>
      <c r="Q436" s="238">
        <f t="shared" si="42"/>
        <v>100</v>
      </c>
      <c r="R436" s="238">
        <f t="shared" si="42"/>
        <v>100</v>
      </c>
      <c r="S436" s="238">
        <f t="shared" si="42"/>
        <v>100</v>
      </c>
      <c r="T436" s="86"/>
      <c r="U436" s="99" t="s">
        <v>367</v>
      </c>
      <c r="V436" s="5">
        <f t="shared" si="40"/>
        <v>0.7238791423001949</v>
      </c>
      <c r="W436" s="5">
        <f t="shared" si="40"/>
        <v>0.90116959064327473</v>
      </c>
      <c r="X436" s="5">
        <f t="shared" si="40"/>
        <v>1.0243664717348928</v>
      </c>
      <c r="Y436" s="129">
        <v>1</v>
      </c>
      <c r="Z436" s="5">
        <f t="shared" si="41"/>
        <v>1.0750487329434699</v>
      </c>
      <c r="AA436" s="5">
        <f t="shared" si="41"/>
        <v>0.98684210526315785</v>
      </c>
      <c r="AB436" s="5">
        <f t="shared" si="41"/>
        <v>0.89122807017543859</v>
      </c>
      <c r="AC436" s="5">
        <f t="shared" si="41"/>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131</v>
      </c>
      <c r="K437" s="238">
        <f t="shared" si="42"/>
        <v>100</v>
      </c>
      <c r="L437" s="238">
        <f t="shared" si="42"/>
        <v>100</v>
      </c>
      <c r="M437" s="238">
        <f t="shared" si="42"/>
        <v>100</v>
      </c>
      <c r="N437" s="128">
        <v>100</v>
      </c>
      <c r="O437" s="238">
        <f t="shared" si="42"/>
        <v>100</v>
      </c>
      <c r="P437" s="238">
        <f t="shared" si="42"/>
        <v>100</v>
      </c>
      <c r="Q437" s="238">
        <f t="shared" si="42"/>
        <v>100</v>
      </c>
      <c r="R437" s="238">
        <f t="shared" si="42"/>
        <v>100</v>
      </c>
      <c r="S437" s="238">
        <f t="shared" si="42"/>
        <v>100</v>
      </c>
      <c r="T437" s="86"/>
      <c r="U437" s="99" t="s">
        <v>131</v>
      </c>
      <c r="V437" s="5">
        <f t="shared" si="40"/>
        <v>0.7238791423001949</v>
      </c>
      <c r="W437" s="5">
        <f t="shared" si="40"/>
        <v>0.90116959064327473</v>
      </c>
      <c r="X437" s="5">
        <f t="shared" si="40"/>
        <v>1.0243664717348928</v>
      </c>
      <c r="Y437" s="129">
        <v>1</v>
      </c>
      <c r="Z437" s="5">
        <f t="shared" si="41"/>
        <v>1.0750487329434699</v>
      </c>
      <c r="AA437" s="5">
        <f t="shared" si="41"/>
        <v>0.98684210526315785</v>
      </c>
      <c r="AB437" s="5">
        <f t="shared" si="41"/>
        <v>0.89122807017543859</v>
      </c>
      <c r="AC437" s="5">
        <f t="shared" si="41"/>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c r="J438" s="99" t="s">
        <v>132</v>
      </c>
      <c r="K438" s="238">
        <f t="shared" si="42"/>
        <v>100</v>
      </c>
      <c r="L438" s="238">
        <f t="shared" si="42"/>
        <v>100</v>
      </c>
      <c r="M438" s="238">
        <f t="shared" si="42"/>
        <v>100</v>
      </c>
      <c r="N438" s="128">
        <v>100</v>
      </c>
      <c r="O438" s="238">
        <f t="shared" si="42"/>
        <v>100</v>
      </c>
      <c r="P438" s="238">
        <f t="shared" si="42"/>
        <v>100</v>
      </c>
      <c r="Q438" s="238">
        <f t="shared" si="42"/>
        <v>100</v>
      </c>
      <c r="R438" s="238">
        <f t="shared" si="42"/>
        <v>100</v>
      </c>
      <c r="S438" s="238">
        <f t="shared" si="42"/>
        <v>100</v>
      </c>
      <c r="T438" s="86"/>
      <c r="U438" s="99" t="s">
        <v>132</v>
      </c>
      <c r="V438" s="5">
        <f t="shared" si="40"/>
        <v>0.7238791423001949</v>
      </c>
      <c r="W438" s="5">
        <f t="shared" si="40"/>
        <v>0.90116959064327473</v>
      </c>
      <c r="X438" s="5">
        <f t="shared" si="40"/>
        <v>1.0243664717348928</v>
      </c>
      <c r="Y438" s="129">
        <v>1</v>
      </c>
      <c r="Z438" s="5">
        <f t="shared" si="41"/>
        <v>1.0750487329434699</v>
      </c>
      <c r="AA438" s="5">
        <f t="shared" si="41"/>
        <v>0.98684210526315785</v>
      </c>
      <c r="AB438" s="5">
        <f t="shared" si="41"/>
        <v>0.89122807017543859</v>
      </c>
      <c r="AC438" s="5">
        <f t="shared" si="41"/>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133</v>
      </c>
      <c r="K439" s="238">
        <f t="shared" si="42"/>
        <v>100</v>
      </c>
      <c r="L439" s="238">
        <f t="shared" si="42"/>
        <v>100</v>
      </c>
      <c r="M439" s="238">
        <f t="shared" si="42"/>
        <v>100</v>
      </c>
      <c r="N439" s="128">
        <v>100</v>
      </c>
      <c r="O439" s="238">
        <f t="shared" si="42"/>
        <v>100</v>
      </c>
      <c r="P439" s="238">
        <f t="shared" si="42"/>
        <v>100</v>
      </c>
      <c r="Q439" s="238">
        <f t="shared" si="42"/>
        <v>100</v>
      </c>
      <c r="R439" s="238">
        <f t="shared" si="42"/>
        <v>100</v>
      </c>
      <c r="S439" s="238">
        <f t="shared" si="42"/>
        <v>100</v>
      </c>
      <c r="T439" s="86"/>
      <c r="U439" s="99" t="s">
        <v>133</v>
      </c>
      <c r="V439" s="5">
        <f t="shared" si="40"/>
        <v>0.7238791423001949</v>
      </c>
      <c r="W439" s="5">
        <f t="shared" si="40"/>
        <v>0.90116959064327473</v>
      </c>
      <c r="X439" s="5">
        <f t="shared" si="40"/>
        <v>1.0243664717348928</v>
      </c>
      <c r="Y439" s="129">
        <v>1</v>
      </c>
      <c r="Z439" s="5">
        <f t="shared" si="41"/>
        <v>1.0750487329434699</v>
      </c>
      <c r="AA439" s="5">
        <f t="shared" si="41"/>
        <v>0.98684210526315785</v>
      </c>
      <c r="AB439" s="5">
        <f t="shared" si="41"/>
        <v>0.89122807017543859</v>
      </c>
      <c r="AC439" s="5">
        <f t="shared" si="41"/>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134</v>
      </c>
      <c r="K440" s="238">
        <f t="shared" si="42"/>
        <v>100</v>
      </c>
      <c r="L440" s="238">
        <f t="shared" si="42"/>
        <v>100</v>
      </c>
      <c r="M440" s="238">
        <f t="shared" si="42"/>
        <v>100</v>
      </c>
      <c r="N440" s="128">
        <v>100</v>
      </c>
      <c r="O440" s="238">
        <f t="shared" si="42"/>
        <v>100</v>
      </c>
      <c r="P440" s="238">
        <f t="shared" si="42"/>
        <v>100</v>
      </c>
      <c r="Q440" s="238">
        <f t="shared" si="42"/>
        <v>100</v>
      </c>
      <c r="R440" s="238">
        <f t="shared" si="42"/>
        <v>100</v>
      </c>
      <c r="S440" s="238">
        <f t="shared" si="42"/>
        <v>100</v>
      </c>
      <c r="T440" s="86"/>
      <c r="U440" s="99" t="s">
        <v>134</v>
      </c>
      <c r="V440" s="5">
        <f t="shared" si="40"/>
        <v>0.7238791423001949</v>
      </c>
      <c r="W440" s="5">
        <f t="shared" si="40"/>
        <v>0.90116959064327473</v>
      </c>
      <c r="X440" s="5">
        <f t="shared" si="40"/>
        <v>1.0243664717348928</v>
      </c>
      <c r="Y440" s="129">
        <v>1</v>
      </c>
      <c r="Z440" s="5">
        <f t="shared" si="41"/>
        <v>1.0750487329434699</v>
      </c>
      <c r="AA440" s="5">
        <f t="shared" si="41"/>
        <v>0.98684210526315785</v>
      </c>
      <c r="AB440" s="5">
        <f t="shared" si="41"/>
        <v>0.89122807017543859</v>
      </c>
      <c r="AC440" s="5">
        <f t="shared" si="41"/>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135</v>
      </c>
      <c r="K441" s="238">
        <f t="shared" si="42"/>
        <v>100</v>
      </c>
      <c r="L441" s="238">
        <f t="shared" si="42"/>
        <v>100</v>
      </c>
      <c r="M441" s="238">
        <f t="shared" si="42"/>
        <v>100</v>
      </c>
      <c r="N441" s="128">
        <v>100</v>
      </c>
      <c r="O441" s="238">
        <f t="shared" si="42"/>
        <v>100</v>
      </c>
      <c r="P441" s="238">
        <f t="shared" si="42"/>
        <v>100</v>
      </c>
      <c r="Q441" s="238">
        <f t="shared" si="42"/>
        <v>100</v>
      </c>
      <c r="R441" s="238">
        <f t="shared" si="42"/>
        <v>100</v>
      </c>
      <c r="S441" s="238">
        <f t="shared" si="42"/>
        <v>100</v>
      </c>
      <c r="T441" s="86"/>
      <c r="U441" s="99" t="s">
        <v>135</v>
      </c>
      <c r="V441" s="5">
        <f t="shared" si="40"/>
        <v>0.7238791423001949</v>
      </c>
      <c r="W441" s="5">
        <f t="shared" si="40"/>
        <v>0.90116959064327473</v>
      </c>
      <c r="X441" s="5">
        <f t="shared" si="40"/>
        <v>1.0243664717348928</v>
      </c>
      <c r="Y441" s="129">
        <v>1</v>
      </c>
      <c r="Z441" s="5">
        <f t="shared" si="41"/>
        <v>1.0750487329434699</v>
      </c>
      <c r="AA441" s="5">
        <f t="shared" si="41"/>
        <v>0.98684210526315785</v>
      </c>
      <c r="AB441" s="5">
        <f t="shared" si="41"/>
        <v>0.89122807017543859</v>
      </c>
      <c r="AC441" s="5">
        <f t="shared" si="41"/>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136</v>
      </c>
      <c r="K442" s="238">
        <f t="shared" si="42"/>
        <v>100</v>
      </c>
      <c r="L442" s="238">
        <f t="shared" si="42"/>
        <v>100</v>
      </c>
      <c r="M442" s="238">
        <f t="shared" si="42"/>
        <v>100</v>
      </c>
      <c r="N442" s="128">
        <v>100</v>
      </c>
      <c r="O442" s="238">
        <f t="shared" si="42"/>
        <v>100</v>
      </c>
      <c r="P442" s="238">
        <f t="shared" si="42"/>
        <v>100</v>
      </c>
      <c r="Q442" s="238">
        <f t="shared" si="42"/>
        <v>100</v>
      </c>
      <c r="R442" s="238">
        <f t="shared" si="42"/>
        <v>100</v>
      </c>
      <c r="S442" s="238">
        <f t="shared" si="42"/>
        <v>100</v>
      </c>
      <c r="T442" s="86"/>
      <c r="U442" s="99" t="s">
        <v>136</v>
      </c>
      <c r="V442" s="5">
        <f t="shared" si="40"/>
        <v>0.7238791423001949</v>
      </c>
      <c r="W442" s="5">
        <f t="shared" si="40"/>
        <v>0.90116959064327473</v>
      </c>
      <c r="X442" s="5">
        <f t="shared" si="40"/>
        <v>1.0243664717348928</v>
      </c>
      <c r="Y442" s="129">
        <v>1</v>
      </c>
      <c r="Z442" s="5">
        <f t="shared" si="41"/>
        <v>1.0750487329434699</v>
      </c>
      <c r="AA442" s="5">
        <f t="shared" si="41"/>
        <v>0.98684210526315785</v>
      </c>
      <c r="AB442" s="5">
        <f t="shared" si="41"/>
        <v>0.89122807017543859</v>
      </c>
      <c r="AC442" s="5">
        <f t="shared" si="41"/>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137</v>
      </c>
      <c r="K443" s="238">
        <f t="shared" si="42"/>
        <v>100</v>
      </c>
      <c r="L443" s="238">
        <f t="shared" si="42"/>
        <v>100</v>
      </c>
      <c r="M443" s="238">
        <f t="shared" si="42"/>
        <v>100</v>
      </c>
      <c r="N443" s="128">
        <v>100</v>
      </c>
      <c r="O443" s="238">
        <f t="shared" si="42"/>
        <v>100</v>
      </c>
      <c r="P443" s="238">
        <f t="shared" si="42"/>
        <v>100</v>
      </c>
      <c r="Q443" s="238">
        <f t="shared" si="42"/>
        <v>100</v>
      </c>
      <c r="R443" s="238">
        <f t="shared" si="42"/>
        <v>100</v>
      </c>
      <c r="S443" s="238">
        <f t="shared" si="42"/>
        <v>100</v>
      </c>
      <c r="T443" s="86"/>
      <c r="U443" s="99" t="s">
        <v>137</v>
      </c>
      <c r="V443" s="5">
        <f t="shared" si="40"/>
        <v>0.7238791423001949</v>
      </c>
      <c r="W443" s="5">
        <f t="shared" si="40"/>
        <v>0.90116959064327473</v>
      </c>
      <c r="X443" s="5">
        <f t="shared" si="40"/>
        <v>1.0243664717348928</v>
      </c>
      <c r="Y443" s="129">
        <v>1</v>
      </c>
      <c r="Z443" s="5">
        <f t="shared" si="41"/>
        <v>1.0750487329434699</v>
      </c>
      <c r="AA443" s="5">
        <f t="shared" si="41"/>
        <v>0.98684210526315785</v>
      </c>
      <c r="AB443" s="5">
        <f t="shared" si="41"/>
        <v>0.89122807017543859</v>
      </c>
      <c r="AC443" s="5">
        <f t="shared" si="41"/>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138</v>
      </c>
      <c r="K444" s="238">
        <f t="shared" si="42"/>
        <v>100</v>
      </c>
      <c r="L444" s="238">
        <f t="shared" si="42"/>
        <v>100</v>
      </c>
      <c r="M444" s="238">
        <f t="shared" si="42"/>
        <v>100</v>
      </c>
      <c r="N444" s="128">
        <v>100</v>
      </c>
      <c r="O444" s="238">
        <f t="shared" si="42"/>
        <v>100</v>
      </c>
      <c r="P444" s="238">
        <f t="shared" si="42"/>
        <v>100</v>
      </c>
      <c r="Q444" s="238">
        <f t="shared" si="42"/>
        <v>100</v>
      </c>
      <c r="R444" s="238">
        <f t="shared" si="42"/>
        <v>100</v>
      </c>
      <c r="S444" s="238">
        <f t="shared" si="42"/>
        <v>100</v>
      </c>
      <c r="T444" s="86"/>
      <c r="U444" s="99" t="s">
        <v>138</v>
      </c>
      <c r="V444" s="5">
        <f t="shared" si="40"/>
        <v>0.7238791423001949</v>
      </c>
      <c r="W444" s="5">
        <f t="shared" si="40"/>
        <v>0.90116959064327473</v>
      </c>
      <c r="X444" s="5">
        <f t="shared" si="40"/>
        <v>1.0243664717348928</v>
      </c>
      <c r="Y444" s="129">
        <v>1</v>
      </c>
      <c r="Z444" s="5">
        <f t="shared" si="41"/>
        <v>1.0750487329434699</v>
      </c>
      <c r="AA444" s="5">
        <f t="shared" si="41"/>
        <v>0.98684210526315785</v>
      </c>
      <c r="AB444" s="5">
        <f t="shared" si="41"/>
        <v>0.89122807017543859</v>
      </c>
      <c r="AC444" s="5">
        <f t="shared" si="41"/>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139</v>
      </c>
      <c r="K445" s="238">
        <f t="shared" si="42"/>
        <v>100</v>
      </c>
      <c r="L445" s="238">
        <f t="shared" si="42"/>
        <v>100</v>
      </c>
      <c r="M445" s="238">
        <f t="shared" si="42"/>
        <v>100</v>
      </c>
      <c r="N445" s="128">
        <v>100</v>
      </c>
      <c r="O445" s="238">
        <f t="shared" si="42"/>
        <v>100</v>
      </c>
      <c r="P445" s="238">
        <f t="shared" si="42"/>
        <v>100</v>
      </c>
      <c r="Q445" s="238">
        <f t="shared" si="42"/>
        <v>100</v>
      </c>
      <c r="R445" s="238">
        <f t="shared" si="42"/>
        <v>100</v>
      </c>
      <c r="S445" s="238">
        <f t="shared" si="42"/>
        <v>100</v>
      </c>
      <c r="T445" s="86"/>
      <c r="U445" s="99" t="s">
        <v>139</v>
      </c>
      <c r="V445" s="5">
        <f t="shared" si="40"/>
        <v>0.7238791423001949</v>
      </c>
      <c r="W445" s="5">
        <f t="shared" si="40"/>
        <v>0.90116959064327473</v>
      </c>
      <c r="X445" s="5">
        <f t="shared" si="40"/>
        <v>1.0243664717348928</v>
      </c>
      <c r="Y445" s="129">
        <v>1</v>
      </c>
      <c r="Z445" s="5">
        <f t="shared" si="41"/>
        <v>1.0750487329434699</v>
      </c>
      <c r="AA445" s="5">
        <f t="shared" si="41"/>
        <v>0.98684210526315785</v>
      </c>
      <c r="AB445" s="5">
        <f t="shared" si="41"/>
        <v>0.89122807017543859</v>
      </c>
      <c r="AC445" s="5">
        <f t="shared" si="41"/>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4.5" outlineLevel="1" x14ac:dyDescent="0.35">
      <c r="A446" s="102"/>
      <c r="B446" s="95"/>
      <c r="C446" s="12" t="s">
        <v>113</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3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115</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3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3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15" customHeight="1" outlineLevel="1" collapsed="1" thickBot="1" x14ac:dyDescent="0.4">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15" customHeight="1" outlineLevel="1" x14ac:dyDescent="0.3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106</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collapsed="1" x14ac:dyDescent="0.35">
      <c r="A452" s="102"/>
      <c r="B452" s="95"/>
      <c r="C452" s="12"/>
      <c r="D452" s="12">
        <v>0</v>
      </c>
      <c r="E452" s="12" t="s">
        <v>1</v>
      </c>
      <c r="F452" s="69"/>
      <c r="G452" s="70" t="s">
        <v>171</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2"/>
      <c r="D453" s="12"/>
      <c r="E453" s="17"/>
      <c r="F453" s="73"/>
      <c r="G453" s="74" t="s">
        <v>172</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7"/>
      <c r="G456" s="22"/>
      <c r="H456" s="22"/>
      <c r="I456" s="22"/>
      <c r="J456" s="22"/>
      <c r="K456" s="22"/>
      <c r="L456" s="22"/>
      <c r="M456" s="23" t="s">
        <v>173</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7"/>
      <c r="G457" s="17"/>
      <c r="H457" s="17"/>
      <c r="I457" s="17"/>
      <c r="J457" s="17"/>
      <c r="K457" s="17"/>
      <c r="L457" s="22"/>
      <c r="M457" s="23" t="s">
        <v>175</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3"/>
      <c r="H458" s="23"/>
      <c r="I458" s="23"/>
      <c r="J458" s="23"/>
      <c r="K458" s="23" t="s">
        <v>174</v>
      </c>
      <c r="L458" s="23"/>
      <c r="M458" s="23" t="s">
        <v>820</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23"/>
      <c r="H459" s="23"/>
      <c r="I459" s="23"/>
      <c r="J459" s="23"/>
      <c r="K459" s="23" t="s">
        <v>176</v>
      </c>
      <c r="L459" s="23"/>
      <c r="M459" s="23" t="str">
        <f t="shared" ref="M459:V459" si="43">J145</f>
        <v>typ</v>
      </c>
      <c r="N459" s="23" t="str">
        <f t="shared" si="43"/>
        <v>z0</v>
      </c>
      <c r="O459" s="23" t="str">
        <f t="shared" si="43"/>
        <v>z1</v>
      </c>
      <c r="P459" s="23" t="str">
        <f t="shared" si="43"/>
        <v>z2</v>
      </c>
      <c r="Q459" s="23" t="str">
        <f t="shared" si="43"/>
        <v>z3</v>
      </c>
      <c r="R459" s="23" t="str">
        <f t="shared" si="43"/>
        <v>z4</v>
      </c>
      <c r="S459" s="23" t="str">
        <f t="shared" si="43"/>
        <v>z5</v>
      </c>
      <c r="T459" s="23" t="str">
        <f t="shared" si="43"/>
        <v>z6</v>
      </c>
      <c r="U459" s="23" t="str">
        <f t="shared" si="43"/>
        <v>z7</v>
      </c>
      <c r="V459" s="23" t="str">
        <f t="shared" si="43"/>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15" customHeight="1" outlineLevel="1" x14ac:dyDescent="0.35">
      <c r="A460" s="102"/>
      <c r="B460" s="95"/>
      <c r="C460" s="12" t="s">
        <v>109</v>
      </c>
      <c r="D460" s="17"/>
      <c r="E460" s="17"/>
      <c r="F460" s="17"/>
      <c r="G460" s="23"/>
      <c r="H460" s="23"/>
      <c r="I460" s="23"/>
      <c r="J460" s="84" t="s">
        <v>110</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15" customHeight="1" outlineLevel="1" x14ac:dyDescent="0.3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86"/>
      <c r="H462" s="86"/>
      <c r="I462" s="99" t="s">
        <v>367</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86"/>
      <c r="H463" s="86"/>
      <c r="I463" s="99" t="s">
        <v>131</v>
      </c>
      <c r="J463" s="86"/>
      <c r="K463" s="97">
        <v>225</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132</v>
      </c>
      <c r="J464" s="86"/>
      <c r="K464" s="97">
        <v>425</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133</v>
      </c>
      <c r="J465" s="86"/>
      <c r="K465" s="97">
        <v>625</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134</v>
      </c>
      <c r="J466" s="86"/>
      <c r="K466" s="97">
        <v>625</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135</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136</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137</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138</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91"/>
      <c r="H471" s="91"/>
      <c r="I471" s="99" t="s">
        <v>139</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t="s">
        <v>216</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t="s">
        <v>177</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217</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218</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178</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15" customHeight="1" outlineLevel="1" x14ac:dyDescent="0.35">
      <c r="A478" s="102"/>
      <c r="B478" s="95"/>
      <c r="C478" s="12" t="s">
        <v>113</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3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114</v>
      </c>
      <c r="AE479" s="41" t="s">
        <v>115</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3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3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15" customHeight="1" outlineLevel="1" collapsed="1" thickBot="1" x14ac:dyDescent="0.4">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15" customHeight="1" outlineLevel="1" x14ac:dyDescent="0.35">
      <c r="A483" s="102"/>
      <c r="B483" s="95"/>
      <c r="C483" s="9" t="s">
        <v>0</v>
      </c>
      <c r="D483" s="9"/>
      <c r="E483" s="9"/>
      <c r="F483" s="9"/>
      <c r="G483" s="9"/>
      <c r="H483" s="9"/>
      <c r="I483" s="9"/>
      <c r="J483" s="9"/>
      <c r="K483" s="10"/>
      <c r="L483" s="10"/>
      <c r="M483" s="10"/>
      <c r="N483" s="10"/>
      <c r="O483" s="10"/>
      <c r="P483" s="10"/>
      <c r="Q483" s="10"/>
      <c r="R483" s="10"/>
      <c r="S483" s="10"/>
      <c r="T483" s="10"/>
      <c r="U483" s="10"/>
      <c r="V483" s="67" t="s">
        <v>106</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collapsed="1" x14ac:dyDescent="0.35">
      <c r="A484" s="102"/>
      <c r="B484" s="95"/>
      <c r="C484" s="12"/>
      <c r="D484" s="12">
        <v>0</v>
      </c>
      <c r="E484" s="12" t="s">
        <v>1</v>
      </c>
      <c r="F484" s="69"/>
      <c r="G484" s="70" t="s">
        <v>179</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2"/>
      <c r="D485" s="12"/>
      <c r="E485" s="17"/>
      <c r="F485" s="73"/>
      <c r="G485" s="74" t="s">
        <v>180</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7"/>
      <c r="G489" s="17"/>
      <c r="H489" s="17"/>
      <c r="I489" s="17"/>
      <c r="J489" s="597" t="s">
        <v>1101</v>
      </c>
      <c r="K489" s="597"/>
      <c r="L489" s="98"/>
      <c r="M489" s="98"/>
      <c r="N489" s="98"/>
      <c r="O489" s="597"/>
      <c r="P489" s="98"/>
      <c r="Q489" s="98"/>
      <c r="R489" s="98"/>
      <c r="S489" s="22"/>
      <c r="T489" s="22"/>
      <c r="U489" s="126" t="s">
        <v>796</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23"/>
      <c r="H491" s="23" t="s">
        <v>153</v>
      </c>
      <c r="I491" s="23" t="str">
        <f t="shared" ref="I491:R491" si="44">J145</f>
        <v>typ</v>
      </c>
      <c r="J491" s="23" t="str">
        <f t="shared" si="44"/>
        <v>z0</v>
      </c>
      <c r="K491" s="23" t="str">
        <f t="shared" si="44"/>
        <v>z1</v>
      </c>
      <c r="L491" s="23" t="str">
        <f t="shared" si="44"/>
        <v>z2</v>
      </c>
      <c r="M491" s="23" t="str">
        <f t="shared" si="44"/>
        <v>z3</v>
      </c>
      <c r="N491" s="23" t="str">
        <f t="shared" si="44"/>
        <v>z4</v>
      </c>
      <c r="O491" s="23" t="str">
        <f t="shared" si="44"/>
        <v>z5</v>
      </c>
      <c r="P491" s="23" t="str">
        <f t="shared" si="44"/>
        <v>z6</v>
      </c>
      <c r="Q491" s="23" t="str">
        <f t="shared" si="44"/>
        <v>z7</v>
      </c>
      <c r="R491" s="23" t="str">
        <f t="shared" si="44"/>
        <v>z8</v>
      </c>
      <c r="S491" s="22"/>
      <c r="T491" s="23" t="str">
        <f t="shared" ref="T491:AC491" si="45">J145</f>
        <v>typ</v>
      </c>
      <c r="U491" s="23" t="str">
        <f t="shared" si="45"/>
        <v>z0</v>
      </c>
      <c r="V491" s="23" t="str">
        <f t="shared" si="45"/>
        <v>z1</v>
      </c>
      <c r="W491" s="23" t="str">
        <f t="shared" si="45"/>
        <v>z2</v>
      </c>
      <c r="X491" s="23" t="str">
        <f t="shared" si="45"/>
        <v>z3</v>
      </c>
      <c r="Y491" s="23" t="str">
        <f t="shared" si="45"/>
        <v>z4</v>
      </c>
      <c r="Z491" s="23" t="str">
        <f t="shared" si="45"/>
        <v>z5</v>
      </c>
      <c r="AA491" s="23" t="str">
        <f t="shared" si="45"/>
        <v>z6</v>
      </c>
      <c r="AB491" s="23" t="str">
        <f t="shared" si="45"/>
        <v>z7</v>
      </c>
      <c r="AC491" s="23" t="str">
        <f t="shared" si="45"/>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15" customHeight="1" outlineLevel="1" x14ac:dyDescent="0.35">
      <c r="A492" s="102"/>
      <c r="B492" s="95"/>
      <c r="C492" s="12" t="s">
        <v>109</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15" customHeight="1" outlineLevel="1" x14ac:dyDescent="0.3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4" customHeight="1" outlineLevel="1" x14ac:dyDescent="0.35">
      <c r="A494" s="102"/>
      <c r="B494" s="95"/>
      <c r="C494" s="17"/>
      <c r="D494" s="17"/>
      <c r="E494" s="17"/>
      <c r="F494" s="13"/>
      <c r="G494" s="86"/>
      <c r="H494" s="99" t="s">
        <v>369</v>
      </c>
      <c r="I494" s="132">
        <f t="shared" ref="I494:R494" si="46">1-(0.99)^(1/30.5)</f>
        <v>3.2946492282004414E-4</v>
      </c>
      <c r="J494" s="132">
        <f t="shared" si="46"/>
        <v>3.2946492282004414E-4</v>
      </c>
      <c r="K494" s="132">
        <f>1-(0.99)^(1/30.5)</f>
        <v>3.2946492282004414E-4</v>
      </c>
      <c r="L494" s="132">
        <f t="shared" si="46"/>
        <v>3.2946492282004414E-4</v>
      </c>
      <c r="M494" s="132">
        <f t="shared" si="46"/>
        <v>3.2946492282004414E-4</v>
      </c>
      <c r="N494" s="132">
        <f t="shared" si="46"/>
        <v>3.2946492282004414E-4</v>
      </c>
      <c r="O494" s="132">
        <f t="shared" si="46"/>
        <v>3.2946492282004414E-4</v>
      </c>
      <c r="P494" s="132">
        <f t="shared" si="46"/>
        <v>3.2946492282004414E-4</v>
      </c>
      <c r="Q494" s="132">
        <f t="shared" si="46"/>
        <v>3.2946492282004414E-4</v>
      </c>
      <c r="R494" s="132">
        <f t="shared" si="46"/>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4" customHeight="1" outlineLevel="1" x14ac:dyDescent="0.35">
      <c r="A495" s="102"/>
      <c r="B495" s="95"/>
      <c r="C495" s="17"/>
      <c r="D495" s="17"/>
      <c r="E495" s="17"/>
      <c r="F495" s="13"/>
      <c r="G495" s="86"/>
      <c r="H495" s="99" t="s">
        <v>370</v>
      </c>
      <c r="I495" s="132">
        <f t="shared" ref="I495:R496" si="47">1-(0.97)^(1/30.5)</f>
        <v>9.9816404300479E-4</v>
      </c>
      <c r="J495" s="132">
        <f t="shared" si="47"/>
        <v>9.9816404300479E-4</v>
      </c>
      <c r="K495" s="132">
        <f>1-(0.97)^(1/30.5)</f>
        <v>9.9816404300479E-4</v>
      </c>
      <c r="L495" s="132">
        <f t="shared" si="47"/>
        <v>9.9816404300479E-4</v>
      </c>
      <c r="M495" s="132">
        <f t="shared" si="47"/>
        <v>9.9816404300479E-4</v>
      </c>
      <c r="N495" s="132">
        <f t="shared" si="47"/>
        <v>9.9816404300479E-4</v>
      </c>
      <c r="O495" s="132">
        <f t="shared" si="47"/>
        <v>9.9816404300479E-4</v>
      </c>
      <c r="P495" s="132">
        <f t="shared" si="47"/>
        <v>9.9816404300479E-4</v>
      </c>
      <c r="Q495" s="132">
        <f t="shared" si="47"/>
        <v>9.9816404300479E-4</v>
      </c>
      <c r="R495" s="132">
        <f t="shared" si="47"/>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371</v>
      </c>
      <c r="I496" s="132">
        <f t="shared" si="47"/>
        <v>9.9816404300479E-4</v>
      </c>
      <c r="J496" s="132">
        <f t="shared" si="47"/>
        <v>9.9816404300479E-4</v>
      </c>
      <c r="K496" s="132">
        <f>1-(0.97)^(1/30.5)</f>
        <v>9.9816404300479E-4</v>
      </c>
      <c r="L496" s="132">
        <f t="shared" si="47"/>
        <v>9.9816404300479E-4</v>
      </c>
      <c r="M496" s="132">
        <f t="shared" si="47"/>
        <v>9.9816404300479E-4</v>
      </c>
      <c r="N496" s="132">
        <f t="shared" si="47"/>
        <v>9.9816404300479E-4</v>
      </c>
      <c r="O496" s="132">
        <f t="shared" si="47"/>
        <v>9.9816404300479E-4</v>
      </c>
      <c r="P496" s="132">
        <f t="shared" si="47"/>
        <v>9.9816404300479E-4</v>
      </c>
      <c r="Q496" s="132">
        <f t="shared" si="47"/>
        <v>9.9816404300479E-4</v>
      </c>
      <c r="R496" s="132">
        <f t="shared" si="47"/>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372</v>
      </c>
      <c r="I497" s="132">
        <f t="shared" ref="I497:R497" si="48">1-(0.9)^(1/30.5)</f>
        <v>3.4484834121156771E-3</v>
      </c>
      <c r="J497" s="132">
        <f t="shared" si="48"/>
        <v>3.4484834121156771E-3</v>
      </c>
      <c r="K497" s="132">
        <f>1-(0.9)^(1/30.5)</f>
        <v>3.4484834121156771E-3</v>
      </c>
      <c r="L497" s="132">
        <f t="shared" si="48"/>
        <v>3.4484834121156771E-3</v>
      </c>
      <c r="M497" s="132">
        <f t="shared" si="48"/>
        <v>3.4484834121156771E-3</v>
      </c>
      <c r="N497" s="132">
        <f t="shared" si="48"/>
        <v>3.4484834121156771E-3</v>
      </c>
      <c r="O497" s="132">
        <f t="shared" si="48"/>
        <v>3.4484834121156771E-3</v>
      </c>
      <c r="P497" s="132">
        <f t="shared" si="48"/>
        <v>3.4484834121156771E-3</v>
      </c>
      <c r="Q497" s="132">
        <f t="shared" si="48"/>
        <v>3.4484834121156771E-3</v>
      </c>
      <c r="R497" s="132">
        <f t="shared" si="48"/>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373</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1</v>
      </c>
      <c r="U498" s="96">
        <v>1</v>
      </c>
      <c r="V498" s="96">
        <v>1</v>
      </c>
      <c r="W498" s="96">
        <v>1</v>
      </c>
      <c r="X498" s="96">
        <v>1</v>
      </c>
      <c r="Y498" s="96">
        <v>1</v>
      </c>
      <c r="Z498" s="96">
        <v>1</v>
      </c>
      <c r="AA498" s="96">
        <v>1</v>
      </c>
      <c r="AB498" s="96">
        <v>1</v>
      </c>
      <c r="AC498" s="96">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374</v>
      </c>
      <c r="I499" s="132">
        <v>7.4999999999999997E-3</v>
      </c>
      <c r="J499" s="132">
        <v>7.4999999999999997E-3</v>
      </c>
      <c r="K499" s="132">
        <v>7.4999999999999997E-3</v>
      </c>
      <c r="L499" s="132">
        <v>7.4999999999999997E-3</v>
      </c>
      <c r="M499" s="132">
        <v>7.4999999999999997E-3</v>
      </c>
      <c r="N499" s="132">
        <v>7.4999999999999997E-3</v>
      </c>
      <c r="O499" s="132">
        <v>7.4999999999999997E-3</v>
      </c>
      <c r="P499" s="132">
        <v>7.4999999999999997E-3</v>
      </c>
      <c r="Q499" s="132">
        <v>7.4999999999999997E-3</v>
      </c>
      <c r="R499" s="132">
        <v>7.4999999999999997E-3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375</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376</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377</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91"/>
      <c r="H503" s="99" t="s">
        <v>378</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15" customHeight="1" outlineLevel="1" x14ac:dyDescent="0.35">
      <c r="A504" s="102"/>
      <c r="B504" s="95"/>
      <c r="C504" s="12" t="s">
        <v>113</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3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181</v>
      </c>
      <c r="S505" s="39"/>
      <c r="T505" s="93"/>
      <c r="U505" s="93"/>
      <c r="V505" s="94" t="s">
        <v>114</v>
      </c>
      <c r="W505" s="94"/>
      <c r="X505" s="94"/>
      <c r="Y505" s="94"/>
      <c r="Z505" s="94"/>
      <c r="AA505" s="94"/>
      <c r="AB505" s="94"/>
      <c r="AC505" s="94"/>
      <c r="AD505" s="94"/>
      <c r="AE505" s="41" t="s">
        <v>115</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3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3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15" customHeight="1" outlineLevel="1" collapsed="1" thickBot="1" x14ac:dyDescent="0.4">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15" customHeight="1" outlineLevel="1" x14ac:dyDescent="0.3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4" customHeight="1" outlineLevel="1" collapsed="1" x14ac:dyDescent="0.35">
      <c r="A510" s="102"/>
      <c r="B510" s="95"/>
      <c r="C510" s="12"/>
      <c r="D510" s="12">
        <v>0</v>
      </c>
      <c r="E510" s="12" t="s">
        <v>1</v>
      </c>
      <c r="F510" s="69"/>
      <c r="G510" s="70" t="s">
        <v>182</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4" customHeight="1" outlineLevel="1" x14ac:dyDescent="0.35">
      <c r="A511" s="102"/>
      <c r="B511" s="95"/>
      <c r="C511" s="12"/>
      <c r="D511" s="12"/>
      <c r="E511" s="17"/>
      <c r="F511" s="73"/>
      <c r="G511" s="74" t="s">
        <v>817</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x14ac:dyDescent="0.3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7"/>
      <c r="E514" s="17"/>
      <c r="F514" s="17"/>
      <c r="G514" s="22"/>
      <c r="H514" s="22"/>
      <c r="I514" s="22"/>
      <c r="J514" s="22"/>
      <c r="K514" s="22"/>
      <c r="L514" s="22"/>
      <c r="M514" s="22"/>
      <c r="N514" s="22"/>
      <c r="O514" s="22"/>
      <c r="P514" s="22"/>
      <c r="Q514" s="22"/>
      <c r="R514" s="22"/>
      <c r="S514" s="22"/>
      <c r="T514" s="22" t="s">
        <v>184</v>
      </c>
      <c r="U514" s="22"/>
      <c r="V514" s="22" t="s">
        <v>183</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c r="D515" s="17"/>
      <c r="E515" s="17"/>
      <c r="F515" s="17"/>
      <c r="G515" s="17"/>
      <c r="H515" s="17"/>
      <c r="I515" s="17"/>
      <c r="J515" s="17" t="s">
        <v>816</v>
      </c>
      <c r="K515" s="17"/>
      <c r="L515" s="22"/>
      <c r="M515" s="22"/>
      <c r="N515" s="22"/>
      <c r="O515" s="22"/>
      <c r="P515" s="22"/>
      <c r="Q515" s="22"/>
      <c r="R515" s="22"/>
      <c r="S515" s="22"/>
      <c r="T515" s="23" t="s">
        <v>185</v>
      </c>
      <c r="U515" s="22"/>
      <c r="V515" s="22" t="s">
        <v>819</v>
      </c>
      <c r="W515" s="22"/>
      <c r="X515" s="23" t="s">
        <v>186</v>
      </c>
      <c r="Y515" s="23"/>
      <c r="Z515" s="24"/>
      <c r="AA515" s="24"/>
      <c r="AB515" s="24"/>
      <c r="AC515" s="236" t="s">
        <v>878</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583"/>
      <c r="H516" s="583" t="s">
        <v>799</v>
      </c>
      <c r="I516" s="584" t="s">
        <v>153</v>
      </c>
      <c r="J516" s="584" t="s">
        <v>368</v>
      </c>
      <c r="K516" s="584" t="s">
        <v>54</v>
      </c>
      <c r="L516" s="584" t="s">
        <v>55</v>
      </c>
      <c r="M516" s="584" t="s">
        <v>56</v>
      </c>
      <c r="N516" s="584" t="s">
        <v>57</v>
      </c>
      <c r="O516" s="584" t="s">
        <v>870</v>
      </c>
      <c r="P516" s="584" t="s">
        <v>871</v>
      </c>
      <c r="Q516" s="584" t="s">
        <v>872</v>
      </c>
      <c r="R516" s="584" t="s">
        <v>1086</v>
      </c>
      <c r="S516" s="583"/>
      <c r="T516" s="583" t="s">
        <v>187</v>
      </c>
      <c r="U516" s="583"/>
      <c r="V516" s="583" t="s">
        <v>818</v>
      </c>
      <c r="W516" s="583"/>
      <c r="X516" s="583"/>
      <c r="Y516" s="583"/>
      <c r="Z516" s="583"/>
      <c r="AA516" s="583"/>
      <c r="AB516" s="583"/>
      <c r="AC516" s="583" t="s">
        <v>799</v>
      </c>
      <c r="AD516" s="583" t="s">
        <v>879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3"/>
      <c r="G517" s="91"/>
      <c r="H517" s="91" t="s">
        <v>809</v>
      </c>
      <c r="I517" s="101" t="s">
        <v>369</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3"/>
      <c r="G518" s="91"/>
      <c r="H518" s="91"/>
      <c r="I518" s="101" t="s">
        <v>370</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c r="I519" s="101" t="s">
        <v>371</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49">AC518</f>
        <v>0</v>
      </c>
      <c r="AD519" s="91">
        <f t="shared" ref="AD519:AD526" si="50">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372</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49"/>
        <v>0</v>
      </c>
      <c r="AD520" s="91">
        <f t="shared" si="50"/>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373</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49"/>
        <v>0</v>
      </c>
      <c r="AD521" s="91">
        <f t="shared" si="50"/>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374</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49"/>
        <v>0</v>
      </c>
      <c r="AD522" s="91">
        <f t="shared" si="50"/>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375</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49"/>
        <v>0</v>
      </c>
      <c r="AD523" s="91">
        <f t="shared" si="50"/>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376</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49"/>
        <v>0</v>
      </c>
      <c r="AD524" s="91">
        <f t="shared" si="50"/>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377</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49"/>
        <v>0</v>
      </c>
      <c r="AD525" s="91">
        <f t="shared" si="50"/>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378</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49"/>
        <v>0</v>
      </c>
      <c r="AD526" s="91">
        <f t="shared" si="50"/>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t="s">
        <v>382</v>
      </c>
      <c r="I527" s="101" t="s">
        <v>369</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370</v>
      </c>
      <c r="J528" s="226">
        <v>0.81</v>
      </c>
      <c r="K528" s="226">
        <v>0.81</v>
      </c>
      <c r="L528" s="226">
        <v>0.81</v>
      </c>
      <c r="M528" s="226">
        <v>0.81</v>
      </c>
      <c r="N528" s="226">
        <v>0.81</v>
      </c>
      <c r="O528" s="226">
        <v>0.81</v>
      </c>
      <c r="P528" s="226">
        <v>0.81</v>
      </c>
      <c r="Q528" s="226">
        <v>0.81</v>
      </c>
      <c r="R528" s="226">
        <v>0.81</v>
      </c>
      <c r="S528" s="585"/>
      <c r="T528" s="226">
        <v>-0.09</v>
      </c>
      <c r="U528" s="91"/>
      <c r="V528" s="718">
        <f t="shared" ref="V528:V591" si="51">V518</f>
        <v>0</v>
      </c>
      <c r="W528" s="91"/>
      <c r="X528" s="91"/>
      <c r="Y528" s="91"/>
      <c r="Z528" s="91"/>
      <c r="AA528" s="91"/>
      <c r="AB528" s="91"/>
      <c r="AC528" s="91">
        <f t="shared" ref="AC528:AC591" si="52">AC518+1</f>
        <v>1</v>
      </c>
      <c r="AD528" s="91">
        <f t="shared" ref="AD528:AD591" si="53">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371</v>
      </c>
      <c r="J529" s="226">
        <v>0.81</v>
      </c>
      <c r="K529" s="226">
        <v>0.81</v>
      </c>
      <c r="L529" s="226">
        <v>0.81</v>
      </c>
      <c r="M529" s="226">
        <v>0.81</v>
      </c>
      <c r="N529" s="226">
        <v>0.81</v>
      </c>
      <c r="O529" s="226">
        <v>0.81</v>
      </c>
      <c r="P529" s="226">
        <v>0.81</v>
      </c>
      <c r="Q529" s="226">
        <v>0.81</v>
      </c>
      <c r="R529" s="226">
        <v>0.81</v>
      </c>
      <c r="S529" s="585"/>
      <c r="T529" s="226">
        <v>-0.09</v>
      </c>
      <c r="U529" s="91"/>
      <c r="V529" s="718">
        <f t="shared" si="51"/>
        <v>0</v>
      </c>
      <c r="W529" s="91"/>
      <c r="X529" s="91"/>
      <c r="Y529" s="91"/>
      <c r="Z529" s="91"/>
      <c r="AA529" s="91"/>
      <c r="AB529" s="91"/>
      <c r="AC529" s="91">
        <f t="shared" si="52"/>
        <v>1</v>
      </c>
      <c r="AD529" s="91">
        <f t="shared" si="53"/>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372</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2"/>
        <v>1</v>
      </c>
      <c r="AD530" s="91">
        <f t="shared" si="53"/>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373</v>
      </c>
      <c r="J531" s="226">
        <v>0.78</v>
      </c>
      <c r="K531" s="226">
        <v>0.78</v>
      </c>
      <c r="L531" s="226">
        <v>0.78</v>
      </c>
      <c r="M531" s="226">
        <v>0.78</v>
      </c>
      <c r="N531" s="226">
        <v>0.78</v>
      </c>
      <c r="O531" s="226">
        <v>0.78</v>
      </c>
      <c r="P531" s="226">
        <v>0.78</v>
      </c>
      <c r="Q531" s="226">
        <v>0.78</v>
      </c>
      <c r="R531" s="226">
        <v>0.78</v>
      </c>
      <c r="S531" s="585"/>
      <c r="T531" s="226">
        <v>-0.06</v>
      </c>
      <c r="U531" s="91"/>
      <c r="V531" s="718">
        <f t="shared" si="51"/>
        <v>0.1</v>
      </c>
      <c r="W531" s="91"/>
      <c r="X531" s="91"/>
      <c r="Y531" s="91"/>
      <c r="Z531" s="91"/>
      <c r="AA531" s="91"/>
      <c r="AB531" s="91"/>
      <c r="AC531" s="91">
        <f t="shared" si="52"/>
        <v>1</v>
      </c>
      <c r="AD531" s="91">
        <f t="shared" si="53"/>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374</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1"/>
        <v>0</v>
      </c>
      <c r="W532" s="91"/>
      <c r="X532" s="91"/>
      <c r="Y532" s="91"/>
      <c r="Z532" s="91"/>
      <c r="AA532" s="91"/>
      <c r="AB532" s="91"/>
      <c r="AC532" s="91">
        <f t="shared" si="52"/>
        <v>1</v>
      </c>
      <c r="AD532" s="91">
        <f t="shared" si="53"/>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375</v>
      </c>
      <c r="J533" s="226">
        <v>0.71</v>
      </c>
      <c r="K533" s="226">
        <v>0.71</v>
      </c>
      <c r="L533" s="226">
        <v>0.71</v>
      </c>
      <c r="M533" s="226">
        <v>0.71</v>
      </c>
      <c r="N533" s="226">
        <v>0.71</v>
      </c>
      <c r="O533" s="226">
        <v>0.71</v>
      </c>
      <c r="P533" s="226">
        <v>0.71</v>
      </c>
      <c r="Q533" s="226">
        <v>0.71</v>
      </c>
      <c r="R533" s="226">
        <v>0.71</v>
      </c>
      <c r="S533" s="585"/>
      <c r="T533" s="226">
        <v>-0.1</v>
      </c>
      <c r="U533" s="91"/>
      <c r="V533" s="718">
        <f t="shared" si="51"/>
        <v>0</v>
      </c>
      <c r="W533" s="91"/>
      <c r="X533" s="91"/>
      <c r="Y533" s="91"/>
      <c r="Z533" s="91"/>
      <c r="AA533" s="91"/>
      <c r="AB533" s="91"/>
      <c r="AC533" s="91">
        <f t="shared" si="52"/>
        <v>1</v>
      </c>
      <c r="AD533" s="91">
        <f t="shared" si="53"/>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376</v>
      </c>
      <c r="J534" s="226">
        <v>0.7</v>
      </c>
      <c r="K534" s="226">
        <v>0.7</v>
      </c>
      <c r="L534" s="226">
        <v>0.7</v>
      </c>
      <c r="M534" s="226">
        <v>0.7</v>
      </c>
      <c r="N534" s="226">
        <v>0.7</v>
      </c>
      <c r="O534" s="226">
        <v>0.7</v>
      </c>
      <c r="P534" s="226">
        <v>0.7</v>
      </c>
      <c r="Q534" s="226">
        <v>0.7</v>
      </c>
      <c r="R534" s="226">
        <v>0.7</v>
      </c>
      <c r="S534" s="585"/>
      <c r="T534" s="226">
        <v>-0.1</v>
      </c>
      <c r="U534" s="91"/>
      <c r="V534" s="718">
        <f t="shared" si="51"/>
        <v>0</v>
      </c>
      <c r="W534" s="91"/>
      <c r="X534" s="91"/>
      <c r="Y534" s="91"/>
      <c r="Z534" s="91"/>
      <c r="AA534" s="91"/>
      <c r="AB534" s="91"/>
      <c r="AC534" s="91">
        <f t="shared" si="52"/>
        <v>1</v>
      </c>
      <c r="AD534" s="91">
        <f t="shared" si="53"/>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377</v>
      </c>
      <c r="J535" s="226">
        <v>0.68</v>
      </c>
      <c r="K535" s="226">
        <v>0.68</v>
      </c>
      <c r="L535" s="226">
        <v>0.68</v>
      </c>
      <c r="M535" s="226">
        <v>0.68</v>
      </c>
      <c r="N535" s="226">
        <v>0.68</v>
      </c>
      <c r="O535" s="226">
        <v>0.68</v>
      </c>
      <c r="P535" s="226">
        <v>0.68</v>
      </c>
      <c r="Q535" s="226">
        <v>0.68</v>
      </c>
      <c r="R535" s="226">
        <v>0.68</v>
      </c>
      <c r="S535" s="585"/>
      <c r="T535" s="226">
        <v>-0.1</v>
      </c>
      <c r="U535" s="91"/>
      <c r="V535" s="718">
        <f t="shared" si="51"/>
        <v>0</v>
      </c>
      <c r="W535" s="91"/>
      <c r="X535" s="91"/>
      <c r="Y535" s="91"/>
      <c r="Z535" s="91"/>
      <c r="AA535" s="91"/>
      <c r="AB535" s="91"/>
      <c r="AC535" s="91">
        <f t="shared" si="52"/>
        <v>1</v>
      </c>
      <c r="AD535" s="91">
        <f t="shared" si="53"/>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378</v>
      </c>
      <c r="J536" s="226">
        <v>0.65</v>
      </c>
      <c r="K536" s="226">
        <v>0.65</v>
      </c>
      <c r="L536" s="226">
        <v>0.65</v>
      </c>
      <c r="M536" s="226">
        <v>0.65</v>
      </c>
      <c r="N536" s="226">
        <v>0.65</v>
      </c>
      <c r="O536" s="226">
        <v>0.65</v>
      </c>
      <c r="P536" s="226">
        <v>0.65</v>
      </c>
      <c r="Q536" s="226">
        <v>0.65</v>
      </c>
      <c r="R536" s="226">
        <v>0.65</v>
      </c>
      <c r="S536" s="585"/>
      <c r="T536" s="226">
        <v>-0.1</v>
      </c>
      <c r="U536" s="91"/>
      <c r="V536" s="718">
        <f t="shared" si="51"/>
        <v>0</v>
      </c>
      <c r="W536" s="91"/>
      <c r="X536" s="91"/>
      <c r="Y536" s="91"/>
      <c r="Z536" s="91"/>
      <c r="AA536" s="91"/>
      <c r="AB536" s="91"/>
      <c r="AC536" s="91">
        <f t="shared" si="52"/>
        <v>1</v>
      </c>
      <c r="AD536" s="91">
        <f t="shared" si="53"/>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t="s">
        <v>780</v>
      </c>
      <c r="I537" s="101" t="s">
        <v>369</v>
      </c>
      <c r="J537" s="226">
        <v>0.81</v>
      </c>
      <c r="K537" s="226">
        <v>0.81</v>
      </c>
      <c r="L537" s="226">
        <v>0.81</v>
      </c>
      <c r="M537" s="226">
        <v>0.81</v>
      </c>
      <c r="N537" s="226">
        <v>0.81</v>
      </c>
      <c r="O537" s="226">
        <v>0.81</v>
      </c>
      <c r="P537" s="226">
        <v>0.81</v>
      </c>
      <c r="Q537" s="226">
        <v>0.81</v>
      </c>
      <c r="R537" s="226">
        <v>0.81</v>
      </c>
      <c r="S537" s="585"/>
      <c r="T537" s="226">
        <v>-0.09</v>
      </c>
      <c r="U537" s="91"/>
      <c r="V537" s="718">
        <f t="shared" si="51"/>
        <v>0</v>
      </c>
      <c r="W537" s="91"/>
      <c r="X537" s="91"/>
      <c r="Y537" s="91"/>
      <c r="Z537" s="91"/>
      <c r="AA537" s="91"/>
      <c r="AB537" s="91"/>
      <c r="AC537" s="91">
        <f t="shared" si="52"/>
        <v>2</v>
      </c>
      <c r="AD537" s="91">
        <f t="shared" si="53"/>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370</v>
      </c>
      <c r="J538" s="226">
        <v>0.81</v>
      </c>
      <c r="K538" s="226">
        <v>0.81</v>
      </c>
      <c r="L538" s="226">
        <v>0.81</v>
      </c>
      <c r="M538" s="226">
        <v>0.81</v>
      </c>
      <c r="N538" s="226">
        <v>0.81</v>
      </c>
      <c r="O538" s="226">
        <v>0.81</v>
      </c>
      <c r="P538" s="226">
        <v>0.81</v>
      </c>
      <c r="Q538" s="226">
        <v>0.81</v>
      </c>
      <c r="R538" s="226">
        <v>0.81</v>
      </c>
      <c r="S538" s="585"/>
      <c r="T538" s="226">
        <v>-0.09</v>
      </c>
      <c r="U538" s="91"/>
      <c r="V538" s="718">
        <f t="shared" si="51"/>
        <v>0</v>
      </c>
      <c r="W538" s="91"/>
      <c r="X538" s="91"/>
      <c r="Y538" s="91"/>
      <c r="Z538" s="91"/>
      <c r="AA538" s="91"/>
      <c r="AB538" s="91"/>
      <c r="AC538" s="91">
        <f t="shared" si="52"/>
        <v>2</v>
      </c>
      <c r="AD538" s="91">
        <f t="shared" si="53"/>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371</v>
      </c>
      <c r="J539" s="226">
        <v>0.81</v>
      </c>
      <c r="K539" s="226">
        <v>0.81</v>
      </c>
      <c r="L539" s="226">
        <v>0.81</v>
      </c>
      <c r="M539" s="226">
        <v>0.81</v>
      </c>
      <c r="N539" s="226">
        <v>0.81</v>
      </c>
      <c r="O539" s="226">
        <v>0.81</v>
      </c>
      <c r="P539" s="226">
        <v>0.81</v>
      </c>
      <c r="Q539" s="226">
        <v>0.81</v>
      </c>
      <c r="R539" s="226">
        <v>0.81</v>
      </c>
      <c r="S539" s="585"/>
      <c r="T539" s="226">
        <v>-0.09</v>
      </c>
      <c r="U539" s="91"/>
      <c r="V539" s="718">
        <f t="shared" si="51"/>
        <v>0</v>
      </c>
      <c r="W539" s="91"/>
      <c r="X539" s="91"/>
      <c r="Y539" s="91"/>
      <c r="Z539" s="91"/>
      <c r="AA539" s="91"/>
      <c r="AB539" s="91"/>
      <c r="AC539" s="91">
        <f t="shared" si="52"/>
        <v>2</v>
      </c>
      <c r="AD539" s="91">
        <f t="shared" si="53"/>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372</v>
      </c>
      <c r="J540" s="226">
        <v>0.8</v>
      </c>
      <c r="K540" s="226">
        <v>0.8</v>
      </c>
      <c r="L540" s="226">
        <v>0.8</v>
      </c>
      <c r="M540" s="226">
        <v>0.8</v>
      </c>
      <c r="N540" s="226">
        <v>0.8</v>
      </c>
      <c r="O540" s="226">
        <v>0.8</v>
      </c>
      <c r="P540" s="226">
        <v>0.8</v>
      </c>
      <c r="Q540" s="226">
        <v>0.8</v>
      </c>
      <c r="R540" s="226">
        <v>0.8</v>
      </c>
      <c r="S540" s="585"/>
      <c r="T540" s="226">
        <v>-0.08</v>
      </c>
      <c r="U540" s="91"/>
      <c r="V540" s="718">
        <f t="shared" si="51"/>
        <v>0.05</v>
      </c>
      <c r="W540" s="91"/>
      <c r="X540" s="91"/>
      <c r="Y540" s="91"/>
      <c r="Z540" s="91"/>
      <c r="AA540" s="91"/>
      <c r="AB540" s="91"/>
      <c r="AC540" s="91">
        <f t="shared" si="52"/>
        <v>2</v>
      </c>
      <c r="AD540" s="91">
        <f t="shared" si="53"/>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373</v>
      </c>
      <c r="J541" s="226">
        <v>0.78</v>
      </c>
      <c r="K541" s="226">
        <v>0.78</v>
      </c>
      <c r="L541" s="226">
        <v>0.78</v>
      </c>
      <c r="M541" s="226">
        <v>0.78</v>
      </c>
      <c r="N541" s="226">
        <v>0.78</v>
      </c>
      <c r="O541" s="226">
        <v>0.78</v>
      </c>
      <c r="P541" s="226">
        <v>0.78</v>
      </c>
      <c r="Q541" s="226">
        <v>0.78</v>
      </c>
      <c r="R541" s="226">
        <v>0.78</v>
      </c>
      <c r="S541" s="585"/>
      <c r="T541" s="226">
        <v>-0.06</v>
      </c>
      <c r="U541" s="91"/>
      <c r="V541" s="718">
        <f t="shared" si="51"/>
        <v>0.1</v>
      </c>
      <c r="W541" s="91"/>
      <c r="X541" s="91"/>
      <c r="Y541" s="91"/>
      <c r="Z541" s="91"/>
      <c r="AA541" s="91"/>
      <c r="AB541" s="91"/>
      <c r="AC541" s="91">
        <f t="shared" si="52"/>
        <v>2</v>
      </c>
      <c r="AD541" s="91">
        <f t="shared" si="53"/>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374</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1"/>
        <v>0</v>
      </c>
      <c r="W542" s="91"/>
      <c r="X542" s="91"/>
      <c r="Y542" s="91"/>
      <c r="Z542" s="91"/>
      <c r="AA542" s="91"/>
      <c r="AB542" s="91"/>
      <c r="AC542" s="91">
        <f t="shared" si="52"/>
        <v>2</v>
      </c>
      <c r="AD542" s="91">
        <f t="shared" si="53"/>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375</v>
      </c>
      <c r="J543" s="226">
        <v>0.71</v>
      </c>
      <c r="K543" s="226">
        <v>0.71</v>
      </c>
      <c r="L543" s="226">
        <v>0.71</v>
      </c>
      <c r="M543" s="226">
        <v>0.71</v>
      </c>
      <c r="N543" s="226">
        <v>0.71</v>
      </c>
      <c r="O543" s="226">
        <v>0.71</v>
      </c>
      <c r="P543" s="226">
        <v>0.71</v>
      </c>
      <c r="Q543" s="226">
        <v>0.71</v>
      </c>
      <c r="R543" s="226">
        <v>0.71</v>
      </c>
      <c r="S543" s="585"/>
      <c r="T543" s="226">
        <v>-0.1</v>
      </c>
      <c r="U543" s="91"/>
      <c r="V543" s="718">
        <f t="shared" si="51"/>
        <v>0</v>
      </c>
      <c r="W543" s="91"/>
      <c r="X543" s="91"/>
      <c r="Y543" s="91"/>
      <c r="Z543" s="91"/>
      <c r="AA543" s="91"/>
      <c r="AB543" s="91"/>
      <c r="AC543" s="91">
        <f t="shared" si="52"/>
        <v>2</v>
      </c>
      <c r="AD543" s="91">
        <f t="shared" si="53"/>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376</v>
      </c>
      <c r="J544" s="226">
        <v>0.7</v>
      </c>
      <c r="K544" s="226">
        <v>0.7</v>
      </c>
      <c r="L544" s="226">
        <v>0.7</v>
      </c>
      <c r="M544" s="226">
        <v>0.7</v>
      </c>
      <c r="N544" s="226">
        <v>0.7</v>
      </c>
      <c r="O544" s="226">
        <v>0.7</v>
      </c>
      <c r="P544" s="226">
        <v>0.7</v>
      </c>
      <c r="Q544" s="226">
        <v>0.7</v>
      </c>
      <c r="R544" s="226">
        <v>0.7</v>
      </c>
      <c r="S544" s="585"/>
      <c r="T544" s="226">
        <v>-0.1</v>
      </c>
      <c r="U544" s="91"/>
      <c r="V544" s="718">
        <f t="shared" si="51"/>
        <v>0</v>
      </c>
      <c r="W544" s="91"/>
      <c r="X544" s="91"/>
      <c r="Y544" s="91"/>
      <c r="Z544" s="91"/>
      <c r="AA544" s="91"/>
      <c r="AB544" s="91"/>
      <c r="AC544" s="91">
        <f t="shared" si="52"/>
        <v>2</v>
      </c>
      <c r="AD544" s="91">
        <f t="shared" si="53"/>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377</v>
      </c>
      <c r="J545" s="226">
        <v>0.68</v>
      </c>
      <c r="K545" s="226">
        <v>0.68</v>
      </c>
      <c r="L545" s="226">
        <v>0.68</v>
      </c>
      <c r="M545" s="226">
        <v>0.68</v>
      </c>
      <c r="N545" s="226">
        <v>0.68</v>
      </c>
      <c r="O545" s="226">
        <v>0.68</v>
      </c>
      <c r="P545" s="226">
        <v>0.68</v>
      </c>
      <c r="Q545" s="226">
        <v>0.68</v>
      </c>
      <c r="R545" s="226">
        <v>0.68</v>
      </c>
      <c r="S545" s="585"/>
      <c r="T545" s="226">
        <v>-0.1</v>
      </c>
      <c r="U545" s="91"/>
      <c r="V545" s="718">
        <f t="shared" si="51"/>
        <v>0</v>
      </c>
      <c r="W545" s="91"/>
      <c r="X545" s="91"/>
      <c r="Y545" s="91"/>
      <c r="Z545" s="91"/>
      <c r="AA545" s="91"/>
      <c r="AB545" s="91"/>
      <c r="AC545" s="91">
        <f t="shared" si="52"/>
        <v>2</v>
      </c>
      <c r="AD545" s="91">
        <f t="shared" si="53"/>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378</v>
      </c>
      <c r="J546" s="226">
        <v>0.65</v>
      </c>
      <c r="K546" s="226">
        <v>0.65</v>
      </c>
      <c r="L546" s="226">
        <v>0.65</v>
      </c>
      <c r="M546" s="226">
        <v>0.65</v>
      </c>
      <c r="N546" s="226">
        <v>0.65</v>
      </c>
      <c r="O546" s="226">
        <v>0.65</v>
      </c>
      <c r="P546" s="226">
        <v>0.65</v>
      </c>
      <c r="Q546" s="226">
        <v>0.65</v>
      </c>
      <c r="R546" s="226">
        <v>0.65</v>
      </c>
      <c r="S546" s="585"/>
      <c r="T546" s="226">
        <v>-0.1</v>
      </c>
      <c r="U546" s="91"/>
      <c r="V546" s="718">
        <f t="shared" si="51"/>
        <v>0</v>
      </c>
      <c r="W546" s="91"/>
      <c r="X546" s="91"/>
      <c r="Y546" s="91"/>
      <c r="Z546" s="91"/>
      <c r="AA546" s="91"/>
      <c r="AB546" s="91"/>
      <c r="AC546" s="91">
        <f t="shared" si="52"/>
        <v>2</v>
      </c>
      <c r="AD546" s="91">
        <f t="shared" si="53"/>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t="s">
        <v>781</v>
      </c>
      <c r="I547" s="101" t="s">
        <v>369</v>
      </c>
      <c r="J547" s="226">
        <v>0.81</v>
      </c>
      <c r="K547" s="226">
        <v>0.81</v>
      </c>
      <c r="L547" s="226">
        <v>0.81</v>
      </c>
      <c r="M547" s="226">
        <v>0.81</v>
      </c>
      <c r="N547" s="226">
        <v>0.81</v>
      </c>
      <c r="O547" s="226">
        <v>0.81</v>
      </c>
      <c r="P547" s="226">
        <v>0.81</v>
      </c>
      <c r="Q547" s="226">
        <v>0.81</v>
      </c>
      <c r="R547" s="226">
        <v>0.81</v>
      </c>
      <c r="S547" s="585"/>
      <c r="T547" s="226">
        <v>-0.09</v>
      </c>
      <c r="U547" s="91"/>
      <c r="V547" s="718">
        <f t="shared" si="51"/>
        <v>0</v>
      </c>
      <c r="W547" s="91"/>
      <c r="X547" s="91"/>
      <c r="Y547" s="91"/>
      <c r="Z547" s="91"/>
      <c r="AA547" s="91"/>
      <c r="AB547" s="91"/>
      <c r="AC547" s="91">
        <f t="shared" si="52"/>
        <v>3</v>
      </c>
      <c r="AD547" s="91">
        <f t="shared" si="53"/>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370</v>
      </c>
      <c r="J548" s="226">
        <v>0.81</v>
      </c>
      <c r="K548" s="226">
        <v>0.81</v>
      </c>
      <c r="L548" s="226">
        <v>0.81</v>
      </c>
      <c r="M548" s="226">
        <v>0.81</v>
      </c>
      <c r="N548" s="226">
        <v>0.81</v>
      </c>
      <c r="O548" s="226">
        <v>0.81</v>
      </c>
      <c r="P548" s="226">
        <v>0.81</v>
      </c>
      <c r="Q548" s="226">
        <v>0.81</v>
      </c>
      <c r="R548" s="226">
        <v>0.81</v>
      </c>
      <c r="S548" s="585"/>
      <c r="T548" s="226">
        <v>-0.09</v>
      </c>
      <c r="U548" s="91"/>
      <c r="V548" s="718">
        <f t="shared" si="51"/>
        <v>0</v>
      </c>
      <c r="W548" s="91"/>
      <c r="X548" s="91"/>
      <c r="Y548" s="91"/>
      <c r="Z548" s="91"/>
      <c r="AA548" s="91"/>
      <c r="AB548" s="91"/>
      <c r="AC548" s="91">
        <f t="shared" si="52"/>
        <v>3</v>
      </c>
      <c r="AD548" s="91">
        <f t="shared" si="53"/>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371</v>
      </c>
      <c r="J549" s="226">
        <v>0.81</v>
      </c>
      <c r="K549" s="226">
        <v>0.81</v>
      </c>
      <c r="L549" s="226">
        <v>0.81</v>
      </c>
      <c r="M549" s="226">
        <v>0.81</v>
      </c>
      <c r="N549" s="226">
        <v>0.81</v>
      </c>
      <c r="O549" s="226">
        <v>0.81</v>
      </c>
      <c r="P549" s="226">
        <v>0.81</v>
      </c>
      <c r="Q549" s="226">
        <v>0.81</v>
      </c>
      <c r="R549" s="226">
        <v>0.81</v>
      </c>
      <c r="S549" s="585"/>
      <c r="T549" s="226">
        <v>-0.09</v>
      </c>
      <c r="U549" s="91"/>
      <c r="V549" s="718">
        <f t="shared" si="51"/>
        <v>0</v>
      </c>
      <c r="W549" s="91"/>
      <c r="X549" s="91"/>
      <c r="Y549" s="91"/>
      <c r="Z549" s="91"/>
      <c r="AA549" s="91"/>
      <c r="AB549" s="91"/>
      <c r="AC549" s="91">
        <f t="shared" si="52"/>
        <v>3</v>
      </c>
      <c r="AD549" s="91">
        <f t="shared" si="53"/>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372</v>
      </c>
      <c r="J550" s="226">
        <v>0.8</v>
      </c>
      <c r="K550" s="226">
        <v>0.8</v>
      </c>
      <c r="L550" s="226">
        <v>0.8</v>
      </c>
      <c r="M550" s="226">
        <v>0.8</v>
      </c>
      <c r="N550" s="226">
        <v>0.8</v>
      </c>
      <c r="O550" s="226">
        <v>0.8</v>
      </c>
      <c r="P550" s="226">
        <v>0.8</v>
      </c>
      <c r="Q550" s="226">
        <v>0.8</v>
      </c>
      <c r="R550" s="226">
        <v>0.8</v>
      </c>
      <c r="S550" s="585"/>
      <c r="T550" s="226">
        <v>-0.08</v>
      </c>
      <c r="U550" s="91"/>
      <c r="V550" s="718">
        <f t="shared" si="51"/>
        <v>0.05</v>
      </c>
      <c r="W550" s="91"/>
      <c r="X550" s="91"/>
      <c r="Y550" s="91"/>
      <c r="Z550" s="91"/>
      <c r="AA550" s="91"/>
      <c r="AB550" s="91"/>
      <c r="AC550" s="91">
        <f t="shared" si="52"/>
        <v>3</v>
      </c>
      <c r="AD550" s="91">
        <f t="shared" si="53"/>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373</v>
      </c>
      <c r="J551" s="226">
        <v>0.78</v>
      </c>
      <c r="K551" s="226">
        <v>0.78</v>
      </c>
      <c r="L551" s="226">
        <v>0.78</v>
      </c>
      <c r="M551" s="226">
        <v>0.78</v>
      </c>
      <c r="N551" s="226">
        <v>0.78</v>
      </c>
      <c r="O551" s="226">
        <v>0.78</v>
      </c>
      <c r="P551" s="226">
        <v>0.78</v>
      </c>
      <c r="Q551" s="226">
        <v>0.78</v>
      </c>
      <c r="R551" s="226">
        <v>0.78</v>
      </c>
      <c r="S551" s="585"/>
      <c r="T551" s="226">
        <v>-0.06</v>
      </c>
      <c r="U551" s="91"/>
      <c r="V551" s="718">
        <f t="shared" si="51"/>
        <v>0.1</v>
      </c>
      <c r="W551" s="91"/>
      <c r="X551" s="91"/>
      <c r="Y551" s="91"/>
      <c r="Z551" s="91"/>
      <c r="AA551" s="91"/>
      <c r="AB551" s="91"/>
      <c r="AC551" s="91">
        <f t="shared" si="52"/>
        <v>3</v>
      </c>
      <c r="AD551" s="91">
        <f t="shared" si="53"/>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374</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1"/>
        <v>0</v>
      </c>
      <c r="W552" s="91"/>
      <c r="X552" s="91"/>
      <c r="Y552" s="91"/>
      <c r="Z552" s="91"/>
      <c r="AA552" s="91"/>
      <c r="AB552" s="91"/>
      <c r="AC552" s="91">
        <f t="shared" si="52"/>
        <v>3</v>
      </c>
      <c r="AD552" s="91">
        <f t="shared" si="53"/>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375</v>
      </c>
      <c r="J553" s="226">
        <v>0.71</v>
      </c>
      <c r="K553" s="226">
        <v>0.71</v>
      </c>
      <c r="L553" s="226">
        <v>0.71</v>
      </c>
      <c r="M553" s="226">
        <v>0.71</v>
      </c>
      <c r="N553" s="226">
        <v>0.71</v>
      </c>
      <c r="O553" s="226">
        <v>0.71</v>
      </c>
      <c r="P553" s="226">
        <v>0.71</v>
      </c>
      <c r="Q553" s="226">
        <v>0.71</v>
      </c>
      <c r="R553" s="226">
        <v>0.71</v>
      </c>
      <c r="S553" s="585"/>
      <c r="T553" s="226">
        <v>-0.1</v>
      </c>
      <c r="U553" s="91"/>
      <c r="V553" s="718">
        <f t="shared" si="51"/>
        <v>0</v>
      </c>
      <c r="W553" s="91"/>
      <c r="X553" s="91"/>
      <c r="Y553" s="91"/>
      <c r="Z553" s="91"/>
      <c r="AA553" s="91"/>
      <c r="AB553" s="91"/>
      <c r="AC553" s="91">
        <f t="shared" si="52"/>
        <v>3</v>
      </c>
      <c r="AD553" s="91">
        <f t="shared" si="53"/>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376</v>
      </c>
      <c r="J554" s="226">
        <v>0.7</v>
      </c>
      <c r="K554" s="226">
        <v>0.7</v>
      </c>
      <c r="L554" s="226">
        <v>0.7</v>
      </c>
      <c r="M554" s="226">
        <v>0.7</v>
      </c>
      <c r="N554" s="226">
        <v>0.7</v>
      </c>
      <c r="O554" s="226">
        <v>0.7</v>
      </c>
      <c r="P554" s="226">
        <v>0.7</v>
      </c>
      <c r="Q554" s="226">
        <v>0.7</v>
      </c>
      <c r="R554" s="226">
        <v>0.7</v>
      </c>
      <c r="S554" s="585"/>
      <c r="T554" s="226">
        <v>-0.1</v>
      </c>
      <c r="U554" s="91"/>
      <c r="V554" s="718">
        <f t="shared" si="51"/>
        <v>0</v>
      </c>
      <c r="W554" s="91"/>
      <c r="X554" s="91"/>
      <c r="Y554" s="91"/>
      <c r="Z554" s="91"/>
      <c r="AA554" s="91"/>
      <c r="AB554" s="91"/>
      <c r="AC554" s="91">
        <f t="shared" si="52"/>
        <v>3</v>
      </c>
      <c r="AD554" s="91">
        <f t="shared" si="53"/>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377</v>
      </c>
      <c r="J555" s="226">
        <v>0.68</v>
      </c>
      <c r="K555" s="226">
        <v>0.68</v>
      </c>
      <c r="L555" s="226">
        <v>0.68</v>
      </c>
      <c r="M555" s="226">
        <v>0.68</v>
      </c>
      <c r="N555" s="226">
        <v>0.68</v>
      </c>
      <c r="O555" s="226">
        <v>0.68</v>
      </c>
      <c r="P555" s="226">
        <v>0.68</v>
      </c>
      <c r="Q555" s="226">
        <v>0.68</v>
      </c>
      <c r="R555" s="226">
        <v>0.68</v>
      </c>
      <c r="S555" s="585"/>
      <c r="T555" s="226">
        <v>-0.1</v>
      </c>
      <c r="U555" s="91"/>
      <c r="V555" s="718">
        <f t="shared" si="51"/>
        <v>0</v>
      </c>
      <c r="W555" s="91"/>
      <c r="X555" s="91"/>
      <c r="Y555" s="91"/>
      <c r="Z555" s="91"/>
      <c r="AA555" s="91"/>
      <c r="AB555" s="91"/>
      <c r="AC555" s="91">
        <f t="shared" si="52"/>
        <v>3</v>
      </c>
      <c r="AD555" s="91">
        <f t="shared" si="53"/>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378</v>
      </c>
      <c r="J556" s="226">
        <v>0.65</v>
      </c>
      <c r="K556" s="226">
        <v>0.65</v>
      </c>
      <c r="L556" s="226">
        <v>0.65</v>
      </c>
      <c r="M556" s="226">
        <v>0.65</v>
      </c>
      <c r="N556" s="226">
        <v>0.65</v>
      </c>
      <c r="O556" s="226">
        <v>0.65</v>
      </c>
      <c r="P556" s="226">
        <v>0.65</v>
      </c>
      <c r="Q556" s="226">
        <v>0.65</v>
      </c>
      <c r="R556" s="226">
        <v>0.65</v>
      </c>
      <c r="S556" s="585"/>
      <c r="T556" s="226">
        <v>-0.1</v>
      </c>
      <c r="U556" s="91"/>
      <c r="V556" s="718">
        <f t="shared" si="51"/>
        <v>0</v>
      </c>
      <c r="W556" s="91"/>
      <c r="X556" s="91"/>
      <c r="Y556" s="91"/>
      <c r="Z556" s="91"/>
      <c r="AA556" s="91"/>
      <c r="AB556" s="91"/>
      <c r="AC556" s="91">
        <f t="shared" si="52"/>
        <v>3</v>
      </c>
      <c r="AD556" s="91">
        <f t="shared" si="53"/>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t="s">
        <v>782</v>
      </c>
      <c r="I557" s="101" t="s">
        <v>369</v>
      </c>
      <c r="J557" s="226">
        <v>0.81</v>
      </c>
      <c r="K557" s="226">
        <v>0.81</v>
      </c>
      <c r="L557" s="226">
        <v>0.81</v>
      </c>
      <c r="M557" s="226">
        <v>0.81</v>
      </c>
      <c r="N557" s="226">
        <v>0.81</v>
      </c>
      <c r="O557" s="226">
        <v>0.81</v>
      </c>
      <c r="P557" s="226">
        <v>0.81</v>
      </c>
      <c r="Q557" s="226">
        <v>0.81</v>
      </c>
      <c r="R557" s="226">
        <v>0.81</v>
      </c>
      <c r="S557" s="585"/>
      <c r="T557" s="226">
        <v>-0.09</v>
      </c>
      <c r="U557" s="91"/>
      <c r="V557" s="718">
        <f t="shared" si="51"/>
        <v>0</v>
      </c>
      <c r="W557" s="91"/>
      <c r="X557" s="91"/>
      <c r="Y557" s="91"/>
      <c r="Z557" s="91"/>
      <c r="AA557" s="91"/>
      <c r="AB557" s="91"/>
      <c r="AC557" s="91">
        <f t="shared" si="52"/>
        <v>4</v>
      </c>
      <c r="AD557" s="91">
        <f t="shared" si="53"/>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370</v>
      </c>
      <c r="J558" s="226">
        <v>0.81</v>
      </c>
      <c r="K558" s="226">
        <v>0.81</v>
      </c>
      <c r="L558" s="226">
        <v>0.81</v>
      </c>
      <c r="M558" s="226">
        <v>0.81</v>
      </c>
      <c r="N558" s="226">
        <v>0.81</v>
      </c>
      <c r="O558" s="226">
        <v>0.81</v>
      </c>
      <c r="P558" s="226">
        <v>0.81</v>
      </c>
      <c r="Q558" s="226">
        <v>0.81</v>
      </c>
      <c r="R558" s="226">
        <v>0.81</v>
      </c>
      <c r="S558" s="585"/>
      <c r="T558" s="226">
        <v>-0.09</v>
      </c>
      <c r="U558" s="91"/>
      <c r="V558" s="718">
        <f t="shared" si="51"/>
        <v>0</v>
      </c>
      <c r="W558" s="91"/>
      <c r="X558" s="91"/>
      <c r="Y558" s="91"/>
      <c r="Z558" s="91"/>
      <c r="AA558" s="91"/>
      <c r="AB558" s="91"/>
      <c r="AC558" s="91">
        <f t="shared" si="52"/>
        <v>4</v>
      </c>
      <c r="AD558" s="91">
        <f t="shared" si="53"/>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371</v>
      </c>
      <c r="J559" s="226">
        <v>0.81</v>
      </c>
      <c r="K559" s="226">
        <v>0.81</v>
      </c>
      <c r="L559" s="226">
        <v>0.81</v>
      </c>
      <c r="M559" s="226">
        <v>0.81</v>
      </c>
      <c r="N559" s="226">
        <v>0.81</v>
      </c>
      <c r="O559" s="226">
        <v>0.81</v>
      </c>
      <c r="P559" s="226">
        <v>0.81</v>
      </c>
      <c r="Q559" s="226">
        <v>0.81</v>
      </c>
      <c r="R559" s="226">
        <v>0.81</v>
      </c>
      <c r="S559" s="585"/>
      <c r="T559" s="226">
        <v>-0.09</v>
      </c>
      <c r="U559" s="91"/>
      <c r="V559" s="718">
        <f t="shared" si="51"/>
        <v>0</v>
      </c>
      <c r="W559" s="91"/>
      <c r="X559" s="91"/>
      <c r="Y559" s="91"/>
      <c r="Z559" s="91"/>
      <c r="AA559" s="91"/>
      <c r="AB559" s="91"/>
      <c r="AC559" s="91">
        <f t="shared" si="52"/>
        <v>4</v>
      </c>
      <c r="AD559" s="91">
        <f t="shared" si="53"/>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372</v>
      </c>
      <c r="J560" s="226">
        <v>0.8</v>
      </c>
      <c r="K560" s="226">
        <v>0.8</v>
      </c>
      <c r="L560" s="226">
        <v>0.8</v>
      </c>
      <c r="M560" s="226">
        <v>0.8</v>
      </c>
      <c r="N560" s="226">
        <v>0.8</v>
      </c>
      <c r="O560" s="226">
        <v>0.8</v>
      </c>
      <c r="P560" s="226">
        <v>0.8</v>
      </c>
      <c r="Q560" s="226">
        <v>0.8</v>
      </c>
      <c r="R560" s="226">
        <v>0.8</v>
      </c>
      <c r="S560" s="585"/>
      <c r="T560" s="226">
        <v>-0.08</v>
      </c>
      <c r="U560" s="91"/>
      <c r="V560" s="718">
        <f t="shared" si="51"/>
        <v>0.05</v>
      </c>
      <c r="W560" s="91"/>
      <c r="X560" s="91"/>
      <c r="Y560" s="91"/>
      <c r="Z560" s="91"/>
      <c r="AA560" s="91"/>
      <c r="AB560" s="91"/>
      <c r="AC560" s="91">
        <f t="shared" si="52"/>
        <v>4</v>
      </c>
      <c r="AD560" s="91">
        <f t="shared" si="53"/>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373</v>
      </c>
      <c r="J561" s="226">
        <v>0.78</v>
      </c>
      <c r="K561" s="226">
        <v>0.78</v>
      </c>
      <c r="L561" s="226">
        <v>0.78</v>
      </c>
      <c r="M561" s="226">
        <v>0.78</v>
      </c>
      <c r="N561" s="226">
        <v>0.78</v>
      </c>
      <c r="O561" s="226">
        <v>0.78</v>
      </c>
      <c r="P561" s="226">
        <v>0.78</v>
      </c>
      <c r="Q561" s="226">
        <v>0.78</v>
      </c>
      <c r="R561" s="226">
        <v>0.78</v>
      </c>
      <c r="S561" s="585"/>
      <c r="T561" s="226">
        <v>-0.06</v>
      </c>
      <c r="U561" s="91"/>
      <c r="V561" s="718">
        <f t="shared" si="51"/>
        <v>0.1</v>
      </c>
      <c r="W561" s="91"/>
      <c r="X561" s="91"/>
      <c r="Y561" s="91"/>
      <c r="Z561" s="91"/>
      <c r="AA561" s="91"/>
      <c r="AB561" s="91"/>
      <c r="AC561" s="91">
        <f t="shared" si="52"/>
        <v>4</v>
      </c>
      <c r="AD561" s="91">
        <f t="shared" si="53"/>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374</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1"/>
        <v>0</v>
      </c>
      <c r="W562" s="91"/>
      <c r="X562" s="91"/>
      <c r="Y562" s="91"/>
      <c r="Z562" s="91"/>
      <c r="AA562" s="91"/>
      <c r="AB562" s="91"/>
      <c r="AC562" s="91">
        <f t="shared" si="52"/>
        <v>4</v>
      </c>
      <c r="AD562" s="91">
        <f t="shared" si="53"/>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375</v>
      </c>
      <c r="J563" s="226">
        <v>0.71</v>
      </c>
      <c r="K563" s="226">
        <v>0.71</v>
      </c>
      <c r="L563" s="226">
        <v>0.71</v>
      </c>
      <c r="M563" s="226">
        <v>0.71</v>
      </c>
      <c r="N563" s="226">
        <v>0.71</v>
      </c>
      <c r="O563" s="226">
        <v>0.71</v>
      </c>
      <c r="P563" s="226">
        <v>0.71</v>
      </c>
      <c r="Q563" s="226">
        <v>0.71</v>
      </c>
      <c r="R563" s="226">
        <v>0.71</v>
      </c>
      <c r="S563" s="585"/>
      <c r="T563" s="226">
        <v>-0.1</v>
      </c>
      <c r="U563" s="91"/>
      <c r="V563" s="718">
        <f t="shared" si="51"/>
        <v>0</v>
      </c>
      <c r="W563" s="91"/>
      <c r="X563" s="91"/>
      <c r="Y563" s="91"/>
      <c r="Z563" s="91"/>
      <c r="AA563" s="91"/>
      <c r="AB563" s="91"/>
      <c r="AC563" s="91">
        <f t="shared" si="52"/>
        <v>4</v>
      </c>
      <c r="AD563" s="91">
        <f t="shared" si="53"/>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376</v>
      </c>
      <c r="J564" s="226">
        <v>0.7</v>
      </c>
      <c r="K564" s="226">
        <v>0.7</v>
      </c>
      <c r="L564" s="226">
        <v>0.7</v>
      </c>
      <c r="M564" s="226">
        <v>0.7</v>
      </c>
      <c r="N564" s="226">
        <v>0.7</v>
      </c>
      <c r="O564" s="226">
        <v>0.7</v>
      </c>
      <c r="P564" s="226">
        <v>0.7</v>
      </c>
      <c r="Q564" s="226">
        <v>0.7</v>
      </c>
      <c r="R564" s="226">
        <v>0.7</v>
      </c>
      <c r="S564" s="585"/>
      <c r="T564" s="226">
        <v>-0.1</v>
      </c>
      <c r="U564" s="91"/>
      <c r="V564" s="718">
        <f t="shared" si="51"/>
        <v>0</v>
      </c>
      <c r="W564" s="91"/>
      <c r="X564" s="91"/>
      <c r="Y564" s="91"/>
      <c r="Z564" s="91"/>
      <c r="AA564" s="91"/>
      <c r="AB564" s="91"/>
      <c r="AC564" s="91">
        <f t="shared" si="52"/>
        <v>4</v>
      </c>
      <c r="AD564" s="91">
        <f t="shared" si="53"/>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377</v>
      </c>
      <c r="J565" s="226">
        <v>0.68</v>
      </c>
      <c r="K565" s="226">
        <v>0.68</v>
      </c>
      <c r="L565" s="226">
        <v>0.68</v>
      </c>
      <c r="M565" s="226">
        <v>0.68</v>
      </c>
      <c r="N565" s="226">
        <v>0.68</v>
      </c>
      <c r="O565" s="226">
        <v>0.68</v>
      </c>
      <c r="P565" s="226">
        <v>0.68</v>
      </c>
      <c r="Q565" s="226">
        <v>0.68</v>
      </c>
      <c r="R565" s="226">
        <v>0.68</v>
      </c>
      <c r="S565" s="585"/>
      <c r="T565" s="226">
        <v>-0.1</v>
      </c>
      <c r="U565" s="91"/>
      <c r="V565" s="718">
        <f t="shared" si="51"/>
        <v>0</v>
      </c>
      <c r="W565" s="91"/>
      <c r="X565" s="91"/>
      <c r="Y565" s="91"/>
      <c r="Z565" s="91"/>
      <c r="AA565" s="91"/>
      <c r="AB565" s="91"/>
      <c r="AC565" s="91">
        <f t="shared" si="52"/>
        <v>4</v>
      </c>
      <c r="AD565" s="91">
        <f t="shared" si="53"/>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378</v>
      </c>
      <c r="J566" s="226">
        <v>0.65</v>
      </c>
      <c r="K566" s="226">
        <v>0.65</v>
      </c>
      <c r="L566" s="226">
        <v>0.65</v>
      </c>
      <c r="M566" s="226">
        <v>0.65</v>
      </c>
      <c r="N566" s="226">
        <v>0.65</v>
      </c>
      <c r="O566" s="226">
        <v>0.65</v>
      </c>
      <c r="P566" s="226">
        <v>0.65</v>
      </c>
      <c r="Q566" s="226">
        <v>0.65</v>
      </c>
      <c r="R566" s="226">
        <v>0.65</v>
      </c>
      <c r="S566" s="585"/>
      <c r="T566" s="226">
        <v>-0.1</v>
      </c>
      <c r="U566" s="91"/>
      <c r="V566" s="718">
        <f t="shared" si="51"/>
        <v>0</v>
      </c>
      <c r="W566" s="91"/>
      <c r="X566" s="91"/>
      <c r="Y566" s="91"/>
      <c r="Z566" s="91"/>
      <c r="AA566" s="91"/>
      <c r="AB566" s="91"/>
      <c r="AC566" s="91">
        <f t="shared" si="52"/>
        <v>4</v>
      </c>
      <c r="AD566" s="91">
        <f t="shared" si="53"/>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t="s">
        <v>783</v>
      </c>
      <c r="I567" s="101" t="s">
        <v>369</v>
      </c>
      <c r="J567" s="226">
        <v>0.81</v>
      </c>
      <c r="K567" s="226">
        <v>0.81</v>
      </c>
      <c r="L567" s="226">
        <v>0.81</v>
      </c>
      <c r="M567" s="226">
        <v>0.81</v>
      </c>
      <c r="N567" s="226">
        <v>0.81</v>
      </c>
      <c r="O567" s="226">
        <v>0.81</v>
      </c>
      <c r="P567" s="226">
        <v>0.81</v>
      </c>
      <c r="Q567" s="226">
        <v>0.81</v>
      </c>
      <c r="R567" s="226">
        <v>0.81</v>
      </c>
      <c r="S567" s="585"/>
      <c r="T567" s="226">
        <v>-0.09</v>
      </c>
      <c r="U567" s="91"/>
      <c r="V567" s="718">
        <f t="shared" si="51"/>
        <v>0</v>
      </c>
      <c r="W567" s="91"/>
      <c r="X567" s="91"/>
      <c r="Y567" s="91"/>
      <c r="Z567" s="91"/>
      <c r="AA567" s="91"/>
      <c r="AB567" s="91"/>
      <c r="AC567" s="91">
        <f t="shared" si="52"/>
        <v>5</v>
      </c>
      <c r="AD567" s="91">
        <f t="shared" si="53"/>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370</v>
      </c>
      <c r="J568" s="226">
        <v>0.81</v>
      </c>
      <c r="K568" s="226">
        <v>0.81</v>
      </c>
      <c r="L568" s="226">
        <v>0.81</v>
      </c>
      <c r="M568" s="226">
        <v>0.81</v>
      </c>
      <c r="N568" s="226">
        <v>0.81</v>
      </c>
      <c r="O568" s="226">
        <v>0.81</v>
      </c>
      <c r="P568" s="226">
        <v>0.81</v>
      </c>
      <c r="Q568" s="226">
        <v>0.81</v>
      </c>
      <c r="R568" s="226">
        <v>0.81</v>
      </c>
      <c r="S568" s="585"/>
      <c r="T568" s="226">
        <v>-0.09</v>
      </c>
      <c r="U568" s="91"/>
      <c r="V568" s="718">
        <f t="shared" si="51"/>
        <v>0</v>
      </c>
      <c r="W568" s="91"/>
      <c r="X568" s="91"/>
      <c r="Y568" s="91"/>
      <c r="Z568" s="91"/>
      <c r="AA568" s="91"/>
      <c r="AB568" s="91"/>
      <c r="AC568" s="91">
        <f t="shared" si="52"/>
        <v>5</v>
      </c>
      <c r="AD568" s="91">
        <f t="shared" si="53"/>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371</v>
      </c>
      <c r="J569" s="226">
        <v>0.81</v>
      </c>
      <c r="K569" s="226">
        <v>0.81</v>
      </c>
      <c r="L569" s="226">
        <v>0.81</v>
      </c>
      <c r="M569" s="226">
        <v>0.81</v>
      </c>
      <c r="N569" s="226">
        <v>0.81</v>
      </c>
      <c r="O569" s="226">
        <v>0.81</v>
      </c>
      <c r="P569" s="226">
        <v>0.81</v>
      </c>
      <c r="Q569" s="226">
        <v>0.81</v>
      </c>
      <c r="R569" s="226">
        <v>0.81</v>
      </c>
      <c r="S569" s="585"/>
      <c r="T569" s="226">
        <v>-0.09</v>
      </c>
      <c r="U569" s="91"/>
      <c r="V569" s="718">
        <f t="shared" si="51"/>
        <v>0</v>
      </c>
      <c r="W569" s="91"/>
      <c r="X569" s="91"/>
      <c r="Y569" s="91"/>
      <c r="Z569" s="91"/>
      <c r="AA569" s="91"/>
      <c r="AB569" s="91"/>
      <c r="AC569" s="91">
        <f t="shared" si="52"/>
        <v>5</v>
      </c>
      <c r="AD569" s="91">
        <f t="shared" si="53"/>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372</v>
      </c>
      <c r="J570" s="226">
        <v>0.8</v>
      </c>
      <c r="K570" s="226">
        <v>0.8</v>
      </c>
      <c r="L570" s="226">
        <v>0.8</v>
      </c>
      <c r="M570" s="226">
        <v>0.8</v>
      </c>
      <c r="N570" s="226">
        <v>0.8</v>
      </c>
      <c r="O570" s="226">
        <v>0.8</v>
      </c>
      <c r="P570" s="226">
        <v>0.8</v>
      </c>
      <c r="Q570" s="226">
        <v>0.8</v>
      </c>
      <c r="R570" s="226">
        <v>0.8</v>
      </c>
      <c r="S570" s="585"/>
      <c r="T570" s="226">
        <v>-0.08</v>
      </c>
      <c r="U570" s="91"/>
      <c r="V570" s="718">
        <f t="shared" si="51"/>
        <v>0.05</v>
      </c>
      <c r="W570" s="91"/>
      <c r="X570" s="91"/>
      <c r="Y570" s="91"/>
      <c r="Z570" s="91"/>
      <c r="AA570" s="91"/>
      <c r="AB570" s="91"/>
      <c r="AC570" s="91">
        <f t="shared" si="52"/>
        <v>5</v>
      </c>
      <c r="AD570" s="91">
        <f t="shared" si="53"/>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373</v>
      </c>
      <c r="J571" s="226">
        <v>0.78</v>
      </c>
      <c r="K571" s="226">
        <v>0.78</v>
      </c>
      <c r="L571" s="226">
        <v>0.78</v>
      </c>
      <c r="M571" s="226">
        <v>0.78</v>
      </c>
      <c r="N571" s="226">
        <v>0.78</v>
      </c>
      <c r="O571" s="226">
        <v>0.78</v>
      </c>
      <c r="P571" s="226">
        <v>0.78</v>
      </c>
      <c r="Q571" s="226">
        <v>0.78</v>
      </c>
      <c r="R571" s="226">
        <v>0.78</v>
      </c>
      <c r="S571" s="585"/>
      <c r="T571" s="226">
        <v>-0.06</v>
      </c>
      <c r="U571" s="91"/>
      <c r="V571" s="718">
        <f t="shared" si="51"/>
        <v>0.1</v>
      </c>
      <c r="W571" s="91"/>
      <c r="X571" s="91"/>
      <c r="Y571" s="91"/>
      <c r="Z571" s="91"/>
      <c r="AA571" s="91"/>
      <c r="AB571" s="91"/>
      <c r="AC571" s="91">
        <f t="shared" si="52"/>
        <v>5</v>
      </c>
      <c r="AD571" s="91">
        <f t="shared" si="53"/>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374</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1"/>
        <v>0</v>
      </c>
      <c r="W572" s="91"/>
      <c r="X572" s="91"/>
      <c r="Y572" s="91"/>
      <c r="Z572" s="91"/>
      <c r="AA572" s="91"/>
      <c r="AB572" s="91"/>
      <c r="AC572" s="91">
        <f t="shared" si="52"/>
        <v>5</v>
      </c>
      <c r="AD572" s="91">
        <f t="shared" si="53"/>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375</v>
      </c>
      <c r="J573" s="226">
        <v>0.71</v>
      </c>
      <c r="K573" s="226">
        <v>0.71</v>
      </c>
      <c r="L573" s="226">
        <v>0.71</v>
      </c>
      <c r="M573" s="226">
        <v>0.71</v>
      </c>
      <c r="N573" s="226">
        <v>0.71</v>
      </c>
      <c r="O573" s="226">
        <v>0.71</v>
      </c>
      <c r="P573" s="226">
        <v>0.71</v>
      </c>
      <c r="Q573" s="226">
        <v>0.71</v>
      </c>
      <c r="R573" s="226">
        <v>0.71</v>
      </c>
      <c r="S573" s="585"/>
      <c r="T573" s="226">
        <v>-0.1</v>
      </c>
      <c r="U573" s="91"/>
      <c r="V573" s="718">
        <f t="shared" si="51"/>
        <v>0</v>
      </c>
      <c r="W573" s="91"/>
      <c r="X573" s="91"/>
      <c r="Y573" s="91"/>
      <c r="Z573" s="91"/>
      <c r="AA573" s="91"/>
      <c r="AB573" s="91"/>
      <c r="AC573" s="91">
        <f t="shared" si="52"/>
        <v>5</v>
      </c>
      <c r="AD573" s="91">
        <f t="shared" si="53"/>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376</v>
      </c>
      <c r="J574" s="226">
        <v>0.7</v>
      </c>
      <c r="K574" s="226">
        <v>0.7</v>
      </c>
      <c r="L574" s="226">
        <v>0.7</v>
      </c>
      <c r="M574" s="226">
        <v>0.7</v>
      </c>
      <c r="N574" s="226">
        <v>0.7</v>
      </c>
      <c r="O574" s="226">
        <v>0.7</v>
      </c>
      <c r="P574" s="226">
        <v>0.7</v>
      </c>
      <c r="Q574" s="226">
        <v>0.7</v>
      </c>
      <c r="R574" s="226">
        <v>0.7</v>
      </c>
      <c r="S574" s="585"/>
      <c r="T574" s="226">
        <v>-0.1</v>
      </c>
      <c r="U574" s="91"/>
      <c r="V574" s="718">
        <f t="shared" si="51"/>
        <v>0</v>
      </c>
      <c r="W574" s="91"/>
      <c r="X574" s="91"/>
      <c r="Y574" s="91"/>
      <c r="Z574" s="91"/>
      <c r="AA574" s="91"/>
      <c r="AB574" s="91"/>
      <c r="AC574" s="91">
        <f t="shared" si="52"/>
        <v>5</v>
      </c>
      <c r="AD574" s="91">
        <f t="shared" si="53"/>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377</v>
      </c>
      <c r="J575" s="226">
        <v>0.68</v>
      </c>
      <c r="K575" s="226">
        <v>0.68</v>
      </c>
      <c r="L575" s="226">
        <v>0.68</v>
      </c>
      <c r="M575" s="226">
        <v>0.68</v>
      </c>
      <c r="N575" s="226">
        <v>0.68</v>
      </c>
      <c r="O575" s="226">
        <v>0.68</v>
      </c>
      <c r="P575" s="226">
        <v>0.68</v>
      </c>
      <c r="Q575" s="226">
        <v>0.68</v>
      </c>
      <c r="R575" s="226">
        <v>0.68</v>
      </c>
      <c r="S575" s="585"/>
      <c r="T575" s="226">
        <v>-0.1</v>
      </c>
      <c r="U575" s="91"/>
      <c r="V575" s="718">
        <f t="shared" si="51"/>
        <v>0</v>
      </c>
      <c r="W575" s="91"/>
      <c r="X575" s="91"/>
      <c r="Y575" s="91"/>
      <c r="Z575" s="91"/>
      <c r="AA575" s="91"/>
      <c r="AB575" s="91"/>
      <c r="AC575" s="91">
        <f t="shared" si="52"/>
        <v>5</v>
      </c>
      <c r="AD575" s="91">
        <f t="shared" si="53"/>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378</v>
      </c>
      <c r="J576" s="226">
        <v>0.65</v>
      </c>
      <c r="K576" s="226">
        <v>0.65</v>
      </c>
      <c r="L576" s="226">
        <v>0.65</v>
      </c>
      <c r="M576" s="226">
        <v>0.65</v>
      </c>
      <c r="N576" s="226">
        <v>0.65</v>
      </c>
      <c r="O576" s="226">
        <v>0.65</v>
      </c>
      <c r="P576" s="226">
        <v>0.65</v>
      </c>
      <c r="Q576" s="226">
        <v>0.65</v>
      </c>
      <c r="R576" s="226">
        <v>0.65</v>
      </c>
      <c r="S576" s="585"/>
      <c r="T576" s="226">
        <v>-0.1</v>
      </c>
      <c r="U576" s="91"/>
      <c r="V576" s="718">
        <f t="shared" si="51"/>
        <v>0</v>
      </c>
      <c r="W576" s="91"/>
      <c r="X576" s="91"/>
      <c r="Y576" s="91"/>
      <c r="Z576" s="91"/>
      <c r="AA576" s="91"/>
      <c r="AB576" s="91"/>
      <c r="AC576" s="91">
        <f t="shared" si="52"/>
        <v>5</v>
      </c>
      <c r="AD576" s="91">
        <f t="shared" si="53"/>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t="s">
        <v>784</v>
      </c>
      <c r="I577" s="101" t="s">
        <v>369</v>
      </c>
      <c r="J577" s="226">
        <v>0.81</v>
      </c>
      <c r="K577" s="226">
        <v>0.81</v>
      </c>
      <c r="L577" s="226">
        <v>0.81</v>
      </c>
      <c r="M577" s="226">
        <v>0.81</v>
      </c>
      <c r="N577" s="226">
        <v>0.81</v>
      </c>
      <c r="O577" s="226">
        <v>0.81</v>
      </c>
      <c r="P577" s="226">
        <v>0.81</v>
      </c>
      <c r="Q577" s="226">
        <v>0.81</v>
      </c>
      <c r="R577" s="226">
        <v>0.81</v>
      </c>
      <c r="S577" s="585"/>
      <c r="T577" s="226">
        <v>-0.09</v>
      </c>
      <c r="U577" s="91"/>
      <c r="V577" s="718">
        <f t="shared" si="51"/>
        <v>0</v>
      </c>
      <c r="W577" s="91"/>
      <c r="X577" s="91"/>
      <c r="Y577" s="91"/>
      <c r="Z577" s="91"/>
      <c r="AA577" s="91"/>
      <c r="AB577" s="91"/>
      <c r="AC577" s="91">
        <f t="shared" si="52"/>
        <v>6</v>
      </c>
      <c r="AD577" s="91">
        <f t="shared" si="53"/>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370</v>
      </c>
      <c r="J578" s="226">
        <v>0.81</v>
      </c>
      <c r="K578" s="226">
        <v>0.81</v>
      </c>
      <c r="L578" s="226">
        <v>0.81</v>
      </c>
      <c r="M578" s="226">
        <v>0.81</v>
      </c>
      <c r="N578" s="226">
        <v>0.81</v>
      </c>
      <c r="O578" s="226">
        <v>0.81</v>
      </c>
      <c r="P578" s="226">
        <v>0.81</v>
      </c>
      <c r="Q578" s="226">
        <v>0.81</v>
      </c>
      <c r="R578" s="226">
        <v>0.81</v>
      </c>
      <c r="S578" s="585"/>
      <c r="T578" s="226">
        <v>-0.09</v>
      </c>
      <c r="U578" s="91"/>
      <c r="V578" s="718">
        <f t="shared" si="51"/>
        <v>0</v>
      </c>
      <c r="W578" s="91"/>
      <c r="X578" s="91"/>
      <c r="Y578" s="91"/>
      <c r="Z578" s="91"/>
      <c r="AA578" s="91"/>
      <c r="AB578" s="91"/>
      <c r="AC578" s="91">
        <f t="shared" si="52"/>
        <v>6</v>
      </c>
      <c r="AD578" s="91">
        <f t="shared" si="53"/>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371</v>
      </c>
      <c r="J579" s="226">
        <v>0.81</v>
      </c>
      <c r="K579" s="226">
        <v>0.81</v>
      </c>
      <c r="L579" s="226">
        <v>0.81</v>
      </c>
      <c r="M579" s="226">
        <v>0.81</v>
      </c>
      <c r="N579" s="226">
        <v>0.81</v>
      </c>
      <c r="O579" s="226">
        <v>0.81</v>
      </c>
      <c r="P579" s="226">
        <v>0.81</v>
      </c>
      <c r="Q579" s="226">
        <v>0.81</v>
      </c>
      <c r="R579" s="226">
        <v>0.81</v>
      </c>
      <c r="S579" s="585"/>
      <c r="T579" s="226">
        <v>-0.09</v>
      </c>
      <c r="U579" s="91"/>
      <c r="V579" s="718">
        <f t="shared" si="51"/>
        <v>0</v>
      </c>
      <c r="W579" s="91"/>
      <c r="X579" s="91"/>
      <c r="Y579" s="91"/>
      <c r="Z579" s="91"/>
      <c r="AA579" s="91"/>
      <c r="AB579" s="91"/>
      <c r="AC579" s="91">
        <f t="shared" si="52"/>
        <v>6</v>
      </c>
      <c r="AD579" s="91">
        <f t="shared" si="53"/>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372</v>
      </c>
      <c r="J580" s="226">
        <v>0.8</v>
      </c>
      <c r="K580" s="226">
        <v>0.8</v>
      </c>
      <c r="L580" s="226">
        <v>0.8</v>
      </c>
      <c r="M580" s="226">
        <v>0.8</v>
      </c>
      <c r="N580" s="226">
        <v>0.8</v>
      </c>
      <c r="O580" s="226">
        <v>0.8</v>
      </c>
      <c r="P580" s="226">
        <v>0.8</v>
      </c>
      <c r="Q580" s="226">
        <v>0.8</v>
      </c>
      <c r="R580" s="226">
        <v>0.8</v>
      </c>
      <c r="S580" s="585"/>
      <c r="T580" s="226">
        <v>-0.08</v>
      </c>
      <c r="U580" s="91"/>
      <c r="V580" s="718">
        <f t="shared" si="51"/>
        <v>0.05</v>
      </c>
      <c r="W580" s="91"/>
      <c r="X580" s="91"/>
      <c r="Y580" s="91"/>
      <c r="Z580" s="91"/>
      <c r="AA580" s="91"/>
      <c r="AB580" s="91"/>
      <c r="AC580" s="91">
        <f t="shared" si="52"/>
        <v>6</v>
      </c>
      <c r="AD580" s="91">
        <f t="shared" si="53"/>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373</v>
      </c>
      <c r="J581" s="226">
        <v>0.78</v>
      </c>
      <c r="K581" s="226">
        <v>0.78</v>
      </c>
      <c r="L581" s="226">
        <v>0.78</v>
      </c>
      <c r="M581" s="226">
        <v>0.78</v>
      </c>
      <c r="N581" s="226">
        <v>0.78</v>
      </c>
      <c r="O581" s="226">
        <v>0.78</v>
      </c>
      <c r="P581" s="226">
        <v>0.78</v>
      </c>
      <c r="Q581" s="226">
        <v>0.78</v>
      </c>
      <c r="R581" s="226">
        <v>0.78</v>
      </c>
      <c r="S581" s="585"/>
      <c r="T581" s="226">
        <v>-0.06</v>
      </c>
      <c r="U581" s="91"/>
      <c r="V581" s="718">
        <f t="shared" si="51"/>
        <v>0.1</v>
      </c>
      <c r="W581" s="91"/>
      <c r="X581" s="91"/>
      <c r="Y581" s="91"/>
      <c r="Z581" s="91"/>
      <c r="AA581" s="91"/>
      <c r="AB581" s="91"/>
      <c r="AC581" s="91">
        <f t="shared" si="52"/>
        <v>6</v>
      </c>
      <c r="AD581" s="91">
        <f t="shared" si="53"/>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374</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1"/>
        <v>0</v>
      </c>
      <c r="W582" s="91"/>
      <c r="X582" s="91"/>
      <c r="Y582" s="91"/>
      <c r="Z582" s="91"/>
      <c r="AA582" s="91"/>
      <c r="AB582" s="91"/>
      <c r="AC582" s="91">
        <f t="shared" si="52"/>
        <v>6</v>
      </c>
      <c r="AD582" s="91">
        <f t="shared" si="53"/>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375</v>
      </c>
      <c r="J583" s="226">
        <v>0.71</v>
      </c>
      <c r="K583" s="226">
        <v>0.71</v>
      </c>
      <c r="L583" s="226">
        <v>0.71</v>
      </c>
      <c r="M583" s="226">
        <v>0.71</v>
      </c>
      <c r="N583" s="226">
        <v>0.71</v>
      </c>
      <c r="O583" s="226">
        <v>0.71</v>
      </c>
      <c r="P583" s="226">
        <v>0.71</v>
      </c>
      <c r="Q583" s="226">
        <v>0.71</v>
      </c>
      <c r="R583" s="226">
        <v>0.71</v>
      </c>
      <c r="S583" s="585"/>
      <c r="T583" s="226">
        <v>-0.1</v>
      </c>
      <c r="U583" s="91"/>
      <c r="V583" s="718">
        <f t="shared" si="51"/>
        <v>0</v>
      </c>
      <c r="W583" s="91"/>
      <c r="X583" s="91"/>
      <c r="Y583" s="91"/>
      <c r="Z583" s="91"/>
      <c r="AA583" s="91"/>
      <c r="AB583" s="91"/>
      <c r="AC583" s="91">
        <f t="shared" si="52"/>
        <v>6</v>
      </c>
      <c r="AD583" s="91">
        <f t="shared" si="53"/>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376</v>
      </c>
      <c r="J584" s="226">
        <v>0.7</v>
      </c>
      <c r="K584" s="226">
        <v>0.7</v>
      </c>
      <c r="L584" s="226">
        <v>0.7</v>
      </c>
      <c r="M584" s="226">
        <v>0.7</v>
      </c>
      <c r="N584" s="226">
        <v>0.7</v>
      </c>
      <c r="O584" s="226">
        <v>0.7</v>
      </c>
      <c r="P584" s="226">
        <v>0.7</v>
      </c>
      <c r="Q584" s="226">
        <v>0.7</v>
      </c>
      <c r="R584" s="226">
        <v>0.7</v>
      </c>
      <c r="S584" s="585"/>
      <c r="T584" s="226">
        <v>-0.1</v>
      </c>
      <c r="U584" s="91"/>
      <c r="V584" s="718">
        <f t="shared" si="51"/>
        <v>0</v>
      </c>
      <c r="W584" s="91"/>
      <c r="X584" s="91"/>
      <c r="Y584" s="91"/>
      <c r="Z584" s="91"/>
      <c r="AA584" s="91"/>
      <c r="AB584" s="91"/>
      <c r="AC584" s="91">
        <f t="shared" si="52"/>
        <v>6</v>
      </c>
      <c r="AD584" s="91">
        <f t="shared" si="53"/>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377</v>
      </c>
      <c r="J585" s="226">
        <v>0.68</v>
      </c>
      <c r="K585" s="226">
        <v>0.68</v>
      </c>
      <c r="L585" s="226">
        <v>0.68</v>
      </c>
      <c r="M585" s="226">
        <v>0.68</v>
      </c>
      <c r="N585" s="226">
        <v>0.68</v>
      </c>
      <c r="O585" s="226">
        <v>0.68</v>
      </c>
      <c r="P585" s="226">
        <v>0.68</v>
      </c>
      <c r="Q585" s="226">
        <v>0.68</v>
      </c>
      <c r="R585" s="226">
        <v>0.68</v>
      </c>
      <c r="S585" s="585"/>
      <c r="T585" s="226">
        <v>-0.1</v>
      </c>
      <c r="U585" s="91"/>
      <c r="V585" s="718">
        <f t="shared" si="51"/>
        <v>0</v>
      </c>
      <c r="W585" s="91"/>
      <c r="X585" s="91"/>
      <c r="Y585" s="91"/>
      <c r="Z585" s="91"/>
      <c r="AA585" s="91"/>
      <c r="AB585" s="91"/>
      <c r="AC585" s="91">
        <f t="shared" si="52"/>
        <v>6</v>
      </c>
      <c r="AD585" s="91">
        <f t="shared" si="53"/>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378</v>
      </c>
      <c r="J586" s="226">
        <v>0.65</v>
      </c>
      <c r="K586" s="226">
        <v>0.65</v>
      </c>
      <c r="L586" s="226">
        <v>0.65</v>
      </c>
      <c r="M586" s="226">
        <v>0.65</v>
      </c>
      <c r="N586" s="226">
        <v>0.65</v>
      </c>
      <c r="O586" s="226">
        <v>0.65</v>
      </c>
      <c r="P586" s="226">
        <v>0.65</v>
      </c>
      <c r="Q586" s="226">
        <v>0.65</v>
      </c>
      <c r="R586" s="226">
        <v>0.65</v>
      </c>
      <c r="S586" s="585"/>
      <c r="T586" s="226">
        <v>-0.1</v>
      </c>
      <c r="U586" s="91"/>
      <c r="V586" s="718">
        <f t="shared" si="51"/>
        <v>0</v>
      </c>
      <c r="W586" s="91"/>
      <c r="X586" s="91"/>
      <c r="Y586" s="91"/>
      <c r="Z586" s="91"/>
      <c r="AA586" s="91"/>
      <c r="AB586" s="91"/>
      <c r="AC586" s="91">
        <f t="shared" si="52"/>
        <v>6</v>
      </c>
      <c r="AD586" s="91">
        <f t="shared" si="53"/>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t="s">
        <v>785</v>
      </c>
      <c r="I587" s="101" t="s">
        <v>369</v>
      </c>
      <c r="J587" s="226">
        <v>0.81</v>
      </c>
      <c r="K587" s="226">
        <v>0.81</v>
      </c>
      <c r="L587" s="226">
        <v>0.81</v>
      </c>
      <c r="M587" s="226">
        <v>0.81</v>
      </c>
      <c r="N587" s="226">
        <v>0.81</v>
      </c>
      <c r="O587" s="226">
        <v>0.81</v>
      </c>
      <c r="P587" s="226">
        <v>0.81</v>
      </c>
      <c r="Q587" s="226">
        <v>0.81</v>
      </c>
      <c r="R587" s="226">
        <v>0.81</v>
      </c>
      <c r="S587" s="585"/>
      <c r="T587" s="226">
        <v>-0.09</v>
      </c>
      <c r="U587" s="91"/>
      <c r="V587" s="718">
        <f t="shared" si="51"/>
        <v>0</v>
      </c>
      <c r="W587" s="91"/>
      <c r="X587" s="91"/>
      <c r="Y587" s="91"/>
      <c r="Z587" s="91"/>
      <c r="AA587" s="91"/>
      <c r="AB587" s="91"/>
      <c r="AC587" s="91">
        <f t="shared" si="52"/>
        <v>7</v>
      </c>
      <c r="AD587" s="91">
        <f t="shared" si="53"/>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370</v>
      </c>
      <c r="J588" s="226">
        <v>0.81</v>
      </c>
      <c r="K588" s="226">
        <v>0.81</v>
      </c>
      <c r="L588" s="226">
        <v>0.81</v>
      </c>
      <c r="M588" s="226">
        <v>0.81</v>
      </c>
      <c r="N588" s="226">
        <v>0.81</v>
      </c>
      <c r="O588" s="226">
        <v>0.81</v>
      </c>
      <c r="P588" s="226">
        <v>0.81</v>
      </c>
      <c r="Q588" s="226">
        <v>0.81</v>
      </c>
      <c r="R588" s="226">
        <v>0.81</v>
      </c>
      <c r="S588" s="585"/>
      <c r="T588" s="226">
        <v>-0.09</v>
      </c>
      <c r="U588" s="91"/>
      <c r="V588" s="718">
        <f t="shared" si="51"/>
        <v>0</v>
      </c>
      <c r="W588" s="91"/>
      <c r="X588" s="91"/>
      <c r="Y588" s="91"/>
      <c r="Z588" s="91"/>
      <c r="AA588" s="91"/>
      <c r="AB588" s="91"/>
      <c r="AC588" s="91">
        <f t="shared" si="52"/>
        <v>7</v>
      </c>
      <c r="AD588" s="91">
        <f t="shared" si="53"/>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371</v>
      </c>
      <c r="J589" s="226">
        <v>0.81</v>
      </c>
      <c r="K589" s="226">
        <v>0.81</v>
      </c>
      <c r="L589" s="226">
        <v>0.81</v>
      </c>
      <c r="M589" s="226">
        <v>0.81</v>
      </c>
      <c r="N589" s="226">
        <v>0.81</v>
      </c>
      <c r="O589" s="226">
        <v>0.81</v>
      </c>
      <c r="P589" s="226">
        <v>0.81</v>
      </c>
      <c r="Q589" s="226">
        <v>0.81</v>
      </c>
      <c r="R589" s="226">
        <v>0.81</v>
      </c>
      <c r="S589" s="585"/>
      <c r="T589" s="226">
        <v>-0.09</v>
      </c>
      <c r="U589" s="91"/>
      <c r="V589" s="718">
        <f t="shared" si="51"/>
        <v>0</v>
      </c>
      <c r="W589" s="91"/>
      <c r="X589" s="91"/>
      <c r="Y589" s="91"/>
      <c r="Z589" s="91"/>
      <c r="AA589" s="91"/>
      <c r="AB589" s="91"/>
      <c r="AC589" s="91">
        <f t="shared" si="52"/>
        <v>7</v>
      </c>
      <c r="AD589" s="91">
        <f t="shared" si="53"/>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372</v>
      </c>
      <c r="J590" s="226">
        <v>0.8</v>
      </c>
      <c r="K590" s="226">
        <v>0.8</v>
      </c>
      <c r="L590" s="226">
        <v>0.8</v>
      </c>
      <c r="M590" s="226">
        <v>0.8</v>
      </c>
      <c r="N590" s="226">
        <v>0.8</v>
      </c>
      <c r="O590" s="226">
        <v>0.8</v>
      </c>
      <c r="P590" s="226">
        <v>0.8</v>
      </c>
      <c r="Q590" s="226">
        <v>0.8</v>
      </c>
      <c r="R590" s="226">
        <v>0.8</v>
      </c>
      <c r="S590" s="585"/>
      <c r="T590" s="226">
        <v>-0.08</v>
      </c>
      <c r="U590" s="91"/>
      <c r="V590" s="718">
        <f t="shared" si="51"/>
        <v>0.05</v>
      </c>
      <c r="W590" s="91"/>
      <c r="X590" s="91"/>
      <c r="Y590" s="91"/>
      <c r="Z590" s="91"/>
      <c r="AA590" s="91"/>
      <c r="AB590" s="91"/>
      <c r="AC590" s="91">
        <f t="shared" si="52"/>
        <v>7</v>
      </c>
      <c r="AD590" s="91">
        <f t="shared" si="53"/>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373</v>
      </c>
      <c r="J591" s="226">
        <v>0.78</v>
      </c>
      <c r="K591" s="226">
        <v>0.78</v>
      </c>
      <c r="L591" s="226">
        <v>0.78</v>
      </c>
      <c r="M591" s="226">
        <v>0.78</v>
      </c>
      <c r="N591" s="226">
        <v>0.78</v>
      </c>
      <c r="O591" s="226">
        <v>0.78</v>
      </c>
      <c r="P591" s="226">
        <v>0.78</v>
      </c>
      <c r="Q591" s="226">
        <v>0.78</v>
      </c>
      <c r="R591" s="226">
        <v>0.78</v>
      </c>
      <c r="S591" s="585"/>
      <c r="T591" s="226">
        <v>-0.06</v>
      </c>
      <c r="U591" s="91"/>
      <c r="V591" s="718">
        <f t="shared" si="51"/>
        <v>0.1</v>
      </c>
      <c r="W591" s="91"/>
      <c r="X591" s="91"/>
      <c r="Y591" s="91"/>
      <c r="Z591" s="91"/>
      <c r="AA591" s="91"/>
      <c r="AB591" s="91"/>
      <c r="AC591" s="91">
        <f t="shared" si="52"/>
        <v>7</v>
      </c>
      <c r="AD591" s="91">
        <f t="shared" si="53"/>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374</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4">V582</f>
        <v>0</v>
      </c>
      <c r="W592" s="91"/>
      <c r="X592" s="91"/>
      <c r="Y592" s="91"/>
      <c r="Z592" s="91"/>
      <c r="AA592" s="91"/>
      <c r="AB592" s="91"/>
      <c r="AC592" s="91">
        <f t="shared" ref="AC592:AC616" si="55">AC582+1</f>
        <v>7</v>
      </c>
      <c r="AD592" s="91">
        <f t="shared" ref="AD592:AD616" si="56">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375</v>
      </c>
      <c r="J593" s="226">
        <v>0.71</v>
      </c>
      <c r="K593" s="226">
        <v>0.71</v>
      </c>
      <c r="L593" s="226">
        <v>0.71</v>
      </c>
      <c r="M593" s="226">
        <v>0.71</v>
      </c>
      <c r="N593" s="226">
        <v>0.71</v>
      </c>
      <c r="O593" s="226">
        <v>0.71</v>
      </c>
      <c r="P593" s="226">
        <v>0.71</v>
      </c>
      <c r="Q593" s="226">
        <v>0.71</v>
      </c>
      <c r="R593" s="226">
        <v>0.71</v>
      </c>
      <c r="S593" s="585"/>
      <c r="T593" s="226">
        <v>-0.1</v>
      </c>
      <c r="U593" s="91"/>
      <c r="V593" s="718">
        <f t="shared" si="54"/>
        <v>0</v>
      </c>
      <c r="W593" s="91"/>
      <c r="X593" s="91"/>
      <c r="Y593" s="91"/>
      <c r="Z593" s="91"/>
      <c r="AA593" s="91"/>
      <c r="AB593" s="91"/>
      <c r="AC593" s="91">
        <f t="shared" si="55"/>
        <v>7</v>
      </c>
      <c r="AD593" s="91">
        <f t="shared" si="56"/>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376</v>
      </c>
      <c r="J594" s="226">
        <v>0.7</v>
      </c>
      <c r="K594" s="226">
        <v>0.7</v>
      </c>
      <c r="L594" s="226">
        <v>0.7</v>
      </c>
      <c r="M594" s="226">
        <v>0.7</v>
      </c>
      <c r="N594" s="226">
        <v>0.7</v>
      </c>
      <c r="O594" s="226">
        <v>0.7</v>
      </c>
      <c r="P594" s="226">
        <v>0.7</v>
      </c>
      <c r="Q594" s="226">
        <v>0.7</v>
      </c>
      <c r="R594" s="226">
        <v>0.7</v>
      </c>
      <c r="S594" s="585"/>
      <c r="T594" s="226">
        <v>-0.1</v>
      </c>
      <c r="U594" s="91"/>
      <c r="V594" s="718">
        <f t="shared" si="54"/>
        <v>0</v>
      </c>
      <c r="W594" s="91"/>
      <c r="X594" s="91"/>
      <c r="Y594" s="91"/>
      <c r="Z594" s="91"/>
      <c r="AA594" s="91"/>
      <c r="AB594" s="91"/>
      <c r="AC594" s="91">
        <f t="shared" si="55"/>
        <v>7</v>
      </c>
      <c r="AD594" s="91">
        <f t="shared" si="56"/>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377</v>
      </c>
      <c r="J595" s="226">
        <v>0.68</v>
      </c>
      <c r="K595" s="226">
        <v>0.68</v>
      </c>
      <c r="L595" s="226">
        <v>0.68</v>
      </c>
      <c r="M595" s="226">
        <v>0.68</v>
      </c>
      <c r="N595" s="226">
        <v>0.68</v>
      </c>
      <c r="O595" s="226">
        <v>0.68</v>
      </c>
      <c r="P595" s="226">
        <v>0.68</v>
      </c>
      <c r="Q595" s="226">
        <v>0.68</v>
      </c>
      <c r="R595" s="226">
        <v>0.68</v>
      </c>
      <c r="S595" s="585"/>
      <c r="T595" s="226">
        <v>-0.1</v>
      </c>
      <c r="U595" s="91"/>
      <c r="V595" s="718">
        <f t="shared" si="54"/>
        <v>0</v>
      </c>
      <c r="W595" s="91"/>
      <c r="X595" s="91"/>
      <c r="Y595" s="91"/>
      <c r="Z595" s="91"/>
      <c r="AA595" s="91"/>
      <c r="AB595" s="91"/>
      <c r="AC595" s="91">
        <f t="shared" si="55"/>
        <v>7</v>
      </c>
      <c r="AD595" s="91">
        <f t="shared" si="56"/>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378</v>
      </c>
      <c r="J596" s="226">
        <v>0.65</v>
      </c>
      <c r="K596" s="226">
        <v>0.65</v>
      </c>
      <c r="L596" s="226">
        <v>0.65</v>
      </c>
      <c r="M596" s="226">
        <v>0.65</v>
      </c>
      <c r="N596" s="226">
        <v>0.65</v>
      </c>
      <c r="O596" s="226">
        <v>0.65</v>
      </c>
      <c r="P596" s="226">
        <v>0.65</v>
      </c>
      <c r="Q596" s="226">
        <v>0.65</v>
      </c>
      <c r="R596" s="226">
        <v>0.65</v>
      </c>
      <c r="S596" s="585"/>
      <c r="T596" s="226">
        <v>-0.1</v>
      </c>
      <c r="U596" s="91"/>
      <c r="V596" s="718">
        <f t="shared" si="54"/>
        <v>0</v>
      </c>
      <c r="W596" s="91"/>
      <c r="X596" s="91"/>
      <c r="Y596" s="91"/>
      <c r="Z596" s="91"/>
      <c r="AA596" s="91"/>
      <c r="AB596" s="91"/>
      <c r="AC596" s="91">
        <f t="shared" si="55"/>
        <v>7</v>
      </c>
      <c r="AD596" s="91">
        <f t="shared" si="56"/>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t="s">
        <v>786</v>
      </c>
      <c r="I597" s="101" t="s">
        <v>369</v>
      </c>
      <c r="J597" s="226">
        <v>0.81</v>
      </c>
      <c r="K597" s="226">
        <v>0.81</v>
      </c>
      <c r="L597" s="226">
        <v>0.81</v>
      </c>
      <c r="M597" s="226">
        <v>0.81</v>
      </c>
      <c r="N597" s="226">
        <v>0.81</v>
      </c>
      <c r="O597" s="226">
        <v>0.81</v>
      </c>
      <c r="P597" s="226">
        <v>0.81</v>
      </c>
      <c r="Q597" s="226">
        <v>0.81</v>
      </c>
      <c r="R597" s="226">
        <v>0.81</v>
      </c>
      <c r="S597" s="585"/>
      <c r="T597" s="226">
        <v>-0.09</v>
      </c>
      <c r="U597" s="91"/>
      <c r="V597" s="718">
        <f t="shared" si="54"/>
        <v>0</v>
      </c>
      <c r="W597" s="91"/>
      <c r="X597" s="91"/>
      <c r="Y597" s="91"/>
      <c r="Z597" s="91"/>
      <c r="AA597" s="91"/>
      <c r="AB597" s="91"/>
      <c r="AC597" s="91">
        <f t="shared" si="55"/>
        <v>8</v>
      </c>
      <c r="AD597" s="91">
        <f t="shared" si="56"/>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370</v>
      </c>
      <c r="J598" s="226">
        <v>0.81</v>
      </c>
      <c r="K598" s="226">
        <v>0.81</v>
      </c>
      <c r="L598" s="226">
        <v>0.81</v>
      </c>
      <c r="M598" s="226">
        <v>0.81</v>
      </c>
      <c r="N598" s="226">
        <v>0.81</v>
      </c>
      <c r="O598" s="226">
        <v>0.81</v>
      </c>
      <c r="P598" s="226">
        <v>0.81</v>
      </c>
      <c r="Q598" s="226">
        <v>0.81</v>
      </c>
      <c r="R598" s="226">
        <v>0.81</v>
      </c>
      <c r="S598" s="585"/>
      <c r="T598" s="226">
        <v>-0.09</v>
      </c>
      <c r="U598" s="91"/>
      <c r="V598" s="718">
        <f t="shared" si="54"/>
        <v>0</v>
      </c>
      <c r="W598" s="91"/>
      <c r="X598" s="91"/>
      <c r="Y598" s="91"/>
      <c r="Z598" s="91"/>
      <c r="AA598" s="91"/>
      <c r="AB598" s="91"/>
      <c r="AC598" s="91">
        <f t="shared" si="55"/>
        <v>8</v>
      </c>
      <c r="AD598" s="91">
        <f t="shared" si="56"/>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c r="I599" s="101" t="s">
        <v>371</v>
      </c>
      <c r="J599" s="226">
        <v>0.81</v>
      </c>
      <c r="K599" s="226">
        <v>0.81</v>
      </c>
      <c r="L599" s="226">
        <v>0.81</v>
      </c>
      <c r="M599" s="226">
        <v>0.81</v>
      </c>
      <c r="N599" s="226">
        <v>0.81</v>
      </c>
      <c r="O599" s="226">
        <v>0.81</v>
      </c>
      <c r="P599" s="226">
        <v>0.81</v>
      </c>
      <c r="Q599" s="226">
        <v>0.81</v>
      </c>
      <c r="R599" s="226">
        <v>0.81</v>
      </c>
      <c r="S599" s="585"/>
      <c r="T599" s="226">
        <v>-0.09</v>
      </c>
      <c r="U599" s="91"/>
      <c r="V599" s="718">
        <f t="shared" si="54"/>
        <v>0</v>
      </c>
      <c r="W599" s="91"/>
      <c r="X599" s="91"/>
      <c r="Y599" s="91"/>
      <c r="Z599" s="91"/>
      <c r="AA599" s="91"/>
      <c r="AB599" s="91"/>
      <c r="AC599" s="91">
        <f t="shared" si="55"/>
        <v>8</v>
      </c>
      <c r="AD599" s="91">
        <f t="shared" si="56"/>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372</v>
      </c>
      <c r="J600" s="226">
        <v>0.8</v>
      </c>
      <c r="K600" s="226">
        <v>0.8</v>
      </c>
      <c r="L600" s="226">
        <v>0.8</v>
      </c>
      <c r="M600" s="226">
        <v>0.8</v>
      </c>
      <c r="N600" s="226">
        <v>0.8</v>
      </c>
      <c r="O600" s="226">
        <v>0.8</v>
      </c>
      <c r="P600" s="226">
        <v>0.8</v>
      </c>
      <c r="Q600" s="226">
        <v>0.8</v>
      </c>
      <c r="R600" s="226">
        <v>0.8</v>
      </c>
      <c r="S600" s="585"/>
      <c r="T600" s="226">
        <v>-0.08</v>
      </c>
      <c r="U600" s="91"/>
      <c r="V600" s="718">
        <f t="shared" si="54"/>
        <v>0.05</v>
      </c>
      <c r="W600" s="91"/>
      <c r="X600" s="91"/>
      <c r="Y600" s="91"/>
      <c r="Z600" s="91"/>
      <c r="AA600" s="91"/>
      <c r="AB600" s="91"/>
      <c r="AC600" s="91">
        <f t="shared" si="55"/>
        <v>8</v>
      </c>
      <c r="AD600" s="91">
        <f t="shared" si="56"/>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373</v>
      </c>
      <c r="J601" s="226">
        <v>0.78</v>
      </c>
      <c r="K601" s="226">
        <v>0.78</v>
      </c>
      <c r="L601" s="226">
        <v>0.78</v>
      </c>
      <c r="M601" s="226">
        <v>0.78</v>
      </c>
      <c r="N601" s="226">
        <v>0.78</v>
      </c>
      <c r="O601" s="226">
        <v>0.78</v>
      </c>
      <c r="P601" s="226">
        <v>0.78</v>
      </c>
      <c r="Q601" s="226">
        <v>0.78</v>
      </c>
      <c r="R601" s="226">
        <v>0.78</v>
      </c>
      <c r="S601" s="585"/>
      <c r="T601" s="226">
        <v>-0.06</v>
      </c>
      <c r="U601" s="91"/>
      <c r="V601" s="718">
        <f t="shared" si="54"/>
        <v>0.1</v>
      </c>
      <c r="W601" s="91"/>
      <c r="X601" s="91"/>
      <c r="Y601" s="91"/>
      <c r="Z601" s="91"/>
      <c r="AA601" s="91"/>
      <c r="AB601" s="91"/>
      <c r="AC601" s="91">
        <f t="shared" si="55"/>
        <v>8</v>
      </c>
      <c r="AD601" s="91">
        <f t="shared" si="56"/>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374</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4"/>
        <v>0</v>
      </c>
      <c r="W602" s="91"/>
      <c r="X602" s="91"/>
      <c r="Y602" s="91"/>
      <c r="Z602" s="91"/>
      <c r="AA602" s="91"/>
      <c r="AB602" s="91"/>
      <c r="AC602" s="91">
        <f t="shared" si="55"/>
        <v>8</v>
      </c>
      <c r="AD602" s="91">
        <f t="shared" si="56"/>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375</v>
      </c>
      <c r="J603" s="226">
        <v>0.71</v>
      </c>
      <c r="K603" s="226">
        <v>0.71</v>
      </c>
      <c r="L603" s="226">
        <v>0.71</v>
      </c>
      <c r="M603" s="226">
        <v>0.71</v>
      </c>
      <c r="N603" s="226">
        <v>0.71</v>
      </c>
      <c r="O603" s="226">
        <v>0.71</v>
      </c>
      <c r="P603" s="226">
        <v>0.71</v>
      </c>
      <c r="Q603" s="226">
        <v>0.71</v>
      </c>
      <c r="R603" s="226">
        <v>0.71</v>
      </c>
      <c r="S603" s="585"/>
      <c r="T603" s="226">
        <v>-0.1</v>
      </c>
      <c r="U603" s="91"/>
      <c r="V603" s="718">
        <f t="shared" si="54"/>
        <v>0</v>
      </c>
      <c r="W603" s="91"/>
      <c r="X603" s="91"/>
      <c r="Y603" s="91"/>
      <c r="Z603" s="91"/>
      <c r="AA603" s="91"/>
      <c r="AB603" s="91"/>
      <c r="AC603" s="91">
        <f t="shared" si="55"/>
        <v>8</v>
      </c>
      <c r="AD603" s="91">
        <f t="shared" si="56"/>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376</v>
      </c>
      <c r="J604" s="226">
        <v>0.7</v>
      </c>
      <c r="K604" s="226">
        <v>0.7</v>
      </c>
      <c r="L604" s="226">
        <v>0.7</v>
      </c>
      <c r="M604" s="226">
        <v>0.7</v>
      </c>
      <c r="N604" s="226">
        <v>0.7</v>
      </c>
      <c r="O604" s="226">
        <v>0.7</v>
      </c>
      <c r="P604" s="226">
        <v>0.7</v>
      </c>
      <c r="Q604" s="226">
        <v>0.7</v>
      </c>
      <c r="R604" s="226">
        <v>0.7</v>
      </c>
      <c r="S604" s="585"/>
      <c r="T604" s="226">
        <v>-0.1</v>
      </c>
      <c r="U604" s="91"/>
      <c r="V604" s="718">
        <f t="shared" si="54"/>
        <v>0</v>
      </c>
      <c r="W604" s="91"/>
      <c r="X604" s="91"/>
      <c r="Y604" s="91"/>
      <c r="Z604" s="91"/>
      <c r="AA604" s="91"/>
      <c r="AB604" s="91"/>
      <c r="AC604" s="91">
        <f t="shared" si="55"/>
        <v>8</v>
      </c>
      <c r="AD604" s="91">
        <f t="shared" si="56"/>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377</v>
      </c>
      <c r="J605" s="226">
        <v>0.68</v>
      </c>
      <c r="K605" s="226">
        <v>0.68</v>
      </c>
      <c r="L605" s="226">
        <v>0.68</v>
      </c>
      <c r="M605" s="226">
        <v>0.68</v>
      </c>
      <c r="N605" s="226">
        <v>0.68</v>
      </c>
      <c r="O605" s="226">
        <v>0.68</v>
      </c>
      <c r="P605" s="226">
        <v>0.68</v>
      </c>
      <c r="Q605" s="226">
        <v>0.68</v>
      </c>
      <c r="R605" s="226">
        <v>0.68</v>
      </c>
      <c r="S605" s="585"/>
      <c r="T605" s="226">
        <v>-0.1</v>
      </c>
      <c r="U605" s="91"/>
      <c r="V605" s="718">
        <f t="shared" si="54"/>
        <v>0</v>
      </c>
      <c r="W605" s="91"/>
      <c r="X605" s="91"/>
      <c r="Y605" s="91"/>
      <c r="Z605" s="91"/>
      <c r="AA605" s="91"/>
      <c r="AB605" s="91"/>
      <c r="AC605" s="91">
        <f t="shared" si="55"/>
        <v>8</v>
      </c>
      <c r="AD605" s="91">
        <f t="shared" si="56"/>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378</v>
      </c>
      <c r="J606" s="226">
        <v>0.65</v>
      </c>
      <c r="K606" s="226">
        <v>0.65</v>
      </c>
      <c r="L606" s="226">
        <v>0.65</v>
      </c>
      <c r="M606" s="226">
        <v>0.65</v>
      </c>
      <c r="N606" s="226">
        <v>0.65</v>
      </c>
      <c r="O606" s="226">
        <v>0.65</v>
      </c>
      <c r="P606" s="226">
        <v>0.65</v>
      </c>
      <c r="Q606" s="226">
        <v>0.65</v>
      </c>
      <c r="R606" s="226">
        <v>0.65</v>
      </c>
      <c r="S606" s="585"/>
      <c r="T606" s="226">
        <v>-0.1</v>
      </c>
      <c r="U606" s="91"/>
      <c r="V606" s="718">
        <f t="shared" si="54"/>
        <v>0</v>
      </c>
      <c r="W606" s="91"/>
      <c r="X606" s="91"/>
      <c r="Y606" s="91"/>
      <c r="Z606" s="91"/>
      <c r="AA606" s="91"/>
      <c r="AB606" s="91"/>
      <c r="AC606" s="91">
        <f t="shared" si="55"/>
        <v>8</v>
      </c>
      <c r="AD606" s="91">
        <f t="shared" si="56"/>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t="s">
        <v>787</v>
      </c>
      <c r="I607" s="101" t="s">
        <v>369</v>
      </c>
      <c r="J607" s="226">
        <v>0.81</v>
      </c>
      <c r="K607" s="226">
        <v>0.81</v>
      </c>
      <c r="L607" s="226">
        <v>0.81</v>
      </c>
      <c r="M607" s="226">
        <v>0.81</v>
      </c>
      <c r="N607" s="226">
        <v>0.81</v>
      </c>
      <c r="O607" s="226">
        <v>0.81</v>
      </c>
      <c r="P607" s="226">
        <v>0.81</v>
      </c>
      <c r="Q607" s="226">
        <v>0.81</v>
      </c>
      <c r="R607" s="226">
        <v>0.81</v>
      </c>
      <c r="S607" s="585"/>
      <c r="T607" s="226">
        <v>-0.09</v>
      </c>
      <c r="U607" s="91"/>
      <c r="V607" s="718">
        <f t="shared" si="54"/>
        <v>0</v>
      </c>
      <c r="W607" s="91"/>
      <c r="X607" s="91"/>
      <c r="Y607" s="91"/>
      <c r="Z607" s="91"/>
      <c r="AA607" s="91"/>
      <c r="AB607" s="91"/>
      <c r="AC607" s="91">
        <f t="shared" si="55"/>
        <v>9</v>
      </c>
      <c r="AD607" s="91">
        <f t="shared" si="56"/>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370</v>
      </c>
      <c r="J608" s="226">
        <v>0.81</v>
      </c>
      <c r="K608" s="226">
        <v>0.81</v>
      </c>
      <c r="L608" s="226">
        <v>0.81</v>
      </c>
      <c r="M608" s="226">
        <v>0.81</v>
      </c>
      <c r="N608" s="226">
        <v>0.81</v>
      </c>
      <c r="O608" s="226">
        <v>0.81</v>
      </c>
      <c r="P608" s="226">
        <v>0.81</v>
      </c>
      <c r="Q608" s="226">
        <v>0.81</v>
      </c>
      <c r="R608" s="226">
        <v>0.81</v>
      </c>
      <c r="S608" s="585"/>
      <c r="T608" s="226">
        <v>-0.09</v>
      </c>
      <c r="U608" s="91"/>
      <c r="V608" s="718">
        <f t="shared" si="54"/>
        <v>0</v>
      </c>
      <c r="W608" s="91"/>
      <c r="X608" s="91"/>
      <c r="Y608" s="91"/>
      <c r="Z608" s="91"/>
      <c r="AA608" s="91"/>
      <c r="AB608" s="91"/>
      <c r="AC608" s="91">
        <f t="shared" si="55"/>
        <v>9</v>
      </c>
      <c r="AD608" s="91">
        <f t="shared" si="56"/>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c r="I609" s="101" t="s">
        <v>371</v>
      </c>
      <c r="J609" s="226">
        <v>0.81</v>
      </c>
      <c r="K609" s="226">
        <v>0.81</v>
      </c>
      <c r="L609" s="226">
        <v>0.81</v>
      </c>
      <c r="M609" s="226">
        <v>0.81</v>
      </c>
      <c r="N609" s="226">
        <v>0.81</v>
      </c>
      <c r="O609" s="226">
        <v>0.81</v>
      </c>
      <c r="P609" s="226">
        <v>0.81</v>
      </c>
      <c r="Q609" s="226">
        <v>0.81</v>
      </c>
      <c r="R609" s="226">
        <v>0.81</v>
      </c>
      <c r="S609" s="585"/>
      <c r="T609" s="226">
        <v>-0.09</v>
      </c>
      <c r="U609" s="91"/>
      <c r="V609" s="718">
        <f t="shared" si="54"/>
        <v>0</v>
      </c>
      <c r="W609" s="91"/>
      <c r="X609" s="91"/>
      <c r="Y609" s="91"/>
      <c r="Z609" s="91"/>
      <c r="AA609" s="91"/>
      <c r="AB609" s="91"/>
      <c r="AC609" s="91">
        <f t="shared" si="55"/>
        <v>9</v>
      </c>
      <c r="AD609" s="91">
        <f t="shared" si="56"/>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372</v>
      </c>
      <c r="J610" s="226">
        <v>0.8</v>
      </c>
      <c r="K610" s="226">
        <v>0.8</v>
      </c>
      <c r="L610" s="226">
        <v>0.8</v>
      </c>
      <c r="M610" s="226">
        <v>0.8</v>
      </c>
      <c r="N610" s="226">
        <v>0.8</v>
      </c>
      <c r="O610" s="226">
        <v>0.8</v>
      </c>
      <c r="P610" s="226">
        <v>0.8</v>
      </c>
      <c r="Q610" s="226">
        <v>0.8</v>
      </c>
      <c r="R610" s="226">
        <v>0.8</v>
      </c>
      <c r="S610" s="585"/>
      <c r="T610" s="226">
        <v>-0.08</v>
      </c>
      <c r="U610" s="91"/>
      <c r="V610" s="718">
        <f t="shared" si="54"/>
        <v>0.05</v>
      </c>
      <c r="W610" s="91"/>
      <c r="X610" s="91"/>
      <c r="Y610" s="91"/>
      <c r="Z610" s="91"/>
      <c r="AA610" s="91"/>
      <c r="AB610" s="91"/>
      <c r="AC610" s="91">
        <f t="shared" si="55"/>
        <v>9</v>
      </c>
      <c r="AD610" s="91">
        <f t="shared" si="56"/>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373</v>
      </c>
      <c r="J611" s="226">
        <v>0.78</v>
      </c>
      <c r="K611" s="226">
        <v>0.78</v>
      </c>
      <c r="L611" s="226">
        <v>0.78</v>
      </c>
      <c r="M611" s="226">
        <v>0.78</v>
      </c>
      <c r="N611" s="226">
        <v>0.78</v>
      </c>
      <c r="O611" s="226">
        <v>0.78</v>
      </c>
      <c r="P611" s="226">
        <v>0.78</v>
      </c>
      <c r="Q611" s="226">
        <v>0.78</v>
      </c>
      <c r="R611" s="226">
        <v>0.78</v>
      </c>
      <c r="S611" s="585"/>
      <c r="T611" s="226">
        <v>-0.06</v>
      </c>
      <c r="U611" s="91"/>
      <c r="V611" s="718">
        <f t="shared" si="54"/>
        <v>0.1</v>
      </c>
      <c r="W611" s="91"/>
      <c r="X611" s="91"/>
      <c r="Y611" s="91"/>
      <c r="Z611" s="91"/>
      <c r="AA611" s="91"/>
      <c r="AB611" s="91"/>
      <c r="AC611" s="91">
        <f t="shared" si="55"/>
        <v>9</v>
      </c>
      <c r="AD611" s="91">
        <f t="shared" si="56"/>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374</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4"/>
        <v>0</v>
      </c>
      <c r="W612" s="91"/>
      <c r="X612" s="91"/>
      <c r="Y612" s="91"/>
      <c r="Z612" s="91"/>
      <c r="AA612" s="91"/>
      <c r="AB612" s="91"/>
      <c r="AC612" s="91">
        <f t="shared" si="55"/>
        <v>9</v>
      </c>
      <c r="AD612" s="91">
        <f t="shared" si="56"/>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375</v>
      </c>
      <c r="J613" s="226">
        <v>0.71</v>
      </c>
      <c r="K613" s="226">
        <v>0.71</v>
      </c>
      <c r="L613" s="226">
        <v>0.71</v>
      </c>
      <c r="M613" s="226">
        <v>0.71</v>
      </c>
      <c r="N613" s="226">
        <v>0.71</v>
      </c>
      <c r="O613" s="226">
        <v>0.71</v>
      </c>
      <c r="P613" s="226">
        <v>0.71</v>
      </c>
      <c r="Q613" s="226">
        <v>0.71</v>
      </c>
      <c r="R613" s="226">
        <v>0.71</v>
      </c>
      <c r="S613" s="585"/>
      <c r="T613" s="226">
        <v>-0.1</v>
      </c>
      <c r="U613" s="91"/>
      <c r="V613" s="718">
        <f t="shared" si="54"/>
        <v>0</v>
      </c>
      <c r="W613" s="91"/>
      <c r="X613" s="91"/>
      <c r="Y613" s="91"/>
      <c r="Z613" s="91"/>
      <c r="AA613" s="91"/>
      <c r="AB613" s="91"/>
      <c r="AC613" s="91">
        <f t="shared" si="55"/>
        <v>9</v>
      </c>
      <c r="AD613" s="91">
        <f t="shared" si="56"/>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376</v>
      </c>
      <c r="J614" s="226">
        <v>0.7</v>
      </c>
      <c r="K614" s="226">
        <v>0.7</v>
      </c>
      <c r="L614" s="226">
        <v>0.7</v>
      </c>
      <c r="M614" s="226">
        <v>0.7</v>
      </c>
      <c r="N614" s="226">
        <v>0.7</v>
      </c>
      <c r="O614" s="226">
        <v>0.7</v>
      </c>
      <c r="P614" s="226">
        <v>0.7</v>
      </c>
      <c r="Q614" s="226">
        <v>0.7</v>
      </c>
      <c r="R614" s="226">
        <v>0.7</v>
      </c>
      <c r="S614" s="585"/>
      <c r="T614" s="226">
        <v>-0.1</v>
      </c>
      <c r="U614" s="91"/>
      <c r="V614" s="718">
        <f t="shared" si="54"/>
        <v>0</v>
      </c>
      <c r="W614" s="91"/>
      <c r="X614" s="91"/>
      <c r="Y614" s="91"/>
      <c r="Z614" s="91"/>
      <c r="AA614" s="91"/>
      <c r="AB614" s="91"/>
      <c r="AC614" s="91">
        <f t="shared" si="55"/>
        <v>9</v>
      </c>
      <c r="AD614" s="91">
        <f t="shared" si="56"/>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377</v>
      </c>
      <c r="J615" s="226">
        <v>0.68</v>
      </c>
      <c r="K615" s="226">
        <v>0.68</v>
      </c>
      <c r="L615" s="226">
        <v>0.68</v>
      </c>
      <c r="M615" s="226">
        <v>0.68</v>
      </c>
      <c r="N615" s="226">
        <v>0.68</v>
      </c>
      <c r="O615" s="226">
        <v>0.68</v>
      </c>
      <c r="P615" s="226">
        <v>0.68</v>
      </c>
      <c r="Q615" s="226">
        <v>0.68</v>
      </c>
      <c r="R615" s="226">
        <v>0.68</v>
      </c>
      <c r="S615" s="585"/>
      <c r="T615" s="226">
        <v>-0.1</v>
      </c>
      <c r="U615" s="91"/>
      <c r="V615" s="718">
        <f t="shared" si="54"/>
        <v>0</v>
      </c>
      <c r="W615" s="91"/>
      <c r="X615" s="91"/>
      <c r="Y615" s="91"/>
      <c r="Z615" s="91"/>
      <c r="AA615" s="91"/>
      <c r="AB615" s="91"/>
      <c r="AC615" s="91">
        <f t="shared" si="55"/>
        <v>9</v>
      </c>
      <c r="AD615" s="91">
        <f t="shared" si="56"/>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378</v>
      </c>
      <c r="J616" s="226">
        <v>0.65</v>
      </c>
      <c r="K616" s="226">
        <v>0.65</v>
      </c>
      <c r="L616" s="226">
        <v>0.65</v>
      </c>
      <c r="M616" s="226">
        <v>0.65</v>
      </c>
      <c r="N616" s="226">
        <v>0.65</v>
      </c>
      <c r="O616" s="226">
        <v>0.65</v>
      </c>
      <c r="P616" s="226">
        <v>0.65</v>
      </c>
      <c r="Q616" s="226">
        <v>0.65</v>
      </c>
      <c r="R616" s="226">
        <v>0.65</v>
      </c>
      <c r="S616" s="585"/>
      <c r="T616" s="226">
        <v>-0.1</v>
      </c>
      <c r="U616" s="91"/>
      <c r="V616" s="718">
        <f t="shared" si="54"/>
        <v>0</v>
      </c>
      <c r="W616" s="91"/>
      <c r="X616" s="91"/>
      <c r="Y616" s="91"/>
      <c r="Z616" s="91"/>
      <c r="AA616" s="91"/>
      <c r="AB616" s="91"/>
      <c r="AC616" s="91">
        <f t="shared" si="55"/>
        <v>9</v>
      </c>
      <c r="AD616" s="91">
        <f t="shared" si="56"/>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4.5" outlineLevel="1" collapsed="1" x14ac:dyDescent="0.35">
      <c r="A617" s="102"/>
      <c r="B617" s="95"/>
      <c r="C617" s="12" t="s">
        <v>113</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3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115</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3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3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15" customHeight="1" outlineLevel="1" collapsed="1" thickBot="1" x14ac:dyDescent="0.4">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15" customHeight="1" outlineLevel="1" x14ac:dyDescent="0.35">
      <c r="A622" s="102"/>
      <c r="B622" s="95"/>
      <c r="C622" s="9" t="s">
        <v>0</v>
      </c>
      <c r="D622" s="9"/>
      <c r="E622" s="9"/>
      <c r="F622" s="9"/>
      <c r="G622" s="9"/>
      <c r="H622" s="9"/>
      <c r="I622" s="9"/>
      <c r="J622" s="9"/>
      <c r="K622" s="10"/>
      <c r="L622" s="10"/>
      <c r="M622" s="10"/>
      <c r="N622" s="10"/>
      <c r="O622" s="10"/>
      <c r="P622" s="10"/>
      <c r="Q622" s="10"/>
      <c r="R622" s="10"/>
      <c r="S622" s="10"/>
      <c r="T622" s="10"/>
      <c r="U622" s="10"/>
      <c r="V622" s="67" t="s">
        <v>106</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collapsed="1" x14ac:dyDescent="0.35">
      <c r="A623" s="102"/>
      <c r="B623" s="95"/>
      <c r="C623" s="12"/>
      <c r="D623" s="12">
        <v>0</v>
      </c>
      <c r="E623" s="12" t="s">
        <v>1</v>
      </c>
      <c r="F623" s="69"/>
      <c r="G623" s="70" t="s">
        <v>999</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35">
      <c r="A624" s="102"/>
      <c r="B624" s="95"/>
      <c r="C624" s="12"/>
      <c r="D624" s="12"/>
      <c r="E624" s="17"/>
      <c r="F624" s="73"/>
      <c r="G624" s="890" t="s">
        <v>1000</v>
      </c>
      <c r="H624" s="890"/>
      <c r="I624" s="890"/>
      <c r="J624" s="890"/>
      <c r="K624" s="890"/>
      <c r="L624" s="890"/>
      <c r="M624" s="890"/>
      <c r="N624" s="890"/>
      <c r="O624" s="890"/>
      <c r="P624" s="890"/>
      <c r="Q624" s="890"/>
      <c r="R624" s="890"/>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x14ac:dyDescent="0.3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4" customHeight="1" outlineLevel="1" x14ac:dyDescent="0.3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c r="D628" s="17"/>
      <c r="E628" s="17"/>
      <c r="F628" s="17"/>
      <c r="G628" s="17"/>
      <c r="H628" s="17"/>
      <c r="I628" s="17"/>
      <c r="J628" s="17"/>
      <c r="K628" s="17"/>
      <c r="L628" s="23"/>
      <c r="M628" s="131" t="s">
        <v>442</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23"/>
      <c r="H630" s="23"/>
      <c r="I630" s="23" t="s">
        <v>153</v>
      </c>
      <c r="J630" s="23"/>
      <c r="K630" s="23"/>
      <c r="L630" s="23"/>
      <c r="M630" s="23" t="str">
        <f>J$145</f>
        <v>typ</v>
      </c>
      <c r="N630" s="23" t="str">
        <f t="shared" ref="N630:V630" si="57">K$145</f>
        <v>z0</v>
      </c>
      <c r="O630" s="23" t="str">
        <f t="shared" si="57"/>
        <v>z1</v>
      </c>
      <c r="P630" s="23" t="str">
        <f t="shared" si="57"/>
        <v>z2</v>
      </c>
      <c r="Q630" s="23" t="str">
        <f t="shared" si="57"/>
        <v>z3</v>
      </c>
      <c r="R630" s="23" t="str">
        <f t="shared" si="57"/>
        <v>z4</v>
      </c>
      <c r="S630" s="23" t="str">
        <f t="shared" si="57"/>
        <v>z5</v>
      </c>
      <c r="T630" s="23" t="str">
        <f t="shared" si="57"/>
        <v>z6</v>
      </c>
      <c r="U630" s="23" t="str">
        <f t="shared" si="57"/>
        <v>z7</v>
      </c>
      <c r="V630" s="23" t="str">
        <f t="shared" si="57"/>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15" customHeight="1" outlineLevel="1" x14ac:dyDescent="0.35">
      <c r="A631" s="102"/>
      <c r="B631" s="95"/>
      <c r="C631" s="12" t="s">
        <v>109</v>
      </c>
      <c r="D631" s="17"/>
      <c r="E631" s="17"/>
      <c r="F631" s="17"/>
      <c r="G631" s="23"/>
      <c r="H631" s="23"/>
      <c r="I631" s="23"/>
      <c r="J631" s="84" t="s">
        <v>110</v>
      </c>
      <c r="K631" s="84" t="s">
        <v>110</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15" customHeight="1" outlineLevel="1" x14ac:dyDescent="0.3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c r="D633" s="17"/>
      <c r="E633" s="17"/>
      <c r="F633" s="13"/>
      <c r="G633" s="86"/>
      <c r="H633" s="86"/>
      <c r="I633" s="99" t="s">
        <v>1001</v>
      </c>
      <c r="J633" s="86"/>
      <c r="K633" s="86"/>
      <c r="L633" s="86" t="s">
        <v>1215</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3"/>
      <c r="G634" s="86"/>
      <c r="H634" s="86"/>
      <c r="I634" s="99" t="s">
        <v>1002</v>
      </c>
      <c r="J634" s="86"/>
      <c r="K634" s="86"/>
      <c r="L634" s="86"/>
      <c r="M634" s="96">
        <v>0.5</v>
      </c>
      <c r="N634" s="96">
        <v>0.5</v>
      </c>
      <c r="O634" s="96">
        <v>0.5</v>
      </c>
      <c r="P634" s="96">
        <v>0.5</v>
      </c>
      <c r="Q634" s="96">
        <v>0.5</v>
      </c>
      <c r="R634" s="96">
        <v>0.5</v>
      </c>
      <c r="S634" s="96">
        <v>0.5</v>
      </c>
      <c r="T634" s="96">
        <v>0.5</v>
      </c>
      <c r="U634" s="96">
        <v>0.5</v>
      </c>
      <c r="V634" s="96">
        <v>0.5</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15" customHeight="1" outlineLevel="1" x14ac:dyDescent="0.35">
      <c r="A637" s="102"/>
      <c r="B637" s="95"/>
      <c r="C637" s="12" t="s">
        <v>113</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3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181</v>
      </c>
      <c r="S638" s="39"/>
      <c r="T638" s="93"/>
      <c r="U638" s="93"/>
      <c r="V638" s="94" t="s">
        <v>114</v>
      </c>
      <c r="W638" s="94"/>
      <c r="X638" s="94"/>
      <c r="Y638" s="94"/>
      <c r="Z638" s="94"/>
      <c r="AA638" s="94"/>
      <c r="AB638" s="94"/>
      <c r="AC638" s="94"/>
      <c r="AD638" s="94"/>
      <c r="AE638" s="41" t="s">
        <v>115</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3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3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15" customHeight="1" outlineLevel="1" collapsed="1" thickBot="1" x14ac:dyDescent="0.4">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15" customHeight="1" outlineLevel="1" x14ac:dyDescent="0.35">
      <c r="A642" s="102"/>
      <c r="B642" s="95"/>
      <c r="C642" s="9" t="s">
        <v>0</v>
      </c>
      <c r="D642" s="9"/>
      <c r="E642" s="9"/>
      <c r="F642" s="9"/>
      <c r="G642" s="9"/>
      <c r="H642" s="9"/>
      <c r="I642" s="9"/>
      <c r="J642" s="9"/>
      <c r="K642" s="10"/>
      <c r="L642" s="10"/>
      <c r="M642" s="10"/>
      <c r="N642" s="10"/>
      <c r="O642" s="10"/>
      <c r="P642" s="10"/>
      <c r="Q642" s="10"/>
      <c r="R642" s="10"/>
      <c r="S642" s="10"/>
      <c r="T642" s="10"/>
      <c r="U642" s="10"/>
      <c r="V642" s="67" t="s">
        <v>106</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collapsed="1" x14ac:dyDescent="0.35">
      <c r="A643" s="102"/>
      <c r="B643" s="95"/>
      <c r="C643" s="12"/>
      <c r="D643" s="12">
        <v>0</v>
      </c>
      <c r="E643" s="12" t="s">
        <v>1</v>
      </c>
      <c r="F643" s="69"/>
      <c r="G643" s="70" t="s">
        <v>188</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2"/>
      <c r="D644" s="12"/>
      <c r="E644" s="17"/>
      <c r="F644" s="73"/>
      <c r="G644" s="74" t="s">
        <v>189</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7"/>
      <c r="G647" s="22"/>
      <c r="H647" s="22"/>
      <c r="I647" s="22"/>
      <c r="J647" s="22"/>
      <c r="K647" s="22"/>
      <c r="L647" s="17"/>
      <c r="M647" s="135"/>
      <c r="N647" s="45" t="s">
        <v>824</v>
      </c>
      <c r="O647" s="135"/>
      <c r="P647" s="45" t="s">
        <v>821</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7"/>
      <c r="G648" s="17"/>
      <c r="H648" s="17"/>
      <c r="I648" s="17"/>
      <c r="J648" s="17"/>
      <c r="K648" s="17"/>
      <c r="L648" s="17"/>
      <c r="M648" s="17"/>
      <c r="N648" s="45" t="s">
        <v>823</v>
      </c>
      <c r="O648" s="17"/>
      <c r="P648" s="45" t="s">
        <v>822</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3"/>
      <c r="H649" s="23"/>
      <c r="I649" s="23"/>
      <c r="J649" s="23"/>
      <c r="K649" s="23"/>
      <c r="L649" s="23"/>
      <c r="M649" s="23"/>
      <c r="N649" s="23" t="s">
        <v>797</v>
      </c>
      <c r="O649" s="23"/>
      <c r="P649" s="23" t="s">
        <v>798</v>
      </c>
      <c r="Q649" s="22"/>
      <c r="R649" s="23"/>
      <c r="S649" s="98" t="s">
        <v>192</v>
      </c>
      <c r="T649" s="98"/>
      <c r="U649" s="23"/>
      <c r="V649" s="24" t="s">
        <v>186</v>
      </c>
      <c r="W649" s="24"/>
      <c r="X649" s="24"/>
      <c r="Y649" s="24"/>
      <c r="Z649" s="24"/>
      <c r="AA649" s="24"/>
      <c r="AB649" s="24"/>
      <c r="AC649" s="236" t="s">
        <v>878</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t="s">
        <v>793</v>
      </c>
      <c r="I650" s="23" t="s">
        <v>153</v>
      </c>
      <c r="J650" s="23" t="s">
        <v>193</v>
      </c>
      <c r="K650" s="23" t="s">
        <v>194</v>
      </c>
      <c r="L650" s="23" t="s">
        <v>196</v>
      </c>
      <c r="M650" s="23"/>
      <c r="N650" s="23" t="s">
        <v>195</v>
      </c>
      <c r="O650" s="23"/>
      <c r="P650" s="23" t="s">
        <v>195</v>
      </c>
      <c r="Q650" s="22"/>
      <c r="R650" s="23"/>
      <c r="S650" s="23" t="s">
        <v>198</v>
      </c>
      <c r="T650" s="23" t="s">
        <v>197</v>
      </c>
      <c r="U650" s="23"/>
      <c r="V650" s="24"/>
      <c r="W650" s="24"/>
      <c r="X650" s="24"/>
      <c r="Y650" s="24"/>
      <c r="Z650" s="24"/>
      <c r="AA650" s="24"/>
      <c r="AB650" s="24"/>
      <c r="AC650" s="24" t="s">
        <v>799</v>
      </c>
      <c r="AD650" s="24" t="s">
        <v>879</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15" customHeight="1" outlineLevel="1" x14ac:dyDescent="0.35">
      <c r="A651" s="102"/>
      <c r="B651" s="95"/>
      <c r="C651" s="12" t="s">
        <v>109</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15" customHeight="1" outlineLevel="1" x14ac:dyDescent="0.3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customHeight="1" outlineLevel="1" x14ac:dyDescent="0.35">
      <c r="A653" s="102"/>
      <c r="B653" s="95"/>
      <c r="C653" s="17"/>
      <c r="D653" s="17"/>
      <c r="E653" s="17"/>
      <c r="F653" s="13"/>
      <c r="H653" s="104" t="s">
        <v>809</v>
      </c>
      <c r="I653" s="99" t="s">
        <v>369</v>
      </c>
      <c r="J653" s="109">
        <v>0.72</v>
      </c>
      <c r="K653" s="561">
        <v>5.5E-2</v>
      </c>
      <c r="L653" s="97">
        <v>400</v>
      </c>
      <c r="M653" s="85"/>
      <c r="N653" s="562">
        <f t="shared" ref="N653:N684" si="58">$J653+$K653/2</f>
        <v>0.74749999999999994</v>
      </c>
      <c r="P653" s="562">
        <f t="shared" ref="P653:P684" si="59">$J653-$K653/2</f>
        <v>0.6925</v>
      </c>
      <c r="S653" s="563">
        <f t="shared" ref="S653:S684" si="60">MAX($J517:$R517)+$T517</f>
        <v>0.72000000000000008</v>
      </c>
      <c r="T653" s="563">
        <f t="shared" ref="T653:T684" si="61">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customHeight="1" outlineLevel="1" x14ac:dyDescent="0.35">
      <c r="A654" s="102"/>
      <c r="B654" s="95"/>
      <c r="C654" s="17"/>
      <c r="D654" s="17"/>
      <c r="E654" s="17"/>
      <c r="F654" s="13"/>
      <c r="I654" s="99" t="s">
        <v>370</v>
      </c>
      <c r="J654" s="109">
        <v>0.72</v>
      </c>
      <c r="K654" s="561">
        <v>5.5E-2</v>
      </c>
      <c r="L654" s="97">
        <v>400</v>
      </c>
      <c r="M654" s="85"/>
      <c r="N654" s="562">
        <f t="shared" si="58"/>
        <v>0.74749999999999994</v>
      </c>
      <c r="P654" s="562">
        <f t="shared" si="59"/>
        <v>0.6925</v>
      </c>
      <c r="S654" s="563">
        <f t="shared" si="60"/>
        <v>0.72000000000000008</v>
      </c>
      <c r="T654" s="563">
        <f t="shared" si="61"/>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I655" s="99" t="s">
        <v>371</v>
      </c>
      <c r="J655" s="109">
        <v>0.72</v>
      </c>
      <c r="K655" s="561">
        <v>5.5E-2</v>
      </c>
      <c r="L655" s="97">
        <v>800</v>
      </c>
      <c r="M655" s="85"/>
      <c r="N655" s="562">
        <f t="shared" si="58"/>
        <v>0.74749999999999994</v>
      </c>
      <c r="P655" s="562">
        <f t="shared" si="59"/>
        <v>0.6925</v>
      </c>
      <c r="S655" s="563">
        <f t="shared" si="60"/>
        <v>0.72000000000000008</v>
      </c>
      <c r="T655" s="563">
        <f t="shared" si="61"/>
        <v>0.72000000000000008</v>
      </c>
      <c r="V655" s="96">
        <v>0.06</v>
      </c>
      <c r="AC655" s="86">
        <f t="shared" ref="AC655:AC662" si="62">AC654</f>
        <v>0</v>
      </c>
      <c r="AD655" s="86">
        <f t="shared" ref="AD655:AD662" si="63">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372</v>
      </c>
      <c r="J656" s="109">
        <v>0.72</v>
      </c>
      <c r="K656" s="561">
        <v>5.5E-2</v>
      </c>
      <c r="L656" s="97">
        <v>2000</v>
      </c>
      <c r="M656" s="85"/>
      <c r="N656" s="562">
        <f t="shared" si="58"/>
        <v>0.74749999999999994</v>
      </c>
      <c r="P656" s="562">
        <f t="shared" si="59"/>
        <v>0.6925</v>
      </c>
      <c r="S656" s="563">
        <f t="shared" si="60"/>
        <v>0.72000000000000008</v>
      </c>
      <c r="T656" s="563">
        <f t="shared" si="61"/>
        <v>0.67</v>
      </c>
      <c r="V656" s="96">
        <v>0.06</v>
      </c>
      <c r="AC656" s="86">
        <f t="shared" si="62"/>
        <v>0</v>
      </c>
      <c r="AD656" s="86">
        <f t="shared" si="63"/>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373</v>
      </c>
      <c r="J657" s="109">
        <v>0.68</v>
      </c>
      <c r="K657" s="561">
        <v>0.125</v>
      </c>
      <c r="L657" s="97">
        <v>2990</v>
      </c>
      <c r="M657" s="85"/>
      <c r="N657" s="562">
        <f t="shared" si="58"/>
        <v>0.74250000000000005</v>
      </c>
      <c r="P657" s="562">
        <f t="shared" si="59"/>
        <v>0.61750000000000005</v>
      </c>
      <c r="S657" s="563">
        <f t="shared" si="60"/>
        <v>0.72</v>
      </c>
      <c r="T657" s="563">
        <f t="shared" si="61"/>
        <v>0.62</v>
      </c>
      <c r="V657" s="96">
        <v>0.06</v>
      </c>
      <c r="AC657" s="86">
        <f t="shared" si="62"/>
        <v>0</v>
      </c>
      <c r="AD657" s="86">
        <f t="shared" si="63"/>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374</v>
      </c>
      <c r="J658" s="109">
        <v>0.66</v>
      </c>
      <c r="K658" s="561">
        <v>0.105</v>
      </c>
      <c r="L658" s="97">
        <v>3800</v>
      </c>
      <c r="M658" s="85"/>
      <c r="N658" s="562">
        <f t="shared" si="58"/>
        <v>0.71250000000000002</v>
      </c>
      <c r="P658" s="562">
        <f t="shared" si="59"/>
        <v>0.60750000000000004</v>
      </c>
      <c r="S658" s="563">
        <f t="shared" si="60"/>
        <v>0.63500000000000001</v>
      </c>
      <c r="T658" s="563">
        <f t="shared" si="61"/>
        <v>0.63500000000000001</v>
      </c>
      <c r="V658" s="96">
        <v>0.06</v>
      </c>
      <c r="AC658" s="86">
        <f t="shared" si="62"/>
        <v>0</v>
      </c>
      <c r="AD658" s="86">
        <f t="shared" si="63"/>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375</v>
      </c>
      <c r="J659" s="109">
        <v>0.61</v>
      </c>
      <c r="K659" s="561">
        <v>0.105</v>
      </c>
      <c r="L659" s="97">
        <v>2500</v>
      </c>
      <c r="M659" s="85"/>
      <c r="N659" s="562">
        <f t="shared" si="58"/>
        <v>0.66249999999999998</v>
      </c>
      <c r="P659" s="562">
        <f t="shared" si="59"/>
        <v>0.5575</v>
      </c>
      <c r="S659" s="563">
        <f t="shared" si="60"/>
        <v>0.61</v>
      </c>
      <c r="T659" s="563">
        <f t="shared" si="61"/>
        <v>0.61</v>
      </c>
      <c r="V659" s="96">
        <v>0.06</v>
      </c>
      <c r="AC659" s="86">
        <f t="shared" si="62"/>
        <v>0</v>
      </c>
      <c r="AD659" s="86">
        <f t="shared" si="63"/>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376</v>
      </c>
      <c r="J660" s="109">
        <v>0.56999999999999995</v>
      </c>
      <c r="K660" s="561">
        <v>8.5000000000000006E-2</v>
      </c>
      <c r="L660" s="97">
        <v>1500</v>
      </c>
      <c r="M660" s="85"/>
      <c r="N660" s="562">
        <f t="shared" si="58"/>
        <v>0.61249999999999993</v>
      </c>
      <c r="P660" s="562">
        <f t="shared" si="59"/>
        <v>0.52749999999999997</v>
      </c>
      <c r="S660" s="563">
        <f t="shared" si="60"/>
        <v>0.6</v>
      </c>
      <c r="T660" s="563">
        <f t="shared" si="61"/>
        <v>0.6</v>
      </c>
      <c r="V660" s="96">
        <v>0.06</v>
      </c>
      <c r="AC660" s="86">
        <f t="shared" si="62"/>
        <v>0</v>
      </c>
      <c r="AD660" s="86">
        <f t="shared" si="63"/>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377</v>
      </c>
      <c r="J661" s="109">
        <v>0.54</v>
      </c>
      <c r="K661" s="561">
        <v>0.06</v>
      </c>
      <c r="L661" s="97">
        <v>800</v>
      </c>
      <c r="M661" s="85"/>
      <c r="N661" s="562">
        <f t="shared" si="58"/>
        <v>0.57000000000000006</v>
      </c>
      <c r="P661" s="562">
        <f t="shared" si="59"/>
        <v>0.51</v>
      </c>
      <c r="S661" s="563">
        <f t="shared" si="60"/>
        <v>0.58000000000000007</v>
      </c>
      <c r="T661" s="563">
        <f t="shared" si="61"/>
        <v>0.58000000000000007</v>
      </c>
      <c r="V661" s="96">
        <v>0.06</v>
      </c>
      <c r="AC661" s="86">
        <f t="shared" si="62"/>
        <v>0</v>
      </c>
      <c r="AD661" s="86">
        <f t="shared" si="63"/>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378</v>
      </c>
      <c r="J662" s="137">
        <v>0.52</v>
      </c>
      <c r="K662" s="561">
        <v>0.04</v>
      </c>
      <c r="L662" s="97">
        <v>650</v>
      </c>
      <c r="M662" s="85"/>
      <c r="N662" s="562">
        <f t="shared" si="58"/>
        <v>0.54</v>
      </c>
      <c r="P662" s="562">
        <f t="shared" si="59"/>
        <v>0.5</v>
      </c>
      <c r="S662" s="563">
        <f t="shared" si="60"/>
        <v>0.55000000000000004</v>
      </c>
      <c r="T662" s="563">
        <f t="shared" si="61"/>
        <v>0.55000000000000004</v>
      </c>
      <c r="V662" s="124">
        <v>0.06</v>
      </c>
      <c r="AC662" s="86">
        <f t="shared" si="62"/>
        <v>0</v>
      </c>
      <c r="AD662" s="86">
        <f t="shared" si="63"/>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H663" s="104" t="s">
        <v>382</v>
      </c>
      <c r="I663" s="99" t="s">
        <v>369</v>
      </c>
      <c r="J663" s="109">
        <f>J653</f>
        <v>0.72</v>
      </c>
      <c r="K663" s="561">
        <f>K653</f>
        <v>5.5E-2</v>
      </c>
      <c r="L663" s="97">
        <f>L653</f>
        <v>400</v>
      </c>
      <c r="M663" s="85"/>
      <c r="N663" s="239">
        <f t="shared" si="58"/>
        <v>0.74749999999999994</v>
      </c>
      <c r="P663" s="239">
        <f t="shared" si="59"/>
        <v>0.6925</v>
      </c>
      <c r="S663" s="563">
        <f t="shared" si="60"/>
        <v>0.72000000000000008</v>
      </c>
      <c r="T663" s="563">
        <f t="shared" si="61"/>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370</v>
      </c>
      <c r="J664" s="109">
        <f t="shared" ref="J664:L664" si="64">J654</f>
        <v>0.72</v>
      </c>
      <c r="K664" s="561">
        <f t="shared" si="64"/>
        <v>5.5E-2</v>
      </c>
      <c r="L664" s="97">
        <f t="shared" si="64"/>
        <v>400</v>
      </c>
      <c r="M664" s="85"/>
      <c r="N664" s="239">
        <f t="shared" si="58"/>
        <v>0.74749999999999994</v>
      </c>
      <c r="P664" s="239">
        <f t="shared" si="59"/>
        <v>0.6925</v>
      </c>
      <c r="S664" s="563">
        <f t="shared" si="60"/>
        <v>0.72000000000000008</v>
      </c>
      <c r="T664" s="563">
        <f t="shared" si="61"/>
        <v>0.72000000000000008</v>
      </c>
      <c r="AC664" s="86">
        <f t="shared" ref="AC664:AC727" si="65">AC654+1</f>
        <v>1</v>
      </c>
      <c r="AD664" s="86">
        <f t="shared" ref="AD664:AD727" si="66">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371</v>
      </c>
      <c r="J665" s="109">
        <f t="shared" ref="J665:L665" si="67">J655</f>
        <v>0.72</v>
      </c>
      <c r="K665" s="561">
        <f t="shared" si="67"/>
        <v>5.5E-2</v>
      </c>
      <c r="L665" s="97">
        <f t="shared" si="67"/>
        <v>800</v>
      </c>
      <c r="M665" s="85"/>
      <c r="N665" s="239">
        <f t="shared" si="58"/>
        <v>0.74749999999999994</v>
      </c>
      <c r="P665" s="239">
        <f t="shared" si="59"/>
        <v>0.6925</v>
      </c>
      <c r="S665" s="563">
        <f t="shared" si="60"/>
        <v>0.72000000000000008</v>
      </c>
      <c r="T665" s="563">
        <f t="shared" si="61"/>
        <v>0.72000000000000008</v>
      </c>
      <c r="AC665" s="86">
        <f t="shared" si="65"/>
        <v>1</v>
      </c>
      <c r="AD665" s="86">
        <f t="shared" si="66"/>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372</v>
      </c>
      <c r="J666" s="109">
        <f t="shared" ref="J666:L666" si="68">J656</f>
        <v>0.72</v>
      </c>
      <c r="K666" s="561">
        <f t="shared" si="68"/>
        <v>5.5E-2</v>
      </c>
      <c r="L666" s="97">
        <f t="shared" si="68"/>
        <v>2000</v>
      </c>
      <c r="M666" s="85"/>
      <c r="N666" s="239">
        <f t="shared" si="58"/>
        <v>0.74749999999999994</v>
      </c>
      <c r="P666" s="239">
        <f t="shared" si="59"/>
        <v>0.6925</v>
      </c>
      <c r="S666" s="563">
        <f t="shared" si="60"/>
        <v>0.72000000000000008</v>
      </c>
      <c r="T666" s="563">
        <f t="shared" si="61"/>
        <v>0.67</v>
      </c>
      <c r="AC666" s="86">
        <f t="shared" si="65"/>
        <v>1</v>
      </c>
      <c r="AD666" s="86">
        <f t="shared" si="66"/>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373</v>
      </c>
      <c r="J667" s="109">
        <f t="shared" ref="J667:L667" si="69">J657</f>
        <v>0.68</v>
      </c>
      <c r="K667" s="561">
        <f t="shared" si="69"/>
        <v>0.125</v>
      </c>
      <c r="L667" s="97">
        <f t="shared" si="69"/>
        <v>2990</v>
      </c>
      <c r="M667" s="85"/>
      <c r="N667" s="239">
        <f t="shared" si="58"/>
        <v>0.74250000000000005</v>
      </c>
      <c r="P667" s="239">
        <f t="shared" si="59"/>
        <v>0.61750000000000005</v>
      </c>
      <c r="S667" s="563">
        <f t="shared" si="60"/>
        <v>0.72</v>
      </c>
      <c r="T667" s="563">
        <f t="shared" si="61"/>
        <v>0.62</v>
      </c>
      <c r="AC667" s="86">
        <f t="shared" si="65"/>
        <v>1</v>
      </c>
      <c r="AD667" s="86">
        <f t="shared" si="66"/>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374</v>
      </c>
      <c r="J668" s="109">
        <f t="shared" ref="J668:L668" si="70">J658</f>
        <v>0.66</v>
      </c>
      <c r="K668" s="561">
        <f t="shared" si="70"/>
        <v>0.105</v>
      </c>
      <c r="L668" s="97">
        <f t="shared" si="70"/>
        <v>3800</v>
      </c>
      <c r="M668" s="85"/>
      <c r="N668" s="239">
        <f t="shared" si="58"/>
        <v>0.71250000000000002</v>
      </c>
      <c r="P668" s="239">
        <f t="shared" si="59"/>
        <v>0.60750000000000004</v>
      </c>
      <c r="S668" s="563">
        <f t="shared" si="60"/>
        <v>0.63500000000000001</v>
      </c>
      <c r="T668" s="563">
        <f t="shared" si="61"/>
        <v>0.63500000000000001</v>
      </c>
      <c r="AC668" s="86">
        <f t="shared" si="65"/>
        <v>1</v>
      </c>
      <c r="AD668" s="86">
        <f t="shared" si="66"/>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375</v>
      </c>
      <c r="J669" s="109">
        <f t="shared" ref="J669:L669" si="71">J659</f>
        <v>0.61</v>
      </c>
      <c r="K669" s="561">
        <f t="shared" si="71"/>
        <v>0.105</v>
      </c>
      <c r="L669" s="97">
        <f t="shared" si="71"/>
        <v>2500</v>
      </c>
      <c r="M669" s="85"/>
      <c r="N669" s="239">
        <f t="shared" si="58"/>
        <v>0.66249999999999998</v>
      </c>
      <c r="P669" s="239">
        <f t="shared" si="59"/>
        <v>0.5575</v>
      </c>
      <c r="S669" s="563">
        <f t="shared" si="60"/>
        <v>0.61</v>
      </c>
      <c r="T669" s="563">
        <f t="shared" si="61"/>
        <v>0.61</v>
      </c>
      <c r="AC669" s="86">
        <f t="shared" si="65"/>
        <v>1</v>
      </c>
      <c r="AD669" s="86">
        <f t="shared" si="66"/>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376</v>
      </c>
      <c r="J670" s="109">
        <f t="shared" ref="J670:L670" si="72">J660</f>
        <v>0.56999999999999995</v>
      </c>
      <c r="K670" s="561">
        <f t="shared" si="72"/>
        <v>8.5000000000000006E-2</v>
      </c>
      <c r="L670" s="97">
        <f t="shared" si="72"/>
        <v>1500</v>
      </c>
      <c r="M670" s="85"/>
      <c r="N670" s="239">
        <f t="shared" si="58"/>
        <v>0.61249999999999993</v>
      </c>
      <c r="P670" s="239">
        <f t="shared" si="59"/>
        <v>0.52749999999999997</v>
      </c>
      <c r="S670" s="563">
        <f t="shared" si="60"/>
        <v>0.6</v>
      </c>
      <c r="T670" s="563">
        <f t="shared" si="61"/>
        <v>0.6</v>
      </c>
      <c r="AC670" s="86">
        <f t="shared" si="65"/>
        <v>1</v>
      </c>
      <c r="AD670" s="86">
        <f t="shared" si="66"/>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377</v>
      </c>
      <c r="J671" s="109">
        <f t="shared" ref="J671:L671" si="73">J661</f>
        <v>0.54</v>
      </c>
      <c r="K671" s="561">
        <f t="shared" si="73"/>
        <v>0.06</v>
      </c>
      <c r="L671" s="97">
        <f t="shared" si="73"/>
        <v>800</v>
      </c>
      <c r="M671" s="85"/>
      <c r="N671" s="239">
        <f t="shared" si="58"/>
        <v>0.57000000000000006</v>
      </c>
      <c r="P671" s="239">
        <f t="shared" si="59"/>
        <v>0.51</v>
      </c>
      <c r="S671" s="563">
        <f t="shared" si="60"/>
        <v>0.58000000000000007</v>
      </c>
      <c r="T671" s="563">
        <f t="shared" si="61"/>
        <v>0.58000000000000007</v>
      </c>
      <c r="AC671" s="86">
        <f t="shared" si="65"/>
        <v>1</v>
      </c>
      <c r="AD671" s="86">
        <f t="shared" si="66"/>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378</v>
      </c>
      <c r="J672" s="109">
        <f t="shared" ref="J672:L672" si="74">J662</f>
        <v>0.52</v>
      </c>
      <c r="K672" s="561">
        <f t="shared" si="74"/>
        <v>0.04</v>
      </c>
      <c r="L672" s="97">
        <f t="shared" si="74"/>
        <v>650</v>
      </c>
      <c r="M672" s="85"/>
      <c r="N672" s="239">
        <f t="shared" si="58"/>
        <v>0.54</v>
      </c>
      <c r="P672" s="239">
        <f t="shared" si="59"/>
        <v>0.5</v>
      </c>
      <c r="S672" s="563">
        <f t="shared" si="60"/>
        <v>0.55000000000000004</v>
      </c>
      <c r="T672" s="563">
        <f t="shared" si="61"/>
        <v>0.55000000000000004</v>
      </c>
      <c r="AC672" s="86">
        <f t="shared" si="65"/>
        <v>1</v>
      </c>
      <c r="AD672" s="86">
        <f t="shared" si="66"/>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H673" s="104" t="s">
        <v>780</v>
      </c>
      <c r="I673" s="99" t="s">
        <v>369</v>
      </c>
      <c r="J673" s="109">
        <f t="shared" ref="J673:L673" si="75">J663</f>
        <v>0.72</v>
      </c>
      <c r="K673" s="561">
        <f t="shared" si="75"/>
        <v>5.5E-2</v>
      </c>
      <c r="L673" s="97">
        <f t="shared" si="75"/>
        <v>400</v>
      </c>
      <c r="M673" s="85"/>
      <c r="N673" s="239">
        <f t="shared" si="58"/>
        <v>0.74749999999999994</v>
      </c>
      <c r="P673" s="239">
        <f t="shared" si="59"/>
        <v>0.6925</v>
      </c>
      <c r="S673" s="563">
        <f t="shared" si="60"/>
        <v>0.72000000000000008</v>
      </c>
      <c r="T673" s="563">
        <f t="shared" si="61"/>
        <v>0.72000000000000008</v>
      </c>
      <c r="AC673" s="86">
        <f t="shared" si="65"/>
        <v>2</v>
      </c>
      <c r="AD673" s="86">
        <f t="shared" si="66"/>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370</v>
      </c>
      <c r="J674" s="109">
        <f t="shared" ref="J674:L674" si="76">J664</f>
        <v>0.72</v>
      </c>
      <c r="K674" s="561">
        <f t="shared" si="76"/>
        <v>5.5E-2</v>
      </c>
      <c r="L674" s="97">
        <f t="shared" si="76"/>
        <v>400</v>
      </c>
      <c r="M674" s="85"/>
      <c r="N674" s="239">
        <f t="shared" si="58"/>
        <v>0.74749999999999994</v>
      </c>
      <c r="P674" s="239">
        <f t="shared" si="59"/>
        <v>0.6925</v>
      </c>
      <c r="S674" s="563">
        <f t="shared" si="60"/>
        <v>0.72000000000000008</v>
      </c>
      <c r="T674" s="563">
        <f t="shared" si="61"/>
        <v>0.72000000000000008</v>
      </c>
      <c r="AC674" s="86">
        <f t="shared" si="65"/>
        <v>2</v>
      </c>
      <c r="AD674" s="86">
        <f t="shared" si="66"/>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371</v>
      </c>
      <c r="J675" s="109">
        <f t="shared" ref="J675:L675" si="77">J665</f>
        <v>0.72</v>
      </c>
      <c r="K675" s="561">
        <f t="shared" si="77"/>
        <v>5.5E-2</v>
      </c>
      <c r="L675" s="97">
        <f t="shared" si="77"/>
        <v>800</v>
      </c>
      <c r="M675" s="85"/>
      <c r="N675" s="239">
        <f t="shared" si="58"/>
        <v>0.74749999999999994</v>
      </c>
      <c r="P675" s="239">
        <f t="shared" si="59"/>
        <v>0.6925</v>
      </c>
      <c r="S675" s="563">
        <f t="shared" si="60"/>
        <v>0.72000000000000008</v>
      </c>
      <c r="T675" s="563">
        <f t="shared" si="61"/>
        <v>0.72000000000000008</v>
      </c>
      <c r="AC675" s="86">
        <f t="shared" si="65"/>
        <v>2</v>
      </c>
      <c r="AD675" s="86">
        <f t="shared" si="66"/>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372</v>
      </c>
      <c r="J676" s="109">
        <f t="shared" ref="J676:L676" si="78">J666</f>
        <v>0.72</v>
      </c>
      <c r="K676" s="561">
        <f t="shared" si="78"/>
        <v>5.5E-2</v>
      </c>
      <c r="L676" s="97">
        <f t="shared" si="78"/>
        <v>2000</v>
      </c>
      <c r="M676" s="85"/>
      <c r="N676" s="239">
        <f t="shared" si="58"/>
        <v>0.74749999999999994</v>
      </c>
      <c r="P676" s="239">
        <f t="shared" si="59"/>
        <v>0.6925</v>
      </c>
      <c r="S676" s="563">
        <f t="shared" si="60"/>
        <v>0.72000000000000008</v>
      </c>
      <c r="T676" s="563">
        <f t="shared" si="61"/>
        <v>0.67</v>
      </c>
      <c r="AC676" s="86">
        <f t="shared" si="65"/>
        <v>2</v>
      </c>
      <c r="AD676" s="86">
        <f t="shared" si="66"/>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373</v>
      </c>
      <c r="J677" s="109">
        <f t="shared" ref="J677:L677" si="79">J667</f>
        <v>0.68</v>
      </c>
      <c r="K677" s="561">
        <f t="shared" si="79"/>
        <v>0.125</v>
      </c>
      <c r="L677" s="97">
        <f t="shared" si="79"/>
        <v>2990</v>
      </c>
      <c r="M677" s="85"/>
      <c r="N677" s="239">
        <f t="shared" si="58"/>
        <v>0.74250000000000005</v>
      </c>
      <c r="P677" s="239">
        <f t="shared" si="59"/>
        <v>0.61750000000000005</v>
      </c>
      <c r="S677" s="563">
        <f t="shared" si="60"/>
        <v>0.72</v>
      </c>
      <c r="T677" s="563">
        <f t="shared" si="61"/>
        <v>0.62</v>
      </c>
      <c r="AC677" s="86">
        <f t="shared" si="65"/>
        <v>2</v>
      </c>
      <c r="AD677" s="86">
        <f t="shared" si="66"/>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374</v>
      </c>
      <c r="J678" s="109">
        <f t="shared" ref="J678:L678" si="80">J668</f>
        <v>0.66</v>
      </c>
      <c r="K678" s="561">
        <f t="shared" si="80"/>
        <v>0.105</v>
      </c>
      <c r="L678" s="97">
        <f t="shared" si="80"/>
        <v>3800</v>
      </c>
      <c r="M678" s="85"/>
      <c r="N678" s="239">
        <f t="shared" si="58"/>
        <v>0.71250000000000002</v>
      </c>
      <c r="P678" s="239">
        <f t="shared" si="59"/>
        <v>0.60750000000000004</v>
      </c>
      <c r="S678" s="563">
        <f t="shared" si="60"/>
        <v>0.63500000000000001</v>
      </c>
      <c r="T678" s="563">
        <f t="shared" si="61"/>
        <v>0.63500000000000001</v>
      </c>
      <c r="AC678" s="86">
        <f t="shared" si="65"/>
        <v>2</v>
      </c>
      <c r="AD678" s="86">
        <f t="shared" si="66"/>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375</v>
      </c>
      <c r="J679" s="109">
        <f t="shared" ref="J679:L679" si="81">J669</f>
        <v>0.61</v>
      </c>
      <c r="K679" s="561">
        <f t="shared" si="81"/>
        <v>0.105</v>
      </c>
      <c r="L679" s="97">
        <f t="shared" si="81"/>
        <v>2500</v>
      </c>
      <c r="M679" s="85"/>
      <c r="N679" s="239">
        <f t="shared" si="58"/>
        <v>0.66249999999999998</v>
      </c>
      <c r="P679" s="239">
        <f t="shared" si="59"/>
        <v>0.5575</v>
      </c>
      <c r="S679" s="563">
        <f t="shared" si="60"/>
        <v>0.61</v>
      </c>
      <c r="T679" s="563">
        <f t="shared" si="61"/>
        <v>0.61</v>
      </c>
      <c r="AC679" s="86">
        <f t="shared" si="65"/>
        <v>2</v>
      </c>
      <c r="AD679" s="86">
        <f t="shared" si="66"/>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376</v>
      </c>
      <c r="J680" s="109">
        <f t="shared" ref="J680:L680" si="82">J670</f>
        <v>0.56999999999999995</v>
      </c>
      <c r="K680" s="561">
        <f t="shared" si="82"/>
        <v>8.5000000000000006E-2</v>
      </c>
      <c r="L680" s="97">
        <f t="shared" si="82"/>
        <v>1500</v>
      </c>
      <c r="M680" s="85"/>
      <c r="N680" s="239">
        <f t="shared" si="58"/>
        <v>0.61249999999999993</v>
      </c>
      <c r="P680" s="239">
        <f t="shared" si="59"/>
        <v>0.52749999999999997</v>
      </c>
      <c r="S680" s="563">
        <f t="shared" si="60"/>
        <v>0.6</v>
      </c>
      <c r="T680" s="563">
        <f t="shared" si="61"/>
        <v>0.6</v>
      </c>
      <c r="AC680" s="86">
        <f t="shared" si="65"/>
        <v>2</v>
      </c>
      <c r="AD680" s="86">
        <f t="shared" si="66"/>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377</v>
      </c>
      <c r="J681" s="109">
        <f t="shared" ref="J681:L681" si="83">J671</f>
        <v>0.54</v>
      </c>
      <c r="K681" s="561">
        <f t="shared" si="83"/>
        <v>0.06</v>
      </c>
      <c r="L681" s="97">
        <f t="shared" si="83"/>
        <v>800</v>
      </c>
      <c r="M681" s="85"/>
      <c r="N681" s="239">
        <f t="shared" si="58"/>
        <v>0.57000000000000006</v>
      </c>
      <c r="P681" s="239">
        <f t="shared" si="59"/>
        <v>0.51</v>
      </c>
      <c r="S681" s="563">
        <f t="shared" si="60"/>
        <v>0.58000000000000007</v>
      </c>
      <c r="T681" s="563">
        <f t="shared" si="61"/>
        <v>0.58000000000000007</v>
      </c>
      <c r="AC681" s="86">
        <f t="shared" si="65"/>
        <v>2</v>
      </c>
      <c r="AD681" s="86">
        <f t="shared" si="66"/>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378</v>
      </c>
      <c r="J682" s="109">
        <f t="shared" ref="J682:L682" si="84">J672</f>
        <v>0.52</v>
      </c>
      <c r="K682" s="561">
        <f t="shared" si="84"/>
        <v>0.04</v>
      </c>
      <c r="L682" s="97">
        <f t="shared" si="84"/>
        <v>650</v>
      </c>
      <c r="M682" s="85"/>
      <c r="N682" s="239">
        <f t="shared" si="58"/>
        <v>0.54</v>
      </c>
      <c r="P682" s="239">
        <f t="shared" si="59"/>
        <v>0.5</v>
      </c>
      <c r="S682" s="563">
        <f t="shared" si="60"/>
        <v>0.55000000000000004</v>
      </c>
      <c r="T682" s="563">
        <f t="shared" si="61"/>
        <v>0.55000000000000004</v>
      </c>
      <c r="AC682" s="86">
        <f t="shared" si="65"/>
        <v>2</v>
      </c>
      <c r="AD682" s="86">
        <f t="shared" si="66"/>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H683" s="104" t="s">
        <v>781</v>
      </c>
      <c r="I683" s="99" t="s">
        <v>369</v>
      </c>
      <c r="J683" s="109">
        <f t="shared" ref="J683:L683" si="85">J673</f>
        <v>0.72</v>
      </c>
      <c r="K683" s="561">
        <f t="shared" si="85"/>
        <v>5.5E-2</v>
      </c>
      <c r="L683" s="97">
        <f t="shared" si="85"/>
        <v>400</v>
      </c>
      <c r="M683" s="85"/>
      <c r="N683" s="239">
        <f t="shared" si="58"/>
        <v>0.74749999999999994</v>
      </c>
      <c r="P683" s="239">
        <f t="shared" si="59"/>
        <v>0.6925</v>
      </c>
      <c r="S683" s="563">
        <f t="shared" si="60"/>
        <v>0.72000000000000008</v>
      </c>
      <c r="T683" s="563">
        <f t="shared" si="61"/>
        <v>0.72000000000000008</v>
      </c>
      <c r="AC683" s="86">
        <f t="shared" si="65"/>
        <v>3</v>
      </c>
      <c r="AD683" s="86">
        <f t="shared" si="66"/>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370</v>
      </c>
      <c r="J684" s="109">
        <f t="shared" ref="J684:L684" si="86">J674</f>
        <v>0.72</v>
      </c>
      <c r="K684" s="561">
        <f t="shared" si="86"/>
        <v>5.5E-2</v>
      </c>
      <c r="L684" s="97">
        <f t="shared" si="86"/>
        <v>400</v>
      </c>
      <c r="M684" s="85"/>
      <c r="N684" s="239">
        <f t="shared" si="58"/>
        <v>0.74749999999999994</v>
      </c>
      <c r="P684" s="239">
        <f t="shared" si="59"/>
        <v>0.6925</v>
      </c>
      <c r="S684" s="563">
        <f t="shared" si="60"/>
        <v>0.72000000000000008</v>
      </c>
      <c r="T684" s="563">
        <f t="shared" si="61"/>
        <v>0.72000000000000008</v>
      </c>
      <c r="AC684" s="86">
        <f t="shared" si="65"/>
        <v>3</v>
      </c>
      <c r="AD684" s="86">
        <f t="shared" si="66"/>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371</v>
      </c>
      <c r="J685" s="109">
        <f t="shared" ref="J685:L685" si="87">J675</f>
        <v>0.72</v>
      </c>
      <c r="K685" s="561">
        <f t="shared" si="87"/>
        <v>5.5E-2</v>
      </c>
      <c r="L685" s="97">
        <f t="shared" si="87"/>
        <v>800</v>
      </c>
      <c r="M685" s="85"/>
      <c r="N685" s="239">
        <f t="shared" ref="N685:N716" si="88">$J685+$K685/2</f>
        <v>0.74749999999999994</v>
      </c>
      <c r="P685" s="239">
        <f t="shared" ref="P685:P716" si="89">$J685-$K685/2</f>
        <v>0.6925</v>
      </c>
      <c r="S685" s="563">
        <f t="shared" ref="S685:S716" si="90">MAX($J549:$R549)+$T549</f>
        <v>0.72000000000000008</v>
      </c>
      <c r="T685" s="563">
        <f t="shared" ref="T685:T716" si="91">MIN($J549:$R549)+$T549-INDEX(DigSpread,$AD685+1,1)</f>
        <v>0.72000000000000008</v>
      </c>
      <c r="AC685" s="86">
        <f t="shared" si="65"/>
        <v>3</v>
      </c>
      <c r="AD685" s="86">
        <f t="shared" si="66"/>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372</v>
      </c>
      <c r="J686" s="109">
        <f t="shared" ref="J686:L686" si="92">J676</f>
        <v>0.72</v>
      </c>
      <c r="K686" s="561">
        <f t="shared" si="92"/>
        <v>5.5E-2</v>
      </c>
      <c r="L686" s="97">
        <f t="shared" si="92"/>
        <v>2000</v>
      </c>
      <c r="M686" s="85"/>
      <c r="N686" s="239">
        <f t="shared" si="88"/>
        <v>0.74749999999999994</v>
      </c>
      <c r="P686" s="239">
        <f t="shared" si="89"/>
        <v>0.6925</v>
      </c>
      <c r="S686" s="563">
        <f t="shared" si="90"/>
        <v>0.72000000000000008</v>
      </c>
      <c r="T686" s="563">
        <f t="shared" si="91"/>
        <v>0.67</v>
      </c>
      <c r="AC686" s="86">
        <f t="shared" si="65"/>
        <v>3</v>
      </c>
      <c r="AD686" s="86">
        <f t="shared" si="66"/>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373</v>
      </c>
      <c r="J687" s="109">
        <f t="shared" ref="J687:L687" si="93">J677</f>
        <v>0.68</v>
      </c>
      <c r="K687" s="561">
        <f t="shared" si="93"/>
        <v>0.125</v>
      </c>
      <c r="L687" s="97">
        <f t="shared" si="93"/>
        <v>2990</v>
      </c>
      <c r="M687" s="85"/>
      <c r="N687" s="239">
        <f t="shared" si="88"/>
        <v>0.74250000000000005</v>
      </c>
      <c r="P687" s="239">
        <f t="shared" si="89"/>
        <v>0.61750000000000005</v>
      </c>
      <c r="S687" s="563">
        <f t="shared" si="90"/>
        <v>0.72</v>
      </c>
      <c r="T687" s="563">
        <f t="shared" si="91"/>
        <v>0.62</v>
      </c>
      <c r="AC687" s="86">
        <f t="shared" si="65"/>
        <v>3</v>
      </c>
      <c r="AD687" s="86">
        <f t="shared" si="66"/>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374</v>
      </c>
      <c r="J688" s="109">
        <f t="shared" ref="J688:L688" si="94">J678</f>
        <v>0.66</v>
      </c>
      <c r="K688" s="561">
        <f t="shared" si="94"/>
        <v>0.105</v>
      </c>
      <c r="L688" s="97">
        <f t="shared" si="94"/>
        <v>3800</v>
      </c>
      <c r="M688" s="85"/>
      <c r="N688" s="239">
        <f t="shared" si="88"/>
        <v>0.71250000000000002</v>
      </c>
      <c r="P688" s="239">
        <f t="shared" si="89"/>
        <v>0.60750000000000004</v>
      </c>
      <c r="S688" s="563">
        <f t="shared" si="90"/>
        <v>0.63500000000000001</v>
      </c>
      <c r="T688" s="563">
        <f t="shared" si="91"/>
        <v>0.63500000000000001</v>
      </c>
      <c r="AC688" s="86">
        <f t="shared" si="65"/>
        <v>3</v>
      </c>
      <c r="AD688" s="86">
        <f t="shared" si="66"/>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375</v>
      </c>
      <c r="J689" s="109">
        <f t="shared" ref="J689:L689" si="95">J679</f>
        <v>0.61</v>
      </c>
      <c r="K689" s="561">
        <f t="shared" si="95"/>
        <v>0.105</v>
      </c>
      <c r="L689" s="97">
        <f t="shared" si="95"/>
        <v>2500</v>
      </c>
      <c r="M689" s="85"/>
      <c r="N689" s="239">
        <f t="shared" si="88"/>
        <v>0.66249999999999998</v>
      </c>
      <c r="P689" s="239">
        <f t="shared" si="89"/>
        <v>0.5575</v>
      </c>
      <c r="S689" s="563">
        <f t="shared" si="90"/>
        <v>0.61</v>
      </c>
      <c r="T689" s="563">
        <f t="shared" si="91"/>
        <v>0.61</v>
      </c>
      <c r="AC689" s="86">
        <f t="shared" si="65"/>
        <v>3</v>
      </c>
      <c r="AD689" s="86">
        <f t="shared" si="66"/>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376</v>
      </c>
      <c r="J690" s="109">
        <f t="shared" ref="J690:L690" si="96">J680</f>
        <v>0.56999999999999995</v>
      </c>
      <c r="K690" s="561">
        <f t="shared" si="96"/>
        <v>8.5000000000000006E-2</v>
      </c>
      <c r="L690" s="97">
        <f t="shared" si="96"/>
        <v>1500</v>
      </c>
      <c r="M690" s="85"/>
      <c r="N690" s="239">
        <f t="shared" si="88"/>
        <v>0.61249999999999993</v>
      </c>
      <c r="P690" s="239">
        <f t="shared" si="89"/>
        <v>0.52749999999999997</v>
      </c>
      <c r="S690" s="563">
        <f t="shared" si="90"/>
        <v>0.6</v>
      </c>
      <c r="T690" s="563">
        <f t="shared" si="91"/>
        <v>0.6</v>
      </c>
      <c r="AC690" s="86">
        <f t="shared" si="65"/>
        <v>3</v>
      </c>
      <c r="AD690" s="86">
        <f t="shared" si="66"/>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377</v>
      </c>
      <c r="J691" s="109">
        <f t="shared" ref="J691:L691" si="97">J681</f>
        <v>0.54</v>
      </c>
      <c r="K691" s="561">
        <f t="shared" si="97"/>
        <v>0.06</v>
      </c>
      <c r="L691" s="97">
        <f t="shared" si="97"/>
        <v>800</v>
      </c>
      <c r="M691" s="85"/>
      <c r="N691" s="239">
        <f t="shared" si="88"/>
        <v>0.57000000000000006</v>
      </c>
      <c r="P691" s="239">
        <f t="shared" si="89"/>
        <v>0.51</v>
      </c>
      <c r="S691" s="563">
        <f t="shared" si="90"/>
        <v>0.58000000000000007</v>
      </c>
      <c r="T691" s="563">
        <f t="shared" si="91"/>
        <v>0.58000000000000007</v>
      </c>
      <c r="AC691" s="86">
        <f t="shared" si="65"/>
        <v>3</v>
      </c>
      <c r="AD691" s="86">
        <f t="shared" si="66"/>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378</v>
      </c>
      <c r="J692" s="109">
        <f t="shared" ref="J692:L692" si="98">J682</f>
        <v>0.52</v>
      </c>
      <c r="K692" s="561">
        <f t="shared" si="98"/>
        <v>0.04</v>
      </c>
      <c r="L692" s="97">
        <f t="shared" si="98"/>
        <v>650</v>
      </c>
      <c r="M692" s="85"/>
      <c r="N692" s="239">
        <f t="shared" si="88"/>
        <v>0.54</v>
      </c>
      <c r="P692" s="239">
        <f t="shared" si="89"/>
        <v>0.5</v>
      </c>
      <c r="S692" s="563">
        <f t="shared" si="90"/>
        <v>0.55000000000000004</v>
      </c>
      <c r="T692" s="563">
        <f t="shared" si="91"/>
        <v>0.55000000000000004</v>
      </c>
      <c r="AC692" s="86">
        <f t="shared" si="65"/>
        <v>3</v>
      </c>
      <c r="AD692" s="86">
        <f t="shared" si="66"/>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H693" s="104" t="s">
        <v>782</v>
      </c>
      <c r="I693" s="99" t="s">
        <v>369</v>
      </c>
      <c r="J693" s="109">
        <f t="shared" ref="J693:L693" si="99">J683</f>
        <v>0.72</v>
      </c>
      <c r="K693" s="561">
        <f t="shared" si="99"/>
        <v>5.5E-2</v>
      </c>
      <c r="L693" s="97">
        <f t="shared" si="99"/>
        <v>400</v>
      </c>
      <c r="M693" s="85"/>
      <c r="N693" s="239">
        <f t="shared" si="88"/>
        <v>0.74749999999999994</v>
      </c>
      <c r="P693" s="239">
        <f t="shared" si="89"/>
        <v>0.6925</v>
      </c>
      <c r="S693" s="563">
        <f t="shared" si="90"/>
        <v>0.72000000000000008</v>
      </c>
      <c r="T693" s="563">
        <f t="shared" si="91"/>
        <v>0.72000000000000008</v>
      </c>
      <c r="AC693" s="86">
        <f t="shared" si="65"/>
        <v>4</v>
      </c>
      <c r="AD693" s="86">
        <f t="shared" si="66"/>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370</v>
      </c>
      <c r="J694" s="109">
        <f t="shared" ref="J694:L694" si="100">J684</f>
        <v>0.72</v>
      </c>
      <c r="K694" s="561">
        <f t="shared" si="100"/>
        <v>5.5E-2</v>
      </c>
      <c r="L694" s="97">
        <f t="shared" si="100"/>
        <v>400</v>
      </c>
      <c r="M694" s="85"/>
      <c r="N694" s="239">
        <f t="shared" si="88"/>
        <v>0.74749999999999994</v>
      </c>
      <c r="P694" s="239">
        <f t="shared" si="89"/>
        <v>0.6925</v>
      </c>
      <c r="S694" s="563">
        <f t="shared" si="90"/>
        <v>0.72000000000000008</v>
      </c>
      <c r="T694" s="563">
        <f t="shared" si="91"/>
        <v>0.72000000000000008</v>
      </c>
      <c r="AC694" s="86">
        <f t="shared" si="65"/>
        <v>4</v>
      </c>
      <c r="AD694" s="86">
        <f t="shared" si="66"/>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371</v>
      </c>
      <c r="J695" s="109">
        <f t="shared" ref="J695:L695" si="101">J685</f>
        <v>0.72</v>
      </c>
      <c r="K695" s="561">
        <f t="shared" si="101"/>
        <v>5.5E-2</v>
      </c>
      <c r="L695" s="97">
        <f t="shared" si="101"/>
        <v>800</v>
      </c>
      <c r="M695" s="85"/>
      <c r="N695" s="239">
        <f t="shared" si="88"/>
        <v>0.74749999999999994</v>
      </c>
      <c r="P695" s="239">
        <f t="shared" si="89"/>
        <v>0.6925</v>
      </c>
      <c r="S695" s="563">
        <f t="shared" si="90"/>
        <v>0.72000000000000008</v>
      </c>
      <c r="T695" s="563">
        <f t="shared" si="91"/>
        <v>0.72000000000000008</v>
      </c>
      <c r="AC695" s="86">
        <f t="shared" si="65"/>
        <v>4</v>
      </c>
      <c r="AD695" s="86">
        <f t="shared" si="66"/>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372</v>
      </c>
      <c r="J696" s="109">
        <f t="shared" ref="J696:L696" si="102">J686</f>
        <v>0.72</v>
      </c>
      <c r="K696" s="561">
        <f t="shared" si="102"/>
        <v>5.5E-2</v>
      </c>
      <c r="L696" s="97">
        <f t="shared" si="102"/>
        <v>2000</v>
      </c>
      <c r="M696" s="85"/>
      <c r="N696" s="239">
        <f t="shared" si="88"/>
        <v>0.74749999999999994</v>
      </c>
      <c r="P696" s="239">
        <f t="shared" si="89"/>
        <v>0.6925</v>
      </c>
      <c r="S696" s="563">
        <f t="shared" si="90"/>
        <v>0.72000000000000008</v>
      </c>
      <c r="T696" s="563">
        <f t="shared" si="91"/>
        <v>0.67</v>
      </c>
      <c r="AC696" s="86">
        <f t="shared" si="65"/>
        <v>4</v>
      </c>
      <c r="AD696" s="86">
        <f t="shared" si="66"/>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373</v>
      </c>
      <c r="J697" s="109">
        <f t="shared" ref="J697:L697" si="103">J687</f>
        <v>0.68</v>
      </c>
      <c r="K697" s="561">
        <f t="shared" si="103"/>
        <v>0.125</v>
      </c>
      <c r="L697" s="97">
        <f t="shared" si="103"/>
        <v>2990</v>
      </c>
      <c r="M697" s="85"/>
      <c r="N697" s="239">
        <f t="shared" si="88"/>
        <v>0.74250000000000005</v>
      </c>
      <c r="P697" s="239">
        <f t="shared" si="89"/>
        <v>0.61750000000000005</v>
      </c>
      <c r="S697" s="563">
        <f t="shared" si="90"/>
        <v>0.72</v>
      </c>
      <c r="T697" s="563">
        <f t="shared" si="91"/>
        <v>0.62</v>
      </c>
      <c r="AC697" s="86">
        <f t="shared" si="65"/>
        <v>4</v>
      </c>
      <c r="AD697" s="86">
        <f t="shared" si="66"/>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374</v>
      </c>
      <c r="J698" s="109">
        <f t="shared" ref="J698:L698" si="104">J688</f>
        <v>0.66</v>
      </c>
      <c r="K698" s="561">
        <f t="shared" si="104"/>
        <v>0.105</v>
      </c>
      <c r="L698" s="97">
        <f t="shared" si="104"/>
        <v>3800</v>
      </c>
      <c r="M698" s="85"/>
      <c r="N698" s="239">
        <f t="shared" si="88"/>
        <v>0.71250000000000002</v>
      </c>
      <c r="P698" s="239">
        <f t="shared" si="89"/>
        <v>0.60750000000000004</v>
      </c>
      <c r="S698" s="563">
        <f t="shared" si="90"/>
        <v>0.63500000000000001</v>
      </c>
      <c r="T698" s="563">
        <f t="shared" si="91"/>
        <v>0.63500000000000001</v>
      </c>
      <c r="AC698" s="86">
        <f t="shared" si="65"/>
        <v>4</v>
      </c>
      <c r="AD698" s="86">
        <f t="shared" si="66"/>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375</v>
      </c>
      <c r="J699" s="109">
        <f t="shared" ref="J699:L699" si="105">J689</f>
        <v>0.61</v>
      </c>
      <c r="K699" s="561">
        <f t="shared" si="105"/>
        <v>0.105</v>
      </c>
      <c r="L699" s="97">
        <f t="shared" si="105"/>
        <v>2500</v>
      </c>
      <c r="M699" s="85"/>
      <c r="N699" s="239">
        <f t="shared" si="88"/>
        <v>0.66249999999999998</v>
      </c>
      <c r="P699" s="239">
        <f t="shared" si="89"/>
        <v>0.5575</v>
      </c>
      <c r="S699" s="563">
        <f t="shared" si="90"/>
        <v>0.61</v>
      </c>
      <c r="T699" s="563">
        <f t="shared" si="91"/>
        <v>0.61</v>
      </c>
      <c r="AC699" s="86">
        <f t="shared" si="65"/>
        <v>4</v>
      </c>
      <c r="AD699" s="86">
        <f t="shared" si="66"/>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376</v>
      </c>
      <c r="J700" s="109">
        <f t="shared" ref="J700:L700" si="106">J690</f>
        <v>0.56999999999999995</v>
      </c>
      <c r="K700" s="561">
        <f t="shared" si="106"/>
        <v>8.5000000000000006E-2</v>
      </c>
      <c r="L700" s="97">
        <f t="shared" si="106"/>
        <v>1500</v>
      </c>
      <c r="M700" s="85"/>
      <c r="N700" s="239">
        <f t="shared" si="88"/>
        <v>0.61249999999999993</v>
      </c>
      <c r="P700" s="239">
        <f t="shared" si="89"/>
        <v>0.52749999999999997</v>
      </c>
      <c r="S700" s="563">
        <f t="shared" si="90"/>
        <v>0.6</v>
      </c>
      <c r="T700" s="563">
        <f t="shared" si="91"/>
        <v>0.6</v>
      </c>
      <c r="AC700" s="86">
        <f t="shared" si="65"/>
        <v>4</v>
      </c>
      <c r="AD700" s="86">
        <f t="shared" si="66"/>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377</v>
      </c>
      <c r="J701" s="109">
        <f t="shared" ref="J701:L701" si="107">J691</f>
        <v>0.54</v>
      </c>
      <c r="K701" s="561">
        <f t="shared" si="107"/>
        <v>0.06</v>
      </c>
      <c r="L701" s="97">
        <f t="shared" si="107"/>
        <v>800</v>
      </c>
      <c r="M701" s="85"/>
      <c r="N701" s="239">
        <f t="shared" si="88"/>
        <v>0.57000000000000006</v>
      </c>
      <c r="P701" s="239">
        <f t="shared" si="89"/>
        <v>0.51</v>
      </c>
      <c r="S701" s="563">
        <f t="shared" si="90"/>
        <v>0.58000000000000007</v>
      </c>
      <c r="T701" s="563">
        <f t="shared" si="91"/>
        <v>0.58000000000000007</v>
      </c>
      <c r="AC701" s="86">
        <f t="shared" si="65"/>
        <v>4</v>
      </c>
      <c r="AD701" s="86">
        <f t="shared" si="66"/>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378</v>
      </c>
      <c r="J702" s="109">
        <f t="shared" ref="J702:L702" si="108">J692</f>
        <v>0.52</v>
      </c>
      <c r="K702" s="561">
        <f t="shared" si="108"/>
        <v>0.04</v>
      </c>
      <c r="L702" s="97">
        <f t="shared" si="108"/>
        <v>650</v>
      </c>
      <c r="M702" s="85"/>
      <c r="N702" s="239">
        <f t="shared" si="88"/>
        <v>0.54</v>
      </c>
      <c r="P702" s="239">
        <f t="shared" si="89"/>
        <v>0.5</v>
      </c>
      <c r="S702" s="563">
        <f t="shared" si="90"/>
        <v>0.55000000000000004</v>
      </c>
      <c r="T702" s="563">
        <f t="shared" si="91"/>
        <v>0.55000000000000004</v>
      </c>
      <c r="AC702" s="86">
        <f t="shared" si="65"/>
        <v>4</v>
      </c>
      <c r="AD702" s="86">
        <f t="shared" si="66"/>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H703" s="104" t="s">
        <v>783</v>
      </c>
      <c r="I703" s="99" t="s">
        <v>369</v>
      </c>
      <c r="J703" s="109">
        <f t="shared" ref="J703:L703" si="109">J693</f>
        <v>0.72</v>
      </c>
      <c r="K703" s="561">
        <f t="shared" si="109"/>
        <v>5.5E-2</v>
      </c>
      <c r="L703" s="97">
        <f t="shared" si="109"/>
        <v>400</v>
      </c>
      <c r="M703" s="85"/>
      <c r="N703" s="239">
        <f t="shared" si="88"/>
        <v>0.74749999999999994</v>
      </c>
      <c r="P703" s="239">
        <f t="shared" si="89"/>
        <v>0.6925</v>
      </c>
      <c r="S703" s="563">
        <f t="shared" si="90"/>
        <v>0.72000000000000008</v>
      </c>
      <c r="T703" s="563">
        <f t="shared" si="91"/>
        <v>0.72000000000000008</v>
      </c>
      <c r="AC703" s="86">
        <f t="shared" si="65"/>
        <v>5</v>
      </c>
      <c r="AD703" s="86">
        <f t="shared" si="66"/>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370</v>
      </c>
      <c r="J704" s="109">
        <f t="shared" ref="J704:L704" si="110">J694</f>
        <v>0.72</v>
      </c>
      <c r="K704" s="561">
        <f t="shared" si="110"/>
        <v>5.5E-2</v>
      </c>
      <c r="L704" s="97">
        <f t="shared" si="110"/>
        <v>400</v>
      </c>
      <c r="M704" s="85"/>
      <c r="N704" s="239">
        <f t="shared" si="88"/>
        <v>0.74749999999999994</v>
      </c>
      <c r="P704" s="239">
        <f t="shared" si="89"/>
        <v>0.6925</v>
      </c>
      <c r="S704" s="563">
        <f t="shared" si="90"/>
        <v>0.72000000000000008</v>
      </c>
      <c r="T704" s="563">
        <f t="shared" si="91"/>
        <v>0.72000000000000008</v>
      </c>
      <c r="AC704" s="86">
        <f t="shared" si="65"/>
        <v>5</v>
      </c>
      <c r="AD704" s="86">
        <f t="shared" si="66"/>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371</v>
      </c>
      <c r="J705" s="109">
        <f t="shared" ref="J705:L705" si="111">J695</f>
        <v>0.72</v>
      </c>
      <c r="K705" s="561">
        <f t="shared" si="111"/>
        <v>5.5E-2</v>
      </c>
      <c r="L705" s="97">
        <f t="shared" si="111"/>
        <v>800</v>
      </c>
      <c r="M705" s="85"/>
      <c r="N705" s="239">
        <f t="shared" si="88"/>
        <v>0.74749999999999994</v>
      </c>
      <c r="P705" s="239">
        <f t="shared" si="89"/>
        <v>0.6925</v>
      </c>
      <c r="S705" s="563">
        <f t="shared" si="90"/>
        <v>0.72000000000000008</v>
      </c>
      <c r="T705" s="563">
        <f t="shared" si="91"/>
        <v>0.72000000000000008</v>
      </c>
      <c r="AC705" s="86">
        <f t="shared" si="65"/>
        <v>5</v>
      </c>
      <c r="AD705" s="86">
        <f t="shared" si="66"/>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372</v>
      </c>
      <c r="J706" s="109">
        <f t="shared" ref="J706:L706" si="112">J696</f>
        <v>0.72</v>
      </c>
      <c r="K706" s="561">
        <f t="shared" si="112"/>
        <v>5.5E-2</v>
      </c>
      <c r="L706" s="97">
        <f t="shared" si="112"/>
        <v>2000</v>
      </c>
      <c r="M706" s="85"/>
      <c r="N706" s="239">
        <f t="shared" si="88"/>
        <v>0.74749999999999994</v>
      </c>
      <c r="P706" s="239">
        <f t="shared" si="89"/>
        <v>0.6925</v>
      </c>
      <c r="S706" s="563">
        <f t="shared" si="90"/>
        <v>0.72000000000000008</v>
      </c>
      <c r="T706" s="563">
        <f t="shared" si="91"/>
        <v>0.67</v>
      </c>
      <c r="AC706" s="86">
        <f t="shared" si="65"/>
        <v>5</v>
      </c>
      <c r="AD706" s="86">
        <f t="shared" si="66"/>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373</v>
      </c>
      <c r="J707" s="109">
        <f t="shared" ref="J707:L707" si="113">J697</f>
        <v>0.68</v>
      </c>
      <c r="K707" s="561">
        <f t="shared" si="113"/>
        <v>0.125</v>
      </c>
      <c r="L707" s="97">
        <f t="shared" si="113"/>
        <v>2990</v>
      </c>
      <c r="M707" s="85"/>
      <c r="N707" s="239">
        <f t="shared" si="88"/>
        <v>0.74250000000000005</v>
      </c>
      <c r="P707" s="239">
        <f t="shared" si="89"/>
        <v>0.61750000000000005</v>
      </c>
      <c r="S707" s="563">
        <f t="shared" si="90"/>
        <v>0.72</v>
      </c>
      <c r="T707" s="563">
        <f t="shared" si="91"/>
        <v>0.62</v>
      </c>
      <c r="AC707" s="86">
        <f t="shared" si="65"/>
        <v>5</v>
      </c>
      <c r="AD707" s="86">
        <f t="shared" si="66"/>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374</v>
      </c>
      <c r="J708" s="109">
        <f t="shared" ref="J708:L708" si="114">J698</f>
        <v>0.66</v>
      </c>
      <c r="K708" s="561">
        <f t="shared" si="114"/>
        <v>0.105</v>
      </c>
      <c r="L708" s="97">
        <f t="shared" si="114"/>
        <v>3800</v>
      </c>
      <c r="M708" s="85"/>
      <c r="N708" s="239">
        <f t="shared" si="88"/>
        <v>0.71250000000000002</v>
      </c>
      <c r="P708" s="239">
        <f t="shared" si="89"/>
        <v>0.60750000000000004</v>
      </c>
      <c r="S708" s="563">
        <f t="shared" si="90"/>
        <v>0.63500000000000001</v>
      </c>
      <c r="T708" s="563">
        <f t="shared" si="91"/>
        <v>0.63500000000000001</v>
      </c>
      <c r="AC708" s="86">
        <f t="shared" si="65"/>
        <v>5</v>
      </c>
      <c r="AD708" s="86">
        <f t="shared" si="66"/>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375</v>
      </c>
      <c r="J709" s="109">
        <f t="shared" ref="J709:L709" si="115">J699</f>
        <v>0.61</v>
      </c>
      <c r="K709" s="561">
        <f t="shared" si="115"/>
        <v>0.105</v>
      </c>
      <c r="L709" s="97">
        <f t="shared" si="115"/>
        <v>2500</v>
      </c>
      <c r="M709" s="85"/>
      <c r="N709" s="239">
        <f t="shared" si="88"/>
        <v>0.66249999999999998</v>
      </c>
      <c r="P709" s="239">
        <f t="shared" si="89"/>
        <v>0.5575</v>
      </c>
      <c r="S709" s="563">
        <f t="shared" si="90"/>
        <v>0.61</v>
      </c>
      <c r="T709" s="563">
        <f t="shared" si="91"/>
        <v>0.61</v>
      </c>
      <c r="AC709" s="86">
        <f t="shared" si="65"/>
        <v>5</v>
      </c>
      <c r="AD709" s="86">
        <f t="shared" si="66"/>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376</v>
      </c>
      <c r="J710" s="109">
        <f t="shared" ref="J710:L710" si="116">J700</f>
        <v>0.56999999999999995</v>
      </c>
      <c r="K710" s="561">
        <f t="shared" si="116"/>
        <v>8.5000000000000006E-2</v>
      </c>
      <c r="L710" s="97">
        <f t="shared" si="116"/>
        <v>1500</v>
      </c>
      <c r="M710" s="85"/>
      <c r="N710" s="239">
        <f t="shared" si="88"/>
        <v>0.61249999999999993</v>
      </c>
      <c r="P710" s="239">
        <f t="shared" si="89"/>
        <v>0.52749999999999997</v>
      </c>
      <c r="S710" s="563">
        <f t="shared" si="90"/>
        <v>0.6</v>
      </c>
      <c r="T710" s="563">
        <f t="shared" si="91"/>
        <v>0.6</v>
      </c>
      <c r="AC710" s="86">
        <f t="shared" si="65"/>
        <v>5</v>
      </c>
      <c r="AD710" s="86">
        <f t="shared" si="66"/>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377</v>
      </c>
      <c r="J711" s="109">
        <f t="shared" ref="J711:L711" si="117">J701</f>
        <v>0.54</v>
      </c>
      <c r="K711" s="561">
        <f t="shared" si="117"/>
        <v>0.06</v>
      </c>
      <c r="L711" s="97">
        <f t="shared" si="117"/>
        <v>800</v>
      </c>
      <c r="M711" s="85"/>
      <c r="N711" s="239">
        <f t="shared" si="88"/>
        <v>0.57000000000000006</v>
      </c>
      <c r="P711" s="239">
        <f t="shared" si="89"/>
        <v>0.51</v>
      </c>
      <c r="S711" s="563">
        <f t="shared" si="90"/>
        <v>0.58000000000000007</v>
      </c>
      <c r="T711" s="563">
        <f t="shared" si="91"/>
        <v>0.58000000000000007</v>
      </c>
      <c r="AC711" s="86">
        <f t="shared" si="65"/>
        <v>5</v>
      </c>
      <c r="AD711" s="86">
        <f t="shared" si="66"/>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378</v>
      </c>
      <c r="J712" s="109">
        <f t="shared" ref="J712:L712" si="118">J702</f>
        <v>0.52</v>
      </c>
      <c r="K712" s="561">
        <f t="shared" si="118"/>
        <v>0.04</v>
      </c>
      <c r="L712" s="97">
        <f t="shared" si="118"/>
        <v>650</v>
      </c>
      <c r="M712" s="85"/>
      <c r="N712" s="239">
        <f t="shared" si="88"/>
        <v>0.54</v>
      </c>
      <c r="P712" s="239">
        <f t="shared" si="89"/>
        <v>0.5</v>
      </c>
      <c r="S712" s="563">
        <f t="shared" si="90"/>
        <v>0.55000000000000004</v>
      </c>
      <c r="T712" s="563">
        <f t="shared" si="91"/>
        <v>0.55000000000000004</v>
      </c>
      <c r="AC712" s="86">
        <f t="shared" si="65"/>
        <v>5</v>
      </c>
      <c r="AD712" s="86">
        <f t="shared" si="66"/>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H713" s="104" t="s">
        <v>784</v>
      </c>
      <c r="I713" s="99" t="s">
        <v>369</v>
      </c>
      <c r="J713" s="109">
        <f t="shared" ref="J713:L713" si="119">J703</f>
        <v>0.72</v>
      </c>
      <c r="K713" s="561">
        <f t="shared" si="119"/>
        <v>5.5E-2</v>
      </c>
      <c r="L713" s="97">
        <f t="shared" si="119"/>
        <v>400</v>
      </c>
      <c r="M713" s="85"/>
      <c r="N713" s="239">
        <f t="shared" si="88"/>
        <v>0.74749999999999994</v>
      </c>
      <c r="P713" s="239">
        <f t="shared" si="89"/>
        <v>0.6925</v>
      </c>
      <c r="S713" s="563">
        <f t="shared" si="90"/>
        <v>0.72000000000000008</v>
      </c>
      <c r="T713" s="563">
        <f t="shared" si="91"/>
        <v>0.72000000000000008</v>
      </c>
      <c r="AC713" s="86">
        <f t="shared" si="65"/>
        <v>6</v>
      </c>
      <c r="AD713" s="86">
        <f t="shared" si="66"/>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370</v>
      </c>
      <c r="J714" s="109">
        <f t="shared" ref="J714:L714" si="120">J704</f>
        <v>0.72</v>
      </c>
      <c r="K714" s="561">
        <f t="shared" si="120"/>
        <v>5.5E-2</v>
      </c>
      <c r="L714" s="97">
        <f t="shared" si="120"/>
        <v>400</v>
      </c>
      <c r="M714" s="85"/>
      <c r="N714" s="239">
        <f t="shared" si="88"/>
        <v>0.74749999999999994</v>
      </c>
      <c r="P714" s="239">
        <f t="shared" si="89"/>
        <v>0.6925</v>
      </c>
      <c r="S714" s="563">
        <f t="shared" si="90"/>
        <v>0.72000000000000008</v>
      </c>
      <c r="T714" s="563">
        <f t="shared" si="91"/>
        <v>0.72000000000000008</v>
      </c>
      <c r="AC714" s="86">
        <f t="shared" si="65"/>
        <v>6</v>
      </c>
      <c r="AD714" s="86">
        <f t="shared" si="66"/>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371</v>
      </c>
      <c r="J715" s="109">
        <f t="shared" ref="J715:L715" si="121">J705</f>
        <v>0.72</v>
      </c>
      <c r="K715" s="561">
        <f t="shared" si="121"/>
        <v>5.5E-2</v>
      </c>
      <c r="L715" s="97">
        <f t="shared" si="121"/>
        <v>800</v>
      </c>
      <c r="M715" s="85"/>
      <c r="N715" s="239">
        <f t="shared" si="88"/>
        <v>0.74749999999999994</v>
      </c>
      <c r="P715" s="239">
        <f t="shared" si="89"/>
        <v>0.6925</v>
      </c>
      <c r="S715" s="563">
        <f t="shared" si="90"/>
        <v>0.72000000000000008</v>
      </c>
      <c r="T715" s="563">
        <f t="shared" si="91"/>
        <v>0.72000000000000008</v>
      </c>
      <c r="AC715" s="86">
        <f t="shared" si="65"/>
        <v>6</v>
      </c>
      <c r="AD715" s="86">
        <f t="shared" si="66"/>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372</v>
      </c>
      <c r="J716" s="109">
        <f t="shared" ref="J716:L716" si="122">J706</f>
        <v>0.72</v>
      </c>
      <c r="K716" s="561">
        <f t="shared" si="122"/>
        <v>5.5E-2</v>
      </c>
      <c r="L716" s="97">
        <f t="shared" si="122"/>
        <v>2000</v>
      </c>
      <c r="M716" s="85"/>
      <c r="N716" s="239">
        <f t="shared" si="88"/>
        <v>0.74749999999999994</v>
      </c>
      <c r="P716" s="239">
        <f t="shared" si="89"/>
        <v>0.6925</v>
      </c>
      <c r="S716" s="563">
        <f t="shared" si="90"/>
        <v>0.72000000000000008</v>
      </c>
      <c r="T716" s="563">
        <f t="shared" si="91"/>
        <v>0.67</v>
      </c>
      <c r="AC716" s="86">
        <f t="shared" si="65"/>
        <v>6</v>
      </c>
      <c r="AD716" s="86">
        <f t="shared" si="66"/>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373</v>
      </c>
      <c r="J717" s="109">
        <f t="shared" ref="J717:L717" si="123">J707</f>
        <v>0.68</v>
      </c>
      <c r="K717" s="561">
        <f t="shared" si="123"/>
        <v>0.125</v>
      </c>
      <c r="L717" s="97">
        <f t="shared" si="123"/>
        <v>2990</v>
      </c>
      <c r="M717" s="85"/>
      <c r="N717" s="239">
        <f t="shared" ref="N717:N752" si="124">$J717+$K717/2</f>
        <v>0.74250000000000005</v>
      </c>
      <c r="P717" s="239">
        <f t="shared" ref="P717:P752" si="125">$J717-$K717/2</f>
        <v>0.61750000000000005</v>
      </c>
      <c r="S717" s="563">
        <f t="shared" ref="S717:S748" si="126">MAX($J581:$R581)+$T581</f>
        <v>0.72</v>
      </c>
      <c r="T717" s="563">
        <f t="shared" ref="T717:T748" si="127">MIN($J581:$R581)+$T581-INDEX(DigSpread,$AD717+1,1)</f>
        <v>0.62</v>
      </c>
      <c r="AC717" s="86">
        <f t="shared" si="65"/>
        <v>6</v>
      </c>
      <c r="AD717" s="86">
        <f t="shared" si="66"/>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374</v>
      </c>
      <c r="J718" s="109">
        <f t="shared" ref="J718:L718" si="128">J708</f>
        <v>0.66</v>
      </c>
      <c r="K718" s="561">
        <f t="shared" si="128"/>
        <v>0.105</v>
      </c>
      <c r="L718" s="97">
        <f t="shared" si="128"/>
        <v>3800</v>
      </c>
      <c r="M718" s="85"/>
      <c r="N718" s="239">
        <f t="shared" si="124"/>
        <v>0.71250000000000002</v>
      </c>
      <c r="P718" s="239">
        <f t="shared" si="125"/>
        <v>0.60750000000000004</v>
      </c>
      <c r="S718" s="563">
        <f t="shared" si="126"/>
        <v>0.63500000000000001</v>
      </c>
      <c r="T718" s="563">
        <f t="shared" si="127"/>
        <v>0.63500000000000001</v>
      </c>
      <c r="AC718" s="86">
        <f t="shared" si="65"/>
        <v>6</v>
      </c>
      <c r="AD718" s="86">
        <f t="shared" si="66"/>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375</v>
      </c>
      <c r="J719" s="109">
        <f t="shared" ref="J719:L719" si="129">J709</f>
        <v>0.61</v>
      </c>
      <c r="K719" s="561">
        <f t="shared" si="129"/>
        <v>0.105</v>
      </c>
      <c r="L719" s="97">
        <f t="shared" si="129"/>
        <v>2500</v>
      </c>
      <c r="M719" s="85"/>
      <c r="N719" s="239">
        <f t="shared" si="124"/>
        <v>0.66249999999999998</v>
      </c>
      <c r="P719" s="239">
        <f t="shared" si="125"/>
        <v>0.5575</v>
      </c>
      <c r="S719" s="563">
        <f t="shared" si="126"/>
        <v>0.61</v>
      </c>
      <c r="T719" s="563">
        <f t="shared" si="127"/>
        <v>0.61</v>
      </c>
      <c r="AC719" s="86">
        <f t="shared" si="65"/>
        <v>6</v>
      </c>
      <c r="AD719" s="86">
        <f t="shared" si="66"/>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376</v>
      </c>
      <c r="J720" s="109">
        <f t="shared" ref="J720:L720" si="130">J710</f>
        <v>0.56999999999999995</v>
      </c>
      <c r="K720" s="561">
        <f t="shared" si="130"/>
        <v>8.5000000000000006E-2</v>
      </c>
      <c r="L720" s="97">
        <f t="shared" si="130"/>
        <v>1500</v>
      </c>
      <c r="M720" s="85"/>
      <c r="N720" s="239">
        <f t="shared" si="124"/>
        <v>0.61249999999999993</v>
      </c>
      <c r="P720" s="239">
        <f t="shared" si="125"/>
        <v>0.52749999999999997</v>
      </c>
      <c r="S720" s="563">
        <f t="shared" si="126"/>
        <v>0.6</v>
      </c>
      <c r="T720" s="563">
        <f t="shared" si="127"/>
        <v>0.6</v>
      </c>
      <c r="AC720" s="86">
        <f t="shared" si="65"/>
        <v>6</v>
      </c>
      <c r="AD720" s="86">
        <f t="shared" si="66"/>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377</v>
      </c>
      <c r="J721" s="109">
        <f t="shared" ref="J721:L721" si="131">J711</f>
        <v>0.54</v>
      </c>
      <c r="K721" s="561">
        <f t="shared" si="131"/>
        <v>0.06</v>
      </c>
      <c r="L721" s="97">
        <f t="shared" si="131"/>
        <v>800</v>
      </c>
      <c r="M721" s="85"/>
      <c r="N721" s="239">
        <f t="shared" si="124"/>
        <v>0.57000000000000006</v>
      </c>
      <c r="P721" s="239">
        <f t="shared" si="125"/>
        <v>0.51</v>
      </c>
      <c r="S721" s="563">
        <f t="shared" si="126"/>
        <v>0.58000000000000007</v>
      </c>
      <c r="T721" s="563">
        <f t="shared" si="127"/>
        <v>0.58000000000000007</v>
      </c>
      <c r="AC721" s="86">
        <f t="shared" si="65"/>
        <v>6</v>
      </c>
      <c r="AD721" s="86">
        <f t="shared" si="66"/>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378</v>
      </c>
      <c r="J722" s="109">
        <f t="shared" ref="J722:L722" si="132">J712</f>
        <v>0.52</v>
      </c>
      <c r="K722" s="561">
        <f t="shared" si="132"/>
        <v>0.04</v>
      </c>
      <c r="L722" s="97">
        <f t="shared" si="132"/>
        <v>650</v>
      </c>
      <c r="M722" s="85"/>
      <c r="N722" s="239">
        <f t="shared" si="124"/>
        <v>0.54</v>
      </c>
      <c r="P722" s="239">
        <f t="shared" si="125"/>
        <v>0.5</v>
      </c>
      <c r="S722" s="563">
        <f t="shared" si="126"/>
        <v>0.55000000000000004</v>
      </c>
      <c r="T722" s="563">
        <f t="shared" si="127"/>
        <v>0.55000000000000004</v>
      </c>
      <c r="AC722" s="86">
        <f t="shared" si="65"/>
        <v>6</v>
      </c>
      <c r="AD722" s="86">
        <f t="shared" si="66"/>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H723" s="104" t="s">
        <v>785</v>
      </c>
      <c r="I723" s="99" t="s">
        <v>369</v>
      </c>
      <c r="J723" s="109">
        <f t="shared" ref="J723:L723" si="133">J713</f>
        <v>0.72</v>
      </c>
      <c r="K723" s="561">
        <f t="shared" si="133"/>
        <v>5.5E-2</v>
      </c>
      <c r="L723" s="97">
        <f t="shared" si="133"/>
        <v>400</v>
      </c>
      <c r="M723" s="85"/>
      <c r="N723" s="239">
        <f t="shared" si="124"/>
        <v>0.74749999999999994</v>
      </c>
      <c r="P723" s="239">
        <f t="shared" si="125"/>
        <v>0.6925</v>
      </c>
      <c r="S723" s="563">
        <f t="shared" si="126"/>
        <v>0.72000000000000008</v>
      </c>
      <c r="T723" s="563">
        <f t="shared" si="127"/>
        <v>0.72000000000000008</v>
      </c>
      <c r="AC723" s="86">
        <f t="shared" si="65"/>
        <v>7</v>
      </c>
      <c r="AD723" s="86">
        <f t="shared" si="66"/>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370</v>
      </c>
      <c r="J724" s="109">
        <f t="shared" ref="J724:L724" si="134">J714</f>
        <v>0.72</v>
      </c>
      <c r="K724" s="561">
        <f t="shared" si="134"/>
        <v>5.5E-2</v>
      </c>
      <c r="L724" s="97">
        <f t="shared" si="134"/>
        <v>400</v>
      </c>
      <c r="M724" s="85"/>
      <c r="N724" s="239">
        <f t="shared" si="124"/>
        <v>0.74749999999999994</v>
      </c>
      <c r="P724" s="239">
        <f t="shared" si="125"/>
        <v>0.6925</v>
      </c>
      <c r="S724" s="563">
        <f t="shared" si="126"/>
        <v>0.72000000000000008</v>
      </c>
      <c r="T724" s="563">
        <f t="shared" si="127"/>
        <v>0.72000000000000008</v>
      </c>
      <c r="AC724" s="86">
        <f t="shared" si="65"/>
        <v>7</v>
      </c>
      <c r="AD724" s="86">
        <f t="shared" si="66"/>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371</v>
      </c>
      <c r="J725" s="109">
        <f t="shared" ref="J725:L725" si="135">J715</f>
        <v>0.72</v>
      </c>
      <c r="K725" s="561">
        <f t="shared" si="135"/>
        <v>5.5E-2</v>
      </c>
      <c r="L725" s="97">
        <f t="shared" si="135"/>
        <v>800</v>
      </c>
      <c r="M725" s="85"/>
      <c r="N725" s="239">
        <f t="shared" si="124"/>
        <v>0.74749999999999994</v>
      </c>
      <c r="P725" s="239">
        <f t="shared" si="125"/>
        <v>0.6925</v>
      </c>
      <c r="S725" s="563">
        <f t="shared" si="126"/>
        <v>0.72000000000000008</v>
      </c>
      <c r="T725" s="563">
        <f t="shared" si="127"/>
        <v>0.72000000000000008</v>
      </c>
      <c r="AC725" s="86">
        <f t="shared" si="65"/>
        <v>7</v>
      </c>
      <c r="AD725" s="86">
        <f t="shared" si="66"/>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372</v>
      </c>
      <c r="J726" s="109">
        <f t="shared" ref="J726:L726" si="136">J716</f>
        <v>0.72</v>
      </c>
      <c r="K726" s="561">
        <f t="shared" si="136"/>
        <v>5.5E-2</v>
      </c>
      <c r="L726" s="97">
        <f t="shared" si="136"/>
        <v>2000</v>
      </c>
      <c r="M726" s="85"/>
      <c r="N726" s="239">
        <f t="shared" si="124"/>
        <v>0.74749999999999994</v>
      </c>
      <c r="P726" s="239">
        <f t="shared" si="125"/>
        <v>0.6925</v>
      </c>
      <c r="S726" s="563">
        <f t="shared" si="126"/>
        <v>0.72000000000000008</v>
      </c>
      <c r="T726" s="563">
        <f t="shared" si="127"/>
        <v>0.67</v>
      </c>
      <c r="AC726" s="86">
        <f t="shared" si="65"/>
        <v>7</v>
      </c>
      <c r="AD726" s="86">
        <f t="shared" si="66"/>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373</v>
      </c>
      <c r="J727" s="109">
        <f t="shared" ref="J727:L727" si="137">J717</f>
        <v>0.68</v>
      </c>
      <c r="K727" s="561">
        <f t="shared" si="137"/>
        <v>0.125</v>
      </c>
      <c r="L727" s="97">
        <f t="shared" si="137"/>
        <v>2990</v>
      </c>
      <c r="M727" s="85"/>
      <c r="N727" s="239">
        <f t="shared" si="124"/>
        <v>0.74250000000000005</v>
      </c>
      <c r="P727" s="239">
        <f t="shared" si="125"/>
        <v>0.61750000000000005</v>
      </c>
      <c r="S727" s="563">
        <f t="shared" si="126"/>
        <v>0.72</v>
      </c>
      <c r="T727" s="563">
        <f t="shared" si="127"/>
        <v>0.62</v>
      </c>
      <c r="AC727" s="86">
        <f t="shared" si="65"/>
        <v>7</v>
      </c>
      <c r="AD727" s="86">
        <f t="shared" si="66"/>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374</v>
      </c>
      <c r="J728" s="109">
        <f t="shared" ref="J728:L728" si="138">J718</f>
        <v>0.66</v>
      </c>
      <c r="K728" s="561">
        <f t="shared" si="138"/>
        <v>0.105</v>
      </c>
      <c r="L728" s="97">
        <f t="shared" si="138"/>
        <v>3800</v>
      </c>
      <c r="M728" s="85"/>
      <c r="N728" s="239">
        <f t="shared" si="124"/>
        <v>0.71250000000000002</v>
      </c>
      <c r="P728" s="239">
        <f t="shared" si="125"/>
        <v>0.60750000000000004</v>
      </c>
      <c r="S728" s="563">
        <f t="shared" si="126"/>
        <v>0.63500000000000001</v>
      </c>
      <c r="T728" s="563">
        <f t="shared" si="127"/>
        <v>0.63500000000000001</v>
      </c>
      <c r="AC728" s="86">
        <f t="shared" ref="AC728:AC752" si="139">AC718+1</f>
        <v>7</v>
      </c>
      <c r="AD728" s="86">
        <f t="shared" ref="AD728:AD752" si="140">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375</v>
      </c>
      <c r="J729" s="109">
        <f t="shared" ref="J729:L729" si="141">J719</f>
        <v>0.61</v>
      </c>
      <c r="K729" s="561">
        <f t="shared" si="141"/>
        <v>0.105</v>
      </c>
      <c r="L729" s="97">
        <f t="shared" si="141"/>
        <v>2500</v>
      </c>
      <c r="M729" s="85"/>
      <c r="N729" s="239">
        <f t="shared" si="124"/>
        <v>0.66249999999999998</v>
      </c>
      <c r="P729" s="239">
        <f t="shared" si="125"/>
        <v>0.5575</v>
      </c>
      <c r="S729" s="563">
        <f t="shared" si="126"/>
        <v>0.61</v>
      </c>
      <c r="T729" s="563">
        <f t="shared" si="127"/>
        <v>0.61</v>
      </c>
      <c r="AC729" s="86">
        <f t="shared" si="139"/>
        <v>7</v>
      </c>
      <c r="AD729" s="86">
        <f t="shared" si="140"/>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376</v>
      </c>
      <c r="J730" s="109">
        <f t="shared" ref="J730:L730" si="142">J720</f>
        <v>0.56999999999999995</v>
      </c>
      <c r="K730" s="561">
        <f t="shared" si="142"/>
        <v>8.5000000000000006E-2</v>
      </c>
      <c r="L730" s="97">
        <f t="shared" si="142"/>
        <v>1500</v>
      </c>
      <c r="M730" s="85"/>
      <c r="N730" s="239">
        <f t="shared" si="124"/>
        <v>0.61249999999999993</v>
      </c>
      <c r="P730" s="239">
        <f t="shared" si="125"/>
        <v>0.52749999999999997</v>
      </c>
      <c r="S730" s="563">
        <f t="shared" si="126"/>
        <v>0.6</v>
      </c>
      <c r="T730" s="563">
        <f t="shared" si="127"/>
        <v>0.6</v>
      </c>
      <c r="AC730" s="86">
        <f t="shared" si="139"/>
        <v>7</v>
      </c>
      <c r="AD730" s="86">
        <f t="shared" si="140"/>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377</v>
      </c>
      <c r="J731" s="109">
        <f t="shared" ref="J731:L731" si="143">J721</f>
        <v>0.54</v>
      </c>
      <c r="K731" s="561">
        <f t="shared" si="143"/>
        <v>0.06</v>
      </c>
      <c r="L731" s="97">
        <f t="shared" si="143"/>
        <v>800</v>
      </c>
      <c r="M731" s="85"/>
      <c r="N731" s="239">
        <f t="shared" si="124"/>
        <v>0.57000000000000006</v>
      </c>
      <c r="P731" s="239">
        <f t="shared" si="125"/>
        <v>0.51</v>
      </c>
      <c r="S731" s="563">
        <f t="shared" si="126"/>
        <v>0.58000000000000007</v>
      </c>
      <c r="T731" s="563">
        <f t="shared" si="127"/>
        <v>0.58000000000000007</v>
      </c>
      <c r="AC731" s="86">
        <f t="shared" si="139"/>
        <v>7</v>
      </c>
      <c r="AD731" s="86">
        <f t="shared" si="140"/>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378</v>
      </c>
      <c r="J732" s="109">
        <f t="shared" ref="J732:L732" si="144">J722</f>
        <v>0.52</v>
      </c>
      <c r="K732" s="561">
        <f t="shared" si="144"/>
        <v>0.04</v>
      </c>
      <c r="L732" s="97">
        <f t="shared" si="144"/>
        <v>650</v>
      </c>
      <c r="M732" s="85"/>
      <c r="N732" s="239">
        <f t="shared" si="124"/>
        <v>0.54</v>
      </c>
      <c r="P732" s="239">
        <f t="shared" si="125"/>
        <v>0.5</v>
      </c>
      <c r="S732" s="563">
        <f t="shared" si="126"/>
        <v>0.55000000000000004</v>
      </c>
      <c r="T732" s="563">
        <f t="shared" si="127"/>
        <v>0.55000000000000004</v>
      </c>
      <c r="AC732" s="86">
        <f t="shared" si="139"/>
        <v>7</v>
      </c>
      <c r="AD732" s="86">
        <f t="shared" si="140"/>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H733" s="104" t="s">
        <v>786</v>
      </c>
      <c r="I733" s="99" t="s">
        <v>369</v>
      </c>
      <c r="J733" s="109">
        <f t="shared" ref="J733:L733" si="145">J723</f>
        <v>0.72</v>
      </c>
      <c r="K733" s="561">
        <f t="shared" si="145"/>
        <v>5.5E-2</v>
      </c>
      <c r="L733" s="97">
        <f t="shared" si="145"/>
        <v>400</v>
      </c>
      <c r="M733" s="85"/>
      <c r="N733" s="239">
        <f t="shared" si="124"/>
        <v>0.74749999999999994</v>
      </c>
      <c r="P733" s="239">
        <f t="shared" si="125"/>
        <v>0.6925</v>
      </c>
      <c r="S733" s="563">
        <f t="shared" si="126"/>
        <v>0.72000000000000008</v>
      </c>
      <c r="T733" s="563">
        <f t="shared" si="127"/>
        <v>0.72000000000000008</v>
      </c>
      <c r="AC733" s="86">
        <f t="shared" si="139"/>
        <v>8</v>
      </c>
      <c r="AD733" s="86">
        <f t="shared" si="140"/>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370</v>
      </c>
      <c r="J734" s="109">
        <f t="shared" ref="J734:L734" si="146">J724</f>
        <v>0.72</v>
      </c>
      <c r="K734" s="561">
        <f t="shared" si="146"/>
        <v>5.5E-2</v>
      </c>
      <c r="L734" s="97">
        <f t="shared" si="146"/>
        <v>400</v>
      </c>
      <c r="M734" s="85"/>
      <c r="N734" s="239">
        <f t="shared" si="124"/>
        <v>0.74749999999999994</v>
      </c>
      <c r="P734" s="239">
        <f t="shared" si="125"/>
        <v>0.6925</v>
      </c>
      <c r="S734" s="563">
        <f t="shared" si="126"/>
        <v>0.72000000000000008</v>
      </c>
      <c r="T734" s="563">
        <f t="shared" si="127"/>
        <v>0.72000000000000008</v>
      </c>
      <c r="AC734" s="86">
        <f t="shared" si="139"/>
        <v>8</v>
      </c>
      <c r="AD734" s="86">
        <f t="shared" si="140"/>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371</v>
      </c>
      <c r="J735" s="109">
        <f t="shared" ref="J735:L735" si="147">J725</f>
        <v>0.72</v>
      </c>
      <c r="K735" s="561">
        <f t="shared" si="147"/>
        <v>5.5E-2</v>
      </c>
      <c r="L735" s="97">
        <f t="shared" si="147"/>
        <v>800</v>
      </c>
      <c r="M735" s="85"/>
      <c r="N735" s="239">
        <f t="shared" si="124"/>
        <v>0.74749999999999994</v>
      </c>
      <c r="P735" s="239">
        <f t="shared" si="125"/>
        <v>0.6925</v>
      </c>
      <c r="S735" s="563">
        <f t="shared" si="126"/>
        <v>0.72000000000000008</v>
      </c>
      <c r="T735" s="563">
        <f t="shared" si="127"/>
        <v>0.72000000000000008</v>
      </c>
      <c r="AC735" s="86">
        <f t="shared" si="139"/>
        <v>8</v>
      </c>
      <c r="AD735" s="86">
        <f t="shared" si="140"/>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372</v>
      </c>
      <c r="J736" s="109">
        <f t="shared" ref="J736:L736" si="148">J726</f>
        <v>0.72</v>
      </c>
      <c r="K736" s="561">
        <f t="shared" si="148"/>
        <v>5.5E-2</v>
      </c>
      <c r="L736" s="97">
        <f t="shared" si="148"/>
        <v>2000</v>
      </c>
      <c r="M736" s="85"/>
      <c r="N736" s="239">
        <f t="shared" si="124"/>
        <v>0.74749999999999994</v>
      </c>
      <c r="P736" s="239">
        <f t="shared" si="125"/>
        <v>0.6925</v>
      </c>
      <c r="S736" s="563">
        <f t="shared" si="126"/>
        <v>0.72000000000000008</v>
      </c>
      <c r="T736" s="563">
        <f t="shared" si="127"/>
        <v>0.67</v>
      </c>
      <c r="AC736" s="86">
        <f t="shared" si="139"/>
        <v>8</v>
      </c>
      <c r="AD736" s="86">
        <f t="shared" si="140"/>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373</v>
      </c>
      <c r="J737" s="109">
        <f t="shared" ref="J737:L737" si="149">J727</f>
        <v>0.68</v>
      </c>
      <c r="K737" s="561">
        <f t="shared" si="149"/>
        <v>0.125</v>
      </c>
      <c r="L737" s="97">
        <f t="shared" si="149"/>
        <v>2990</v>
      </c>
      <c r="M737" s="85"/>
      <c r="N737" s="239">
        <f t="shared" si="124"/>
        <v>0.74250000000000005</v>
      </c>
      <c r="P737" s="239">
        <f t="shared" si="125"/>
        <v>0.61750000000000005</v>
      </c>
      <c r="S737" s="563">
        <f t="shared" si="126"/>
        <v>0.72</v>
      </c>
      <c r="T737" s="563">
        <f t="shared" si="127"/>
        <v>0.62</v>
      </c>
      <c r="AC737" s="86">
        <f t="shared" si="139"/>
        <v>8</v>
      </c>
      <c r="AD737" s="86">
        <f t="shared" si="140"/>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374</v>
      </c>
      <c r="J738" s="109">
        <f t="shared" ref="J738:L738" si="150">J728</f>
        <v>0.66</v>
      </c>
      <c r="K738" s="561">
        <f t="shared" si="150"/>
        <v>0.105</v>
      </c>
      <c r="L738" s="97">
        <f t="shared" si="150"/>
        <v>3800</v>
      </c>
      <c r="M738" s="86"/>
      <c r="N738" s="239">
        <f t="shared" si="124"/>
        <v>0.71250000000000002</v>
      </c>
      <c r="P738" s="239">
        <f t="shared" si="125"/>
        <v>0.60750000000000004</v>
      </c>
      <c r="S738" s="563">
        <f t="shared" si="126"/>
        <v>0.63500000000000001</v>
      </c>
      <c r="T738" s="563">
        <f t="shared" si="127"/>
        <v>0.63500000000000001</v>
      </c>
      <c r="AC738" s="86">
        <f t="shared" si="139"/>
        <v>8</v>
      </c>
      <c r="AD738" s="86">
        <f t="shared" si="140"/>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375</v>
      </c>
      <c r="J739" s="109">
        <f t="shared" ref="J739:L739" si="151">J729</f>
        <v>0.61</v>
      </c>
      <c r="K739" s="561">
        <f t="shared" si="151"/>
        <v>0.105</v>
      </c>
      <c r="L739" s="97">
        <f t="shared" si="151"/>
        <v>2500</v>
      </c>
      <c r="M739" s="86"/>
      <c r="N739" s="239">
        <f t="shared" si="124"/>
        <v>0.66249999999999998</v>
      </c>
      <c r="P739" s="239">
        <f t="shared" si="125"/>
        <v>0.5575</v>
      </c>
      <c r="S739" s="563">
        <f t="shared" si="126"/>
        <v>0.61</v>
      </c>
      <c r="T739" s="563">
        <f t="shared" si="127"/>
        <v>0.61</v>
      </c>
      <c r="AC739" s="86">
        <f t="shared" si="139"/>
        <v>8</v>
      </c>
      <c r="AD739" s="86">
        <f t="shared" si="140"/>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376</v>
      </c>
      <c r="J740" s="109">
        <f t="shared" ref="J740:L740" si="152">J730</f>
        <v>0.56999999999999995</v>
      </c>
      <c r="K740" s="561">
        <f t="shared" si="152"/>
        <v>8.5000000000000006E-2</v>
      </c>
      <c r="L740" s="97">
        <f t="shared" si="152"/>
        <v>1500</v>
      </c>
      <c r="M740" s="86"/>
      <c r="N740" s="239">
        <f t="shared" si="124"/>
        <v>0.61249999999999993</v>
      </c>
      <c r="P740" s="239">
        <f t="shared" si="125"/>
        <v>0.52749999999999997</v>
      </c>
      <c r="S740" s="563">
        <f t="shared" si="126"/>
        <v>0.6</v>
      </c>
      <c r="T740" s="563">
        <f t="shared" si="127"/>
        <v>0.6</v>
      </c>
      <c r="AC740" s="86">
        <f t="shared" si="139"/>
        <v>8</v>
      </c>
      <c r="AD740" s="86">
        <f t="shared" si="140"/>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377</v>
      </c>
      <c r="J741" s="109">
        <f t="shared" ref="J741:L741" si="153">J731</f>
        <v>0.54</v>
      </c>
      <c r="K741" s="561">
        <f t="shared" si="153"/>
        <v>0.06</v>
      </c>
      <c r="L741" s="97">
        <f t="shared" si="153"/>
        <v>800</v>
      </c>
      <c r="M741" s="86"/>
      <c r="N741" s="239">
        <f t="shared" si="124"/>
        <v>0.57000000000000006</v>
      </c>
      <c r="P741" s="239">
        <f t="shared" si="125"/>
        <v>0.51</v>
      </c>
      <c r="S741" s="563">
        <f t="shared" si="126"/>
        <v>0.58000000000000007</v>
      </c>
      <c r="T741" s="563">
        <f t="shared" si="127"/>
        <v>0.58000000000000007</v>
      </c>
      <c r="AC741" s="86">
        <f t="shared" si="139"/>
        <v>8</v>
      </c>
      <c r="AD741" s="86">
        <f t="shared" si="140"/>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378</v>
      </c>
      <c r="J742" s="109">
        <f t="shared" ref="J742:L742" si="154">J732</f>
        <v>0.52</v>
      </c>
      <c r="K742" s="561">
        <f t="shared" si="154"/>
        <v>0.04</v>
      </c>
      <c r="L742" s="97">
        <f t="shared" si="154"/>
        <v>650</v>
      </c>
      <c r="M742" s="86"/>
      <c r="N742" s="239">
        <f t="shared" si="124"/>
        <v>0.54</v>
      </c>
      <c r="P742" s="239">
        <f t="shared" si="125"/>
        <v>0.5</v>
      </c>
      <c r="S742" s="563">
        <f t="shared" si="126"/>
        <v>0.55000000000000004</v>
      </c>
      <c r="T742" s="563">
        <f t="shared" si="127"/>
        <v>0.55000000000000004</v>
      </c>
      <c r="AC742" s="86">
        <f t="shared" si="139"/>
        <v>8</v>
      </c>
      <c r="AD742" s="86">
        <f t="shared" si="140"/>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H743" s="104" t="s">
        <v>787</v>
      </c>
      <c r="I743" s="99" t="s">
        <v>369</v>
      </c>
      <c r="J743" s="109">
        <f t="shared" ref="J743:L743" si="155">J733</f>
        <v>0.72</v>
      </c>
      <c r="K743" s="561">
        <f t="shared" si="155"/>
        <v>5.5E-2</v>
      </c>
      <c r="L743" s="97">
        <f t="shared" si="155"/>
        <v>400</v>
      </c>
      <c r="M743" s="86"/>
      <c r="N743" s="239">
        <f t="shared" si="124"/>
        <v>0.74749999999999994</v>
      </c>
      <c r="P743" s="239">
        <f t="shared" si="125"/>
        <v>0.6925</v>
      </c>
      <c r="S743" s="563">
        <f t="shared" si="126"/>
        <v>0.72000000000000008</v>
      </c>
      <c r="T743" s="563">
        <f t="shared" si="127"/>
        <v>0.72000000000000008</v>
      </c>
      <c r="AC743" s="86">
        <f t="shared" si="139"/>
        <v>9</v>
      </c>
      <c r="AD743" s="86">
        <f t="shared" si="140"/>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370</v>
      </c>
      <c r="J744" s="109">
        <f t="shared" ref="J744:L744" si="156">J734</f>
        <v>0.72</v>
      </c>
      <c r="K744" s="561">
        <f t="shared" si="156"/>
        <v>5.5E-2</v>
      </c>
      <c r="L744" s="97">
        <f t="shared" si="156"/>
        <v>400</v>
      </c>
      <c r="M744" s="86"/>
      <c r="N744" s="239">
        <f t="shared" si="124"/>
        <v>0.74749999999999994</v>
      </c>
      <c r="P744" s="239">
        <f t="shared" si="125"/>
        <v>0.6925</v>
      </c>
      <c r="S744" s="563">
        <f t="shared" si="126"/>
        <v>0.72000000000000008</v>
      </c>
      <c r="T744" s="563">
        <f t="shared" si="127"/>
        <v>0.72000000000000008</v>
      </c>
      <c r="AC744" s="86">
        <f t="shared" si="139"/>
        <v>9</v>
      </c>
      <c r="AD744" s="86">
        <f t="shared" si="140"/>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I745" s="99" t="s">
        <v>371</v>
      </c>
      <c r="J745" s="109">
        <f t="shared" ref="J745:L745" si="157">J735</f>
        <v>0.72</v>
      </c>
      <c r="K745" s="561">
        <f t="shared" si="157"/>
        <v>5.5E-2</v>
      </c>
      <c r="L745" s="97">
        <f t="shared" si="157"/>
        <v>800</v>
      </c>
      <c r="M745" s="86"/>
      <c r="N745" s="239">
        <f t="shared" si="124"/>
        <v>0.74749999999999994</v>
      </c>
      <c r="P745" s="239">
        <f t="shared" si="125"/>
        <v>0.6925</v>
      </c>
      <c r="S745" s="563">
        <f t="shared" si="126"/>
        <v>0.72000000000000008</v>
      </c>
      <c r="T745" s="563">
        <f t="shared" si="127"/>
        <v>0.72000000000000008</v>
      </c>
      <c r="AC745" s="86">
        <f t="shared" si="139"/>
        <v>9</v>
      </c>
      <c r="AD745" s="86">
        <f t="shared" si="140"/>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372</v>
      </c>
      <c r="J746" s="109">
        <f t="shared" ref="J746:L746" si="158">J736</f>
        <v>0.72</v>
      </c>
      <c r="K746" s="561">
        <f t="shared" si="158"/>
        <v>5.5E-2</v>
      </c>
      <c r="L746" s="97">
        <f t="shared" si="158"/>
        <v>2000</v>
      </c>
      <c r="M746" s="86"/>
      <c r="N746" s="239">
        <f t="shared" si="124"/>
        <v>0.74749999999999994</v>
      </c>
      <c r="P746" s="239">
        <f t="shared" si="125"/>
        <v>0.6925</v>
      </c>
      <c r="S746" s="563">
        <f t="shared" si="126"/>
        <v>0.72000000000000008</v>
      </c>
      <c r="T746" s="563">
        <f t="shared" si="127"/>
        <v>0.67</v>
      </c>
      <c r="AC746" s="86">
        <f t="shared" si="139"/>
        <v>9</v>
      </c>
      <c r="AD746" s="86">
        <f t="shared" si="140"/>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373</v>
      </c>
      <c r="J747" s="109">
        <f t="shared" ref="J747:L747" si="159">J737</f>
        <v>0.68</v>
      </c>
      <c r="K747" s="561">
        <f t="shared" si="159"/>
        <v>0.125</v>
      </c>
      <c r="L747" s="97">
        <f t="shared" si="159"/>
        <v>2990</v>
      </c>
      <c r="M747" s="86"/>
      <c r="N747" s="239">
        <f t="shared" si="124"/>
        <v>0.74250000000000005</v>
      </c>
      <c r="P747" s="239">
        <f t="shared" si="125"/>
        <v>0.61750000000000005</v>
      </c>
      <c r="S747" s="563">
        <f t="shared" si="126"/>
        <v>0.72</v>
      </c>
      <c r="T747" s="563">
        <f t="shared" si="127"/>
        <v>0.62</v>
      </c>
      <c r="AC747" s="86">
        <f t="shared" si="139"/>
        <v>9</v>
      </c>
      <c r="AD747" s="86">
        <f t="shared" si="140"/>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374</v>
      </c>
      <c r="J748" s="109">
        <f t="shared" ref="J748:L748" si="160">J738</f>
        <v>0.66</v>
      </c>
      <c r="K748" s="561">
        <f t="shared" si="160"/>
        <v>0.105</v>
      </c>
      <c r="L748" s="97">
        <f t="shared" si="160"/>
        <v>3800</v>
      </c>
      <c r="M748" s="86"/>
      <c r="N748" s="239">
        <f t="shared" si="124"/>
        <v>0.71250000000000002</v>
      </c>
      <c r="P748" s="239">
        <f t="shared" si="125"/>
        <v>0.60750000000000004</v>
      </c>
      <c r="S748" s="563">
        <f t="shared" si="126"/>
        <v>0.63500000000000001</v>
      </c>
      <c r="T748" s="563">
        <f t="shared" si="127"/>
        <v>0.63500000000000001</v>
      </c>
      <c r="AC748" s="86">
        <f t="shared" si="139"/>
        <v>9</v>
      </c>
      <c r="AD748" s="86">
        <f t="shared" si="140"/>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375</v>
      </c>
      <c r="J749" s="109">
        <f t="shared" ref="J749:L749" si="161">J739</f>
        <v>0.61</v>
      </c>
      <c r="K749" s="561">
        <f t="shared" si="161"/>
        <v>0.105</v>
      </c>
      <c r="L749" s="97">
        <f t="shared" si="161"/>
        <v>2500</v>
      </c>
      <c r="M749" s="86"/>
      <c r="N749" s="239">
        <f t="shared" si="124"/>
        <v>0.66249999999999998</v>
      </c>
      <c r="P749" s="239">
        <f t="shared" si="125"/>
        <v>0.5575</v>
      </c>
      <c r="S749" s="563">
        <f>MAX($J613:$R613)+$T613</f>
        <v>0.61</v>
      </c>
      <c r="T749" s="563">
        <f>MIN($J613:$R613)+$T613-INDEX(DigSpread,$AD749+1,1)</f>
        <v>0.61</v>
      </c>
      <c r="AC749" s="86">
        <f t="shared" si="139"/>
        <v>9</v>
      </c>
      <c r="AD749" s="86">
        <f t="shared" si="140"/>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376</v>
      </c>
      <c r="J750" s="109">
        <f t="shared" ref="J750:L750" si="162">J740</f>
        <v>0.56999999999999995</v>
      </c>
      <c r="K750" s="561">
        <f t="shared" si="162"/>
        <v>8.5000000000000006E-2</v>
      </c>
      <c r="L750" s="97">
        <f t="shared" si="162"/>
        <v>1500</v>
      </c>
      <c r="M750" s="86"/>
      <c r="N750" s="239">
        <f t="shared" si="124"/>
        <v>0.61249999999999993</v>
      </c>
      <c r="P750" s="239">
        <f t="shared" si="125"/>
        <v>0.52749999999999997</v>
      </c>
      <c r="S750" s="563">
        <f>MAX($J614:$R614)+$T614</f>
        <v>0.6</v>
      </c>
      <c r="T750" s="563">
        <f>MIN($J614:$R614)+$T614-INDEX(DigSpread,$AD750+1,1)</f>
        <v>0.6</v>
      </c>
      <c r="AC750" s="86">
        <f t="shared" si="139"/>
        <v>9</v>
      </c>
      <c r="AD750" s="86">
        <f t="shared" si="140"/>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377</v>
      </c>
      <c r="J751" s="109">
        <f t="shared" ref="J751:L751" si="163">J741</f>
        <v>0.54</v>
      </c>
      <c r="K751" s="561">
        <f t="shared" si="163"/>
        <v>0.06</v>
      </c>
      <c r="L751" s="97">
        <f t="shared" si="163"/>
        <v>800</v>
      </c>
      <c r="M751" s="86"/>
      <c r="N751" s="239">
        <f t="shared" si="124"/>
        <v>0.57000000000000006</v>
      </c>
      <c r="P751" s="239">
        <f t="shared" si="125"/>
        <v>0.51</v>
      </c>
      <c r="S751" s="563">
        <f>MAX($J615:$R615)+$T615</f>
        <v>0.58000000000000007</v>
      </c>
      <c r="T751" s="563">
        <f>MIN($J615:$R615)+$T615-INDEX(DigSpread,$AD751+1,1)</f>
        <v>0.58000000000000007</v>
      </c>
      <c r="AC751" s="86">
        <f t="shared" si="139"/>
        <v>9</v>
      </c>
      <c r="AD751" s="86">
        <f t="shared" si="140"/>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378</v>
      </c>
      <c r="J752" s="109">
        <f t="shared" ref="J752:L752" si="164">J742</f>
        <v>0.52</v>
      </c>
      <c r="K752" s="561">
        <f t="shared" si="164"/>
        <v>0.04</v>
      </c>
      <c r="L752" s="97">
        <f t="shared" si="164"/>
        <v>650</v>
      </c>
      <c r="M752" s="86"/>
      <c r="N752" s="239">
        <f t="shared" si="124"/>
        <v>0.54</v>
      </c>
      <c r="P752" s="239">
        <f t="shared" si="125"/>
        <v>0.5</v>
      </c>
      <c r="S752" s="563">
        <f>MAX($J616:$R616)+$T616</f>
        <v>0.55000000000000004</v>
      </c>
      <c r="T752" s="563">
        <f>MIN($J616:$R616)+$T616-INDEX(DigSpread,$AD752+1,1)</f>
        <v>0.55000000000000004</v>
      </c>
      <c r="AC752" s="86">
        <f t="shared" si="139"/>
        <v>9</v>
      </c>
      <c r="AD752" s="86">
        <f t="shared" si="140"/>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customHeight="1" outlineLevel="1" collapsed="1" x14ac:dyDescent="0.3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customHeight="1" outlineLevel="1" x14ac:dyDescent="0.3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x14ac:dyDescent="0.3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15" customHeight="1" outlineLevel="1" x14ac:dyDescent="0.35">
      <c r="A756" s="102"/>
      <c r="B756" s="95"/>
      <c r="C756" s="12" t="s">
        <v>113</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3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114</v>
      </c>
      <c r="W757" s="94"/>
      <c r="X757" s="94"/>
      <c r="Y757" s="94"/>
      <c r="Z757" s="94"/>
      <c r="AA757" s="94"/>
      <c r="AB757" s="94"/>
      <c r="AC757" s="94"/>
      <c r="AD757" s="94"/>
      <c r="AE757" s="41" t="s">
        <v>115</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3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106</v>
      </c>
      <c r="AE761" s="11"/>
      <c r="AF761" s="8"/>
    </row>
    <row r="762" spans="1:62" ht="13.4" customHeight="1" outlineLevel="1" collapsed="1" x14ac:dyDescent="0.35">
      <c r="A762" s="6"/>
      <c r="B762" s="95"/>
      <c r="C762" s="12"/>
      <c r="D762" s="12">
        <v>0</v>
      </c>
      <c r="E762" s="12" t="s">
        <v>1</v>
      </c>
      <c r="F762" s="69"/>
      <c r="G762" s="70" t="s">
        <v>199</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4" customHeight="1" outlineLevel="1" x14ac:dyDescent="0.35">
      <c r="A763" s="6"/>
      <c r="B763" s="95"/>
      <c r="C763" s="12"/>
      <c r="D763" s="12"/>
      <c r="E763" s="17"/>
      <c r="F763" s="73"/>
      <c r="G763" s="74" t="s">
        <v>200</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4" customHeight="1" outlineLevel="1" x14ac:dyDescent="0.3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4" customHeight="1" outlineLevel="1" x14ac:dyDescent="0.3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4" customHeight="1" outlineLevel="1" x14ac:dyDescent="0.3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5"/>
      <c r="C768" s="17"/>
      <c r="D768" s="17"/>
      <c r="E768" s="17"/>
      <c r="F768" s="17"/>
      <c r="G768" s="17"/>
      <c r="H768" s="17"/>
      <c r="I768" s="24"/>
      <c r="J768" s="24"/>
      <c r="K768" s="23"/>
      <c r="L768" s="884"/>
      <c r="M768" s="882"/>
      <c r="N768" s="882"/>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5"/>
      <c r="C770" s="12" t="s">
        <v>109</v>
      </c>
      <c r="D770" s="17"/>
      <c r="E770" s="17"/>
      <c r="F770" s="17"/>
      <c r="G770" s="17"/>
      <c r="H770" s="17"/>
      <c r="I770" s="23"/>
      <c r="J770" s="141"/>
      <c r="K770" s="141"/>
      <c r="L770" s="108" t="s">
        <v>110</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4" customHeight="1" outlineLevel="1" x14ac:dyDescent="0.35">
      <c r="A772" s="6"/>
      <c r="B772" s="95"/>
      <c r="C772" s="17"/>
      <c r="D772" s="17"/>
      <c r="E772" s="17"/>
      <c r="F772" s="13"/>
      <c r="G772" s="567" t="s">
        <v>201</v>
      </c>
      <c r="H772" s="34"/>
      <c r="I772" s="34"/>
      <c r="J772" s="29"/>
      <c r="K772" s="32"/>
      <c r="L772" s="32" t="s">
        <v>355</v>
      </c>
      <c r="M772" s="101" t="s">
        <v>368</v>
      </c>
      <c r="N772" s="101" t="s">
        <v>54</v>
      </c>
      <c r="O772" s="101" t="s">
        <v>55</v>
      </c>
      <c r="P772" s="101" t="s">
        <v>56</v>
      </c>
      <c r="Q772" s="101" t="s">
        <v>57</v>
      </c>
      <c r="R772" s="101" t="s">
        <v>870</v>
      </c>
      <c r="S772" s="101" t="s">
        <v>871</v>
      </c>
      <c r="T772" s="101" t="s">
        <v>872</v>
      </c>
      <c r="U772" s="101" t="s">
        <v>1086</v>
      </c>
      <c r="V772" s="91"/>
      <c r="W772" s="91"/>
      <c r="X772" s="91"/>
      <c r="Y772" s="91"/>
      <c r="Z772" s="91"/>
      <c r="AA772" s="13"/>
      <c r="AB772" s="13"/>
      <c r="AC772" s="13"/>
      <c r="AD772" s="13"/>
      <c r="AE772" s="16"/>
      <c r="AF772" s="8"/>
    </row>
    <row r="773" spans="1:58" ht="13.4" customHeight="1" outlineLevel="1" x14ac:dyDescent="0.35">
      <c r="A773" s="6"/>
      <c r="B773" s="95"/>
      <c r="C773" s="17"/>
      <c r="D773" s="17"/>
      <c r="E773" s="17"/>
      <c r="F773" s="13"/>
      <c r="H773" s="34"/>
      <c r="I773" s="34"/>
      <c r="J773" s="32"/>
      <c r="K773" s="142" t="s">
        <v>202</v>
      </c>
      <c r="L773" s="99" t="s">
        <v>367</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4" customHeight="1" outlineLevel="1" x14ac:dyDescent="0.35">
      <c r="A774" s="6"/>
      <c r="B774" s="95"/>
      <c r="C774" s="17"/>
      <c r="D774" s="17"/>
      <c r="E774" s="17"/>
      <c r="F774" s="13"/>
      <c r="G774" s="48"/>
      <c r="H774" s="34"/>
      <c r="I774" s="34"/>
      <c r="J774" s="32"/>
      <c r="K774" s="32"/>
      <c r="L774" s="99" t="s">
        <v>131</v>
      </c>
      <c r="M774" s="879">
        <f t="shared" ref="M774:M782" si="165">4*V$227</f>
        <v>2.8955165692007796</v>
      </c>
      <c r="N774" s="879">
        <f t="shared" ref="N774:N782" si="166">4*W$227</f>
        <v>3.6046783625730989</v>
      </c>
      <c r="O774" s="879">
        <f t="shared" ref="O774:O782" si="167">4*X$227</f>
        <v>4.0974658869395713</v>
      </c>
      <c r="P774" s="879">
        <f t="shared" ref="P774:P782" si="168">4*Y$227</f>
        <v>4</v>
      </c>
      <c r="Q774" s="879">
        <f>4*Z$227</f>
        <v>4.3001949317738797</v>
      </c>
      <c r="R774" s="879">
        <f t="shared" ref="R774:R782" si="169">4*AA$227</f>
        <v>3.9473684210526314</v>
      </c>
      <c r="S774" s="879">
        <f t="shared" ref="S774:S782" si="170">4*AB$227</f>
        <v>3.5649122807017544</v>
      </c>
      <c r="T774" s="879">
        <f t="shared" ref="T774:T782" si="171">4*AC$227</f>
        <v>2.2400000000000002</v>
      </c>
      <c r="U774" s="879">
        <f t="shared" ref="U774:U782" si="172">4*AD$227</f>
        <v>0</v>
      </c>
      <c r="V774" s="91"/>
      <c r="W774" s="91"/>
      <c r="X774" s="91"/>
      <c r="Y774" s="91"/>
      <c r="Z774" s="91"/>
      <c r="AA774" s="13"/>
      <c r="AB774" s="13"/>
      <c r="AC774" s="13"/>
      <c r="AD774" s="13"/>
      <c r="AE774" s="16"/>
      <c r="AF774" s="8"/>
    </row>
    <row r="775" spans="1:58" ht="13.4" customHeight="1" outlineLevel="1" x14ac:dyDescent="0.35">
      <c r="A775" s="6"/>
      <c r="B775" s="95"/>
      <c r="C775" s="17"/>
      <c r="D775" s="17"/>
      <c r="E775" s="17"/>
      <c r="F775" s="13"/>
      <c r="G775" s="48"/>
      <c r="H775" s="34"/>
      <c r="I775" s="34"/>
      <c r="J775" s="32"/>
      <c r="K775" s="32"/>
      <c r="L775" s="99" t="s">
        <v>132</v>
      </c>
      <c r="M775" s="879">
        <f t="shared" si="165"/>
        <v>2.8955165692007796</v>
      </c>
      <c r="N775" s="879">
        <f t="shared" si="166"/>
        <v>3.6046783625730989</v>
      </c>
      <c r="O775" s="879">
        <f t="shared" si="167"/>
        <v>4.0974658869395713</v>
      </c>
      <c r="P775" s="879">
        <f t="shared" si="168"/>
        <v>4</v>
      </c>
      <c r="Q775" s="879">
        <f t="shared" ref="Q775:Q782" si="173">4*Z$227</f>
        <v>4.3001949317738797</v>
      </c>
      <c r="R775" s="879">
        <f t="shared" si="169"/>
        <v>3.9473684210526314</v>
      </c>
      <c r="S775" s="879">
        <f t="shared" si="170"/>
        <v>3.5649122807017544</v>
      </c>
      <c r="T775" s="879">
        <f t="shared" si="171"/>
        <v>2.2400000000000002</v>
      </c>
      <c r="U775" s="879">
        <f t="shared" si="172"/>
        <v>0</v>
      </c>
      <c r="V775" s="91"/>
      <c r="W775" s="91"/>
      <c r="X775" s="91"/>
      <c r="Y775" s="91"/>
      <c r="Z775" s="91"/>
      <c r="AA775" s="13"/>
      <c r="AB775" s="13"/>
      <c r="AC775" s="13"/>
      <c r="AD775" s="13"/>
      <c r="AE775" s="16"/>
      <c r="AF775" s="8"/>
    </row>
    <row r="776" spans="1:58" ht="13.4" customHeight="1" outlineLevel="1" x14ac:dyDescent="0.35">
      <c r="A776" s="6"/>
      <c r="B776" s="95"/>
      <c r="C776" s="17"/>
      <c r="D776" s="17"/>
      <c r="E776" s="17"/>
      <c r="F776" s="13"/>
      <c r="G776" s="48"/>
      <c r="H776" s="34"/>
      <c r="I776" s="34"/>
      <c r="J776" s="32"/>
      <c r="K776" s="32"/>
      <c r="L776" s="99" t="s">
        <v>133</v>
      </c>
      <c r="M776" s="879">
        <f t="shared" si="165"/>
        <v>2.8955165692007796</v>
      </c>
      <c r="N776" s="879">
        <f t="shared" si="166"/>
        <v>3.6046783625730989</v>
      </c>
      <c r="O776" s="879">
        <f t="shared" si="167"/>
        <v>4.0974658869395713</v>
      </c>
      <c r="P776" s="879">
        <f t="shared" si="168"/>
        <v>4</v>
      </c>
      <c r="Q776" s="879">
        <f t="shared" si="173"/>
        <v>4.3001949317738797</v>
      </c>
      <c r="R776" s="879">
        <f t="shared" si="169"/>
        <v>3.9473684210526314</v>
      </c>
      <c r="S776" s="879">
        <f t="shared" si="170"/>
        <v>3.5649122807017544</v>
      </c>
      <c r="T776" s="879">
        <f t="shared" si="171"/>
        <v>2.2400000000000002</v>
      </c>
      <c r="U776" s="879">
        <f t="shared" si="172"/>
        <v>0</v>
      </c>
      <c r="V776" s="91"/>
      <c r="W776" s="91"/>
      <c r="X776" s="91"/>
      <c r="Y776" s="91"/>
      <c r="Z776" s="91"/>
      <c r="AA776" s="13"/>
      <c r="AB776" s="13"/>
      <c r="AC776" s="13"/>
      <c r="AD776" s="13"/>
      <c r="AE776" s="16"/>
      <c r="AF776" s="8"/>
    </row>
    <row r="777" spans="1:58" ht="13.4" customHeight="1" outlineLevel="1" x14ac:dyDescent="0.35">
      <c r="A777" s="6"/>
      <c r="B777" s="95"/>
      <c r="C777" s="17"/>
      <c r="D777" s="17"/>
      <c r="E777" s="17"/>
      <c r="F777" s="13"/>
      <c r="G777" s="48"/>
      <c r="H777" s="34"/>
      <c r="I777" s="34"/>
      <c r="J777" s="32"/>
      <c r="K777" s="32"/>
      <c r="L777" s="99" t="s">
        <v>134</v>
      </c>
      <c r="M777" s="879">
        <f t="shared" si="165"/>
        <v>2.8955165692007796</v>
      </c>
      <c r="N777" s="879">
        <f t="shared" si="166"/>
        <v>3.6046783625730989</v>
      </c>
      <c r="O777" s="879">
        <f t="shared" si="167"/>
        <v>4.0974658869395713</v>
      </c>
      <c r="P777" s="879">
        <f t="shared" si="168"/>
        <v>4</v>
      </c>
      <c r="Q777" s="879">
        <f t="shared" si="173"/>
        <v>4.3001949317738797</v>
      </c>
      <c r="R777" s="879">
        <f t="shared" si="169"/>
        <v>3.9473684210526314</v>
      </c>
      <c r="S777" s="879">
        <f t="shared" si="170"/>
        <v>3.5649122807017544</v>
      </c>
      <c r="T777" s="879">
        <f t="shared" si="171"/>
        <v>2.2400000000000002</v>
      </c>
      <c r="U777" s="879">
        <f t="shared" si="172"/>
        <v>0</v>
      </c>
      <c r="V777" s="91"/>
      <c r="W777" s="91"/>
      <c r="X777" s="91"/>
      <c r="Y777" s="91"/>
      <c r="Z777" s="91"/>
      <c r="AA777" s="13"/>
      <c r="AB777" s="13"/>
      <c r="AC777" s="13"/>
      <c r="AD777" s="13"/>
      <c r="AE777" s="16"/>
      <c r="AF777" s="8"/>
    </row>
    <row r="778" spans="1:58" ht="13.4" customHeight="1" outlineLevel="1" x14ac:dyDescent="0.35">
      <c r="A778" s="6"/>
      <c r="B778" s="95"/>
      <c r="C778" s="17"/>
      <c r="D778" s="17"/>
      <c r="E778" s="17"/>
      <c r="F778" s="13"/>
      <c r="G778" s="48"/>
      <c r="H778" s="34"/>
      <c r="I778" s="34"/>
      <c r="J778" s="32"/>
      <c r="K778" s="32"/>
      <c r="L778" s="99" t="s">
        <v>135</v>
      </c>
      <c r="M778" s="879">
        <f t="shared" si="165"/>
        <v>2.8955165692007796</v>
      </c>
      <c r="N778" s="879">
        <f t="shared" si="166"/>
        <v>3.6046783625730989</v>
      </c>
      <c r="O778" s="879">
        <f t="shared" si="167"/>
        <v>4.0974658869395713</v>
      </c>
      <c r="P778" s="879">
        <f t="shared" si="168"/>
        <v>4</v>
      </c>
      <c r="Q778" s="879">
        <f t="shared" si="173"/>
        <v>4.3001949317738797</v>
      </c>
      <c r="R778" s="879">
        <f t="shared" si="169"/>
        <v>3.9473684210526314</v>
      </c>
      <c r="S778" s="879">
        <f t="shared" si="170"/>
        <v>3.5649122807017544</v>
      </c>
      <c r="T778" s="879">
        <f t="shared" si="171"/>
        <v>2.2400000000000002</v>
      </c>
      <c r="U778" s="879">
        <f t="shared" si="172"/>
        <v>0</v>
      </c>
      <c r="V778" s="91"/>
      <c r="W778" s="91"/>
      <c r="X778" s="91"/>
      <c r="Y778" s="91"/>
      <c r="Z778" s="91"/>
      <c r="AA778" s="13"/>
      <c r="AB778" s="13"/>
      <c r="AC778" s="13"/>
      <c r="AD778" s="13"/>
      <c r="AE778" s="16"/>
      <c r="AF778" s="8"/>
    </row>
    <row r="779" spans="1:58" ht="13.4" customHeight="1" outlineLevel="1" x14ac:dyDescent="0.35">
      <c r="A779" s="6"/>
      <c r="B779" s="95"/>
      <c r="C779" s="17"/>
      <c r="D779" s="17"/>
      <c r="E779" s="17"/>
      <c r="F779" s="13"/>
      <c r="G779" s="48"/>
      <c r="H779" s="34"/>
      <c r="I779" s="34"/>
      <c r="J779" s="32"/>
      <c r="K779" s="32"/>
      <c r="L779" s="99" t="s">
        <v>136</v>
      </c>
      <c r="M779" s="879">
        <f t="shared" si="165"/>
        <v>2.8955165692007796</v>
      </c>
      <c r="N779" s="879">
        <f t="shared" si="166"/>
        <v>3.6046783625730989</v>
      </c>
      <c r="O779" s="879">
        <f t="shared" si="167"/>
        <v>4.0974658869395713</v>
      </c>
      <c r="P779" s="879">
        <f t="shared" si="168"/>
        <v>4</v>
      </c>
      <c r="Q779" s="879">
        <f t="shared" si="173"/>
        <v>4.3001949317738797</v>
      </c>
      <c r="R779" s="879">
        <f t="shared" si="169"/>
        <v>3.9473684210526314</v>
      </c>
      <c r="S779" s="879">
        <f t="shared" si="170"/>
        <v>3.5649122807017544</v>
      </c>
      <c r="T779" s="879">
        <f t="shared" si="171"/>
        <v>2.2400000000000002</v>
      </c>
      <c r="U779" s="879">
        <f t="shared" si="172"/>
        <v>0</v>
      </c>
      <c r="V779" s="91"/>
      <c r="W779" s="91"/>
      <c r="X779" s="91"/>
      <c r="Y779" s="91"/>
      <c r="Z779" s="91"/>
      <c r="AA779" s="13"/>
      <c r="AB779" s="13"/>
      <c r="AC779" s="13"/>
      <c r="AD779" s="13"/>
      <c r="AE779" s="16"/>
      <c r="AF779" s="8"/>
    </row>
    <row r="780" spans="1:58" ht="13.4" customHeight="1" outlineLevel="1" x14ac:dyDescent="0.35">
      <c r="A780" s="6"/>
      <c r="B780" s="95"/>
      <c r="C780" s="17"/>
      <c r="D780" s="17"/>
      <c r="E780" s="17"/>
      <c r="F780" s="13"/>
      <c r="G780" s="48"/>
      <c r="H780" s="34"/>
      <c r="I780" s="34"/>
      <c r="J780" s="32"/>
      <c r="K780" s="32"/>
      <c r="L780" s="99" t="s">
        <v>137</v>
      </c>
      <c r="M780" s="879">
        <f t="shared" si="165"/>
        <v>2.8955165692007796</v>
      </c>
      <c r="N780" s="879">
        <f t="shared" si="166"/>
        <v>3.6046783625730989</v>
      </c>
      <c r="O780" s="879">
        <f t="shared" si="167"/>
        <v>4.0974658869395713</v>
      </c>
      <c r="P780" s="879">
        <f t="shared" si="168"/>
        <v>4</v>
      </c>
      <c r="Q780" s="879">
        <f t="shared" si="173"/>
        <v>4.3001949317738797</v>
      </c>
      <c r="R780" s="879">
        <f t="shared" si="169"/>
        <v>3.9473684210526314</v>
      </c>
      <c r="S780" s="879">
        <f t="shared" si="170"/>
        <v>3.5649122807017544</v>
      </c>
      <c r="T780" s="879">
        <f t="shared" si="171"/>
        <v>2.2400000000000002</v>
      </c>
      <c r="U780" s="879">
        <f t="shared" si="172"/>
        <v>0</v>
      </c>
      <c r="V780" s="91"/>
      <c r="W780" s="91"/>
      <c r="X780" s="91"/>
      <c r="Y780" s="91"/>
      <c r="Z780" s="91"/>
      <c r="AA780" s="13"/>
      <c r="AB780" s="13"/>
      <c r="AC780" s="13"/>
      <c r="AD780" s="13"/>
      <c r="AE780" s="16"/>
      <c r="AF780" s="8"/>
    </row>
    <row r="781" spans="1:58" ht="13.4" customHeight="1" outlineLevel="1" x14ac:dyDescent="0.35">
      <c r="A781" s="6"/>
      <c r="B781" s="95"/>
      <c r="C781" s="17"/>
      <c r="D781" s="17"/>
      <c r="E781" s="17"/>
      <c r="F781" s="13"/>
      <c r="G781" s="48"/>
      <c r="H781" s="34"/>
      <c r="I781" s="34"/>
      <c r="J781" s="32"/>
      <c r="K781" s="32"/>
      <c r="L781" s="99" t="s">
        <v>138</v>
      </c>
      <c r="M781" s="879">
        <f t="shared" si="165"/>
        <v>2.8955165692007796</v>
      </c>
      <c r="N781" s="879">
        <f t="shared" si="166"/>
        <v>3.6046783625730989</v>
      </c>
      <c r="O781" s="879">
        <f t="shared" si="167"/>
        <v>4.0974658869395713</v>
      </c>
      <c r="P781" s="879">
        <f t="shared" si="168"/>
        <v>4</v>
      </c>
      <c r="Q781" s="879">
        <f t="shared" si="173"/>
        <v>4.3001949317738797</v>
      </c>
      <c r="R781" s="879">
        <f t="shared" si="169"/>
        <v>3.9473684210526314</v>
      </c>
      <c r="S781" s="879">
        <f t="shared" si="170"/>
        <v>3.5649122807017544</v>
      </c>
      <c r="T781" s="879">
        <f t="shared" si="171"/>
        <v>2.2400000000000002</v>
      </c>
      <c r="U781" s="879">
        <f t="shared" si="172"/>
        <v>0</v>
      </c>
      <c r="V781" s="91"/>
      <c r="W781" s="91"/>
      <c r="X781" s="91"/>
      <c r="Y781" s="91"/>
      <c r="Z781" s="91"/>
      <c r="AA781" s="13"/>
      <c r="AB781" s="13"/>
      <c r="AC781" s="13"/>
      <c r="AD781" s="13"/>
      <c r="AE781" s="16"/>
      <c r="AF781" s="8"/>
    </row>
    <row r="782" spans="1:58" ht="13.4" customHeight="1" outlineLevel="1" x14ac:dyDescent="0.35">
      <c r="A782" s="6"/>
      <c r="B782" s="95"/>
      <c r="C782" s="17"/>
      <c r="D782" s="17"/>
      <c r="E782" s="17"/>
      <c r="F782" s="13"/>
      <c r="G782" s="48"/>
      <c r="H782" s="34"/>
      <c r="I782" s="34"/>
      <c r="J782" s="32"/>
      <c r="K782" s="32"/>
      <c r="L782" s="99" t="s">
        <v>139</v>
      </c>
      <c r="M782" s="879">
        <f t="shared" si="165"/>
        <v>2.8955165692007796</v>
      </c>
      <c r="N782" s="879">
        <f t="shared" si="166"/>
        <v>3.6046783625730989</v>
      </c>
      <c r="O782" s="879">
        <f t="shared" si="167"/>
        <v>4.0974658869395713</v>
      </c>
      <c r="P782" s="879">
        <f t="shared" si="168"/>
        <v>4</v>
      </c>
      <c r="Q782" s="879">
        <f t="shared" si="173"/>
        <v>4.3001949317738797</v>
      </c>
      <c r="R782" s="879">
        <f t="shared" si="169"/>
        <v>3.9473684210526314</v>
      </c>
      <c r="S782" s="879">
        <f t="shared" si="170"/>
        <v>3.5649122807017544</v>
      </c>
      <c r="T782" s="879">
        <f t="shared" si="171"/>
        <v>2.2400000000000002</v>
      </c>
      <c r="U782" s="879">
        <f t="shared" si="172"/>
        <v>0</v>
      </c>
      <c r="V782" s="91"/>
      <c r="W782" s="91"/>
      <c r="X782" s="91"/>
      <c r="Y782" s="91"/>
      <c r="Z782" s="91"/>
      <c r="AA782" s="13"/>
      <c r="AB782" s="13"/>
      <c r="AC782" s="13"/>
      <c r="AD782" s="13"/>
      <c r="AE782" s="16"/>
      <c r="AF782" s="8"/>
    </row>
    <row r="783" spans="1:58" s="104" customFormat="1" ht="13.4" hidden="1" customHeight="1" outlineLevel="2" x14ac:dyDescent="0.35">
      <c r="A783" s="102"/>
      <c r="B783" s="95"/>
      <c r="C783" s="17"/>
      <c r="D783" s="17"/>
      <c r="E783" s="17"/>
      <c r="F783" s="13"/>
      <c r="G783" s="86"/>
      <c r="H783" s="86"/>
      <c r="K783" s="99" t="s">
        <v>382</v>
      </c>
      <c r="L783" s="99" t="s">
        <v>367</v>
      </c>
      <c r="M783" s="5">
        <f>INDEX(M$773:M$782,MATCH($L783,$L$773:$L$782,0))</f>
        <v>0</v>
      </c>
      <c r="N783" s="5">
        <f t="shared" ref="N783:S798" si="174">INDEX(N$773:N$782,MATCH($L783,$L$773:$L$782,0))</f>
        <v>0</v>
      </c>
      <c r="O783" s="5">
        <f t="shared" si="174"/>
        <v>0</v>
      </c>
      <c r="P783" s="5">
        <f t="shared" si="174"/>
        <v>0</v>
      </c>
      <c r="Q783" s="5">
        <f t="shared" si="174"/>
        <v>0</v>
      </c>
      <c r="R783" s="5">
        <f t="shared" si="174"/>
        <v>0</v>
      </c>
      <c r="S783" s="5">
        <f t="shared" si="174"/>
        <v>0</v>
      </c>
      <c r="T783" s="5">
        <f t="shared" ref="T783:U802" si="175">INDEX(T$773:T$782,MATCH($L783,$L$773:$L$782,0))</f>
        <v>0</v>
      </c>
      <c r="U783" s="5">
        <f t="shared" si="175"/>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131</v>
      </c>
      <c r="M784" s="5">
        <f t="shared" ref="M784:S815" si="176">INDEX(M$773:M$782,MATCH($L784,$L$773:$L$782,0))</f>
        <v>2.8955165692007796</v>
      </c>
      <c r="N784" s="5">
        <f t="shared" si="174"/>
        <v>3.6046783625730989</v>
      </c>
      <c r="O784" s="5">
        <f t="shared" si="174"/>
        <v>4.0974658869395713</v>
      </c>
      <c r="P784" s="5">
        <f t="shared" si="174"/>
        <v>4</v>
      </c>
      <c r="Q784" s="5">
        <f t="shared" si="174"/>
        <v>4.3001949317738797</v>
      </c>
      <c r="R784" s="5">
        <f t="shared" si="174"/>
        <v>3.9473684210526314</v>
      </c>
      <c r="S784" s="5">
        <f t="shared" si="174"/>
        <v>3.5649122807017544</v>
      </c>
      <c r="T784" s="5">
        <f t="shared" si="175"/>
        <v>2.2400000000000002</v>
      </c>
      <c r="U784" s="5">
        <f t="shared" si="175"/>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132</v>
      </c>
      <c r="M785" s="5">
        <f t="shared" si="176"/>
        <v>2.8955165692007796</v>
      </c>
      <c r="N785" s="5">
        <f t="shared" si="174"/>
        <v>3.6046783625730989</v>
      </c>
      <c r="O785" s="5">
        <f t="shared" si="174"/>
        <v>4.0974658869395713</v>
      </c>
      <c r="P785" s="5">
        <f t="shared" si="174"/>
        <v>4</v>
      </c>
      <c r="Q785" s="5">
        <f t="shared" si="174"/>
        <v>4.3001949317738797</v>
      </c>
      <c r="R785" s="5">
        <f t="shared" si="174"/>
        <v>3.9473684210526314</v>
      </c>
      <c r="S785" s="5">
        <f t="shared" si="174"/>
        <v>3.5649122807017544</v>
      </c>
      <c r="T785" s="5">
        <f t="shared" si="175"/>
        <v>2.2400000000000002</v>
      </c>
      <c r="U785" s="5">
        <f t="shared" si="175"/>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133</v>
      </c>
      <c r="M786" s="5">
        <f t="shared" si="176"/>
        <v>2.8955165692007796</v>
      </c>
      <c r="N786" s="5">
        <f t="shared" si="174"/>
        <v>3.6046783625730989</v>
      </c>
      <c r="O786" s="5">
        <f t="shared" si="174"/>
        <v>4.0974658869395713</v>
      </c>
      <c r="P786" s="5">
        <f t="shared" si="174"/>
        <v>4</v>
      </c>
      <c r="Q786" s="5">
        <f t="shared" si="174"/>
        <v>4.3001949317738797</v>
      </c>
      <c r="R786" s="5">
        <f t="shared" si="174"/>
        <v>3.9473684210526314</v>
      </c>
      <c r="S786" s="5">
        <f t="shared" si="174"/>
        <v>3.5649122807017544</v>
      </c>
      <c r="T786" s="5">
        <f t="shared" si="175"/>
        <v>2.2400000000000002</v>
      </c>
      <c r="U786" s="5">
        <f t="shared" si="175"/>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134</v>
      </c>
      <c r="M787" s="5">
        <f t="shared" si="176"/>
        <v>2.8955165692007796</v>
      </c>
      <c r="N787" s="5">
        <f t="shared" si="174"/>
        <v>3.6046783625730989</v>
      </c>
      <c r="O787" s="5">
        <f t="shared" si="174"/>
        <v>4.0974658869395713</v>
      </c>
      <c r="P787" s="5">
        <f t="shared" si="174"/>
        <v>4</v>
      </c>
      <c r="Q787" s="5">
        <f t="shared" si="174"/>
        <v>4.3001949317738797</v>
      </c>
      <c r="R787" s="5">
        <f t="shared" si="174"/>
        <v>3.9473684210526314</v>
      </c>
      <c r="S787" s="5">
        <f t="shared" si="174"/>
        <v>3.5649122807017544</v>
      </c>
      <c r="T787" s="5">
        <f t="shared" si="175"/>
        <v>2.2400000000000002</v>
      </c>
      <c r="U787" s="5">
        <f t="shared" si="175"/>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135</v>
      </c>
      <c r="M788" s="5">
        <f t="shared" si="176"/>
        <v>2.8955165692007796</v>
      </c>
      <c r="N788" s="5">
        <f t="shared" si="174"/>
        <v>3.6046783625730989</v>
      </c>
      <c r="O788" s="5">
        <f t="shared" si="174"/>
        <v>4.0974658869395713</v>
      </c>
      <c r="P788" s="5">
        <f t="shared" si="174"/>
        <v>4</v>
      </c>
      <c r="Q788" s="5">
        <f t="shared" si="174"/>
        <v>4.3001949317738797</v>
      </c>
      <c r="R788" s="5">
        <f t="shared" si="174"/>
        <v>3.9473684210526314</v>
      </c>
      <c r="S788" s="5">
        <f t="shared" si="174"/>
        <v>3.5649122807017544</v>
      </c>
      <c r="T788" s="5">
        <f t="shared" si="175"/>
        <v>2.2400000000000002</v>
      </c>
      <c r="U788" s="5">
        <f t="shared" si="175"/>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136</v>
      </c>
      <c r="M789" s="5">
        <f t="shared" si="176"/>
        <v>2.8955165692007796</v>
      </c>
      <c r="N789" s="5">
        <f t="shared" si="174"/>
        <v>3.6046783625730989</v>
      </c>
      <c r="O789" s="5">
        <f t="shared" si="174"/>
        <v>4.0974658869395713</v>
      </c>
      <c r="P789" s="5">
        <f t="shared" si="174"/>
        <v>4</v>
      </c>
      <c r="Q789" s="5">
        <f t="shared" si="174"/>
        <v>4.3001949317738797</v>
      </c>
      <c r="R789" s="5">
        <f t="shared" si="174"/>
        <v>3.9473684210526314</v>
      </c>
      <c r="S789" s="5">
        <f t="shared" si="174"/>
        <v>3.5649122807017544</v>
      </c>
      <c r="T789" s="5">
        <f t="shared" si="175"/>
        <v>2.2400000000000002</v>
      </c>
      <c r="U789" s="5">
        <f t="shared" si="175"/>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137</v>
      </c>
      <c r="M790" s="5">
        <f t="shared" si="176"/>
        <v>2.8955165692007796</v>
      </c>
      <c r="N790" s="5">
        <f t="shared" si="174"/>
        <v>3.6046783625730989</v>
      </c>
      <c r="O790" s="5">
        <f t="shared" si="174"/>
        <v>4.0974658869395713</v>
      </c>
      <c r="P790" s="5">
        <f t="shared" si="174"/>
        <v>4</v>
      </c>
      <c r="Q790" s="5">
        <f t="shared" si="174"/>
        <v>4.3001949317738797</v>
      </c>
      <c r="R790" s="5">
        <f t="shared" si="174"/>
        <v>3.9473684210526314</v>
      </c>
      <c r="S790" s="5">
        <f t="shared" si="174"/>
        <v>3.5649122807017544</v>
      </c>
      <c r="T790" s="5">
        <f t="shared" si="175"/>
        <v>2.2400000000000002</v>
      </c>
      <c r="U790" s="5">
        <f t="shared" si="175"/>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138</v>
      </c>
      <c r="M791" s="5">
        <f t="shared" si="176"/>
        <v>2.8955165692007796</v>
      </c>
      <c r="N791" s="5">
        <f t="shared" si="174"/>
        <v>3.6046783625730989</v>
      </c>
      <c r="O791" s="5">
        <f t="shared" si="174"/>
        <v>4.0974658869395713</v>
      </c>
      <c r="P791" s="5">
        <f t="shared" si="174"/>
        <v>4</v>
      </c>
      <c r="Q791" s="5">
        <f t="shared" si="174"/>
        <v>4.3001949317738797</v>
      </c>
      <c r="R791" s="5">
        <f t="shared" si="174"/>
        <v>3.9473684210526314</v>
      </c>
      <c r="S791" s="5">
        <f t="shared" si="174"/>
        <v>3.5649122807017544</v>
      </c>
      <c r="T791" s="5">
        <f t="shared" si="175"/>
        <v>2.2400000000000002</v>
      </c>
      <c r="U791" s="5">
        <f t="shared" si="175"/>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139</v>
      </c>
      <c r="M792" s="5">
        <f t="shared" si="176"/>
        <v>2.8955165692007796</v>
      </c>
      <c r="N792" s="5">
        <f t="shared" si="174"/>
        <v>3.6046783625730989</v>
      </c>
      <c r="O792" s="5">
        <f t="shared" si="174"/>
        <v>4.0974658869395713</v>
      </c>
      <c r="P792" s="5">
        <f t="shared" si="174"/>
        <v>4</v>
      </c>
      <c r="Q792" s="5">
        <f t="shared" si="174"/>
        <v>4.3001949317738797</v>
      </c>
      <c r="R792" s="5">
        <f t="shared" si="174"/>
        <v>3.9473684210526314</v>
      </c>
      <c r="S792" s="5">
        <f t="shared" si="174"/>
        <v>3.5649122807017544</v>
      </c>
      <c r="T792" s="5">
        <f t="shared" si="175"/>
        <v>2.2400000000000002</v>
      </c>
      <c r="U792" s="5">
        <f t="shared" si="175"/>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t="s">
        <v>780</v>
      </c>
      <c r="L793" s="99" t="s">
        <v>367</v>
      </c>
      <c r="M793" s="5">
        <f t="shared" si="176"/>
        <v>0</v>
      </c>
      <c r="N793" s="5">
        <f t="shared" si="174"/>
        <v>0</v>
      </c>
      <c r="O793" s="5">
        <f t="shared" si="174"/>
        <v>0</v>
      </c>
      <c r="P793" s="5">
        <f t="shared" si="174"/>
        <v>0</v>
      </c>
      <c r="Q793" s="5">
        <f t="shared" si="174"/>
        <v>0</v>
      </c>
      <c r="R793" s="5">
        <f t="shared" si="174"/>
        <v>0</v>
      </c>
      <c r="S793" s="5">
        <f t="shared" si="174"/>
        <v>0</v>
      </c>
      <c r="T793" s="5">
        <f t="shared" si="175"/>
        <v>0</v>
      </c>
      <c r="U793" s="5">
        <f t="shared" si="175"/>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131</v>
      </c>
      <c r="M794" s="5">
        <f t="shared" si="176"/>
        <v>2.8955165692007796</v>
      </c>
      <c r="N794" s="5">
        <f t="shared" si="174"/>
        <v>3.6046783625730989</v>
      </c>
      <c r="O794" s="5">
        <f t="shared" si="174"/>
        <v>4.0974658869395713</v>
      </c>
      <c r="P794" s="5">
        <f t="shared" si="174"/>
        <v>4</v>
      </c>
      <c r="Q794" s="5">
        <f t="shared" si="174"/>
        <v>4.3001949317738797</v>
      </c>
      <c r="R794" s="5">
        <f t="shared" si="174"/>
        <v>3.9473684210526314</v>
      </c>
      <c r="S794" s="5">
        <f t="shared" si="174"/>
        <v>3.5649122807017544</v>
      </c>
      <c r="T794" s="5">
        <f t="shared" si="175"/>
        <v>2.2400000000000002</v>
      </c>
      <c r="U794" s="5">
        <f t="shared" si="175"/>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132</v>
      </c>
      <c r="M795" s="5">
        <f t="shared" si="176"/>
        <v>2.8955165692007796</v>
      </c>
      <c r="N795" s="5">
        <f t="shared" si="174"/>
        <v>3.6046783625730989</v>
      </c>
      <c r="O795" s="5">
        <f t="shared" si="174"/>
        <v>4.0974658869395713</v>
      </c>
      <c r="P795" s="5">
        <f t="shared" si="174"/>
        <v>4</v>
      </c>
      <c r="Q795" s="5">
        <f t="shared" si="174"/>
        <v>4.3001949317738797</v>
      </c>
      <c r="R795" s="5">
        <f t="shared" si="174"/>
        <v>3.9473684210526314</v>
      </c>
      <c r="S795" s="5">
        <f t="shared" si="174"/>
        <v>3.5649122807017544</v>
      </c>
      <c r="T795" s="5">
        <f t="shared" si="175"/>
        <v>2.2400000000000002</v>
      </c>
      <c r="U795" s="5">
        <f t="shared" si="175"/>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133</v>
      </c>
      <c r="M796" s="5">
        <f t="shared" si="176"/>
        <v>2.8955165692007796</v>
      </c>
      <c r="N796" s="5">
        <f t="shared" si="174"/>
        <v>3.6046783625730989</v>
      </c>
      <c r="O796" s="5">
        <f t="shared" si="174"/>
        <v>4.0974658869395713</v>
      </c>
      <c r="P796" s="5">
        <f t="shared" si="174"/>
        <v>4</v>
      </c>
      <c r="Q796" s="5">
        <f t="shared" si="174"/>
        <v>4.3001949317738797</v>
      </c>
      <c r="R796" s="5">
        <f t="shared" si="174"/>
        <v>3.9473684210526314</v>
      </c>
      <c r="S796" s="5">
        <f t="shared" si="174"/>
        <v>3.5649122807017544</v>
      </c>
      <c r="T796" s="5">
        <f t="shared" si="175"/>
        <v>2.2400000000000002</v>
      </c>
      <c r="U796" s="5">
        <f t="shared" si="175"/>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134</v>
      </c>
      <c r="M797" s="5">
        <f t="shared" si="176"/>
        <v>2.8955165692007796</v>
      </c>
      <c r="N797" s="5">
        <f t="shared" si="174"/>
        <v>3.6046783625730989</v>
      </c>
      <c r="O797" s="5">
        <f t="shared" si="174"/>
        <v>4.0974658869395713</v>
      </c>
      <c r="P797" s="5">
        <f t="shared" si="174"/>
        <v>4</v>
      </c>
      <c r="Q797" s="5">
        <f t="shared" si="174"/>
        <v>4.3001949317738797</v>
      </c>
      <c r="R797" s="5">
        <f t="shared" si="174"/>
        <v>3.9473684210526314</v>
      </c>
      <c r="S797" s="5">
        <f t="shared" si="174"/>
        <v>3.5649122807017544</v>
      </c>
      <c r="T797" s="5">
        <f t="shared" si="175"/>
        <v>2.2400000000000002</v>
      </c>
      <c r="U797" s="5">
        <f t="shared" si="175"/>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135</v>
      </c>
      <c r="M798" s="5">
        <f t="shared" si="176"/>
        <v>2.8955165692007796</v>
      </c>
      <c r="N798" s="5">
        <f t="shared" si="174"/>
        <v>3.6046783625730989</v>
      </c>
      <c r="O798" s="5">
        <f t="shared" si="174"/>
        <v>4.0974658869395713</v>
      </c>
      <c r="P798" s="5">
        <f t="shared" si="174"/>
        <v>4</v>
      </c>
      <c r="Q798" s="5">
        <f t="shared" si="174"/>
        <v>4.3001949317738797</v>
      </c>
      <c r="R798" s="5">
        <f t="shared" si="174"/>
        <v>3.9473684210526314</v>
      </c>
      <c r="S798" s="5">
        <f t="shared" si="174"/>
        <v>3.5649122807017544</v>
      </c>
      <c r="T798" s="5">
        <f t="shared" si="175"/>
        <v>2.2400000000000002</v>
      </c>
      <c r="U798" s="5">
        <f t="shared" si="175"/>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136</v>
      </c>
      <c r="M799" s="5">
        <f t="shared" si="176"/>
        <v>2.8955165692007796</v>
      </c>
      <c r="N799" s="5">
        <f t="shared" si="176"/>
        <v>3.6046783625730989</v>
      </c>
      <c r="O799" s="5">
        <f t="shared" si="176"/>
        <v>4.0974658869395713</v>
      </c>
      <c r="P799" s="5">
        <f t="shared" si="176"/>
        <v>4</v>
      </c>
      <c r="Q799" s="5">
        <f t="shared" si="176"/>
        <v>4.3001949317738797</v>
      </c>
      <c r="R799" s="5">
        <f t="shared" si="176"/>
        <v>3.9473684210526314</v>
      </c>
      <c r="S799" s="5">
        <f t="shared" si="176"/>
        <v>3.5649122807017544</v>
      </c>
      <c r="T799" s="5">
        <f t="shared" si="175"/>
        <v>2.2400000000000002</v>
      </c>
      <c r="U799" s="5">
        <f t="shared" si="175"/>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137</v>
      </c>
      <c r="M800" s="5">
        <f t="shared" si="176"/>
        <v>2.8955165692007796</v>
      </c>
      <c r="N800" s="5">
        <f t="shared" si="176"/>
        <v>3.6046783625730989</v>
      </c>
      <c r="O800" s="5">
        <f t="shared" si="176"/>
        <v>4.0974658869395713</v>
      </c>
      <c r="P800" s="5">
        <f t="shared" si="176"/>
        <v>4</v>
      </c>
      <c r="Q800" s="5">
        <f t="shared" si="176"/>
        <v>4.3001949317738797</v>
      </c>
      <c r="R800" s="5">
        <f t="shared" si="176"/>
        <v>3.9473684210526314</v>
      </c>
      <c r="S800" s="5">
        <f t="shared" si="176"/>
        <v>3.5649122807017544</v>
      </c>
      <c r="T800" s="5">
        <f t="shared" si="175"/>
        <v>2.2400000000000002</v>
      </c>
      <c r="U800" s="5">
        <f t="shared" si="175"/>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138</v>
      </c>
      <c r="M801" s="5">
        <f t="shared" si="176"/>
        <v>2.8955165692007796</v>
      </c>
      <c r="N801" s="5">
        <f t="shared" si="176"/>
        <v>3.6046783625730989</v>
      </c>
      <c r="O801" s="5">
        <f t="shared" si="176"/>
        <v>4.0974658869395713</v>
      </c>
      <c r="P801" s="5">
        <f t="shared" si="176"/>
        <v>4</v>
      </c>
      <c r="Q801" s="5">
        <f t="shared" si="176"/>
        <v>4.3001949317738797</v>
      </c>
      <c r="R801" s="5">
        <f t="shared" si="176"/>
        <v>3.9473684210526314</v>
      </c>
      <c r="S801" s="5">
        <f t="shared" si="176"/>
        <v>3.5649122807017544</v>
      </c>
      <c r="T801" s="5">
        <f t="shared" si="175"/>
        <v>2.2400000000000002</v>
      </c>
      <c r="U801" s="5">
        <f t="shared" si="175"/>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139</v>
      </c>
      <c r="M802" s="5">
        <f t="shared" si="176"/>
        <v>2.8955165692007796</v>
      </c>
      <c r="N802" s="5">
        <f t="shared" si="176"/>
        <v>3.6046783625730989</v>
      </c>
      <c r="O802" s="5">
        <f t="shared" si="176"/>
        <v>4.0974658869395713</v>
      </c>
      <c r="P802" s="5">
        <f t="shared" si="176"/>
        <v>4</v>
      </c>
      <c r="Q802" s="5">
        <f t="shared" si="176"/>
        <v>4.3001949317738797</v>
      </c>
      <c r="R802" s="5">
        <f t="shared" si="176"/>
        <v>3.9473684210526314</v>
      </c>
      <c r="S802" s="5">
        <f t="shared" si="176"/>
        <v>3.5649122807017544</v>
      </c>
      <c r="T802" s="5">
        <f t="shared" si="175"/>
        <v>2.2400000000000002</v>
      </c>
      <c r="U802" s="5">
        <f t="shared" si="175"/>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t="s">
        <v>781</v>
      </c>
      <c r="L803" s="99" t="s">
        <v>367</v>
      </c>
      <c r="M803" s="5">
        <f t="shared" si="176"/>
        <v>0</v>
      </c>
      <c r="N803" s="5">
        <f t="shared" si="176"/>
        <v>0</v>
      </c>
      <c r="O803" s="5">
        <f t="shared" si="176"/>
        <v>0</v>
      </c>
      <c r="P803" s="5">
        <f t="shared" si="176"/>
        <v>0</v>
      </c>
      <c r="Q803" s="5">
        <f t="shared" si="176"/>
        <v>0</v>
      </c>
      <c r="R803" s="5">
        <f t="shared" si="176"/>
        <v>0</v>
      </c>
      <c r="S803" s="5">
        <f t="shared" si="176"/>
        <v>0</v>
      </c>
      <c r="T803" s="5">
        <f t="shared" ref="T803:U822" si="177">INDEX(T$773:T$782,MATCH($L803,$L$773:$L$782,0))</f>
        <v>0</v>
      </c>
      <c r="U803" s="5">
        <f t="shared" si="177"/>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131</v>
      </c>
      <c r="M804" s="5">
        <f t="shared" si="176"/>
        <v>2.8955165692007796</v>
      </c>
      <c r="N804" s="5">
        <f t="shared" si="176"/>
        <v>3.6046783625730989</v>
      </c>
      <c r="O804" s="5">
        <f t="shared" si="176"/>
        <v>4.0974658869395713</v>
      </c>
      <c r="P804" s="5">
        <f t="shared" si="176"/>
        <v>4</v>
      </c>
      <c r="Q804" s="5">
        <f t="shared" si="176"/>
        <v>4.3001949317738797</v>
      </c>
      <c r="R804" s="5">
        <f t="shared" si="176"/>
        <v>3.9473684210526314</v>
      </c>
      <c r="S804" s="5">
        <f t="shared" si="176"/>
        <v>3.5649122807017544</v>
      </c>
      <c r="T804" s="5">
        <f t="shared" si="177"/>
        <v>2.2400000000000002</v>
      </c>
      <c r="U804" s="5">
        <f t="shared" si="177"/>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132</v>
      </c>
      <c r="M805" s="5">
        <f t="shared" si="176"/>
        <v>2.8955165692007796</v>
      </c>
      <c r="N805" s="5">
        <f t="shared" si="176"/>
        <v>3.6046783625730989</v>
      </c>
      <c r="O805" s="5">
        <f t="shared" si="176"/>
        <v>4.0974658869395713</v>
      </c>
      <c r="P805" s="5">
        <f t="shared" si="176"/>
        <v>4</v>
      </c>
      <c r="Q805" s="5">
        <f t="shared" si="176"/>
        <v>4.3001949317738797</v>
      </c>
      <c r="R805" s="5">
        <f t="shared" si="176"/>
        <v>3.9473684210526314</v>
      </c>
      <c r="S805" s="5">
        <f t="shared" si="176"/>
        <v>3.5649122807017544</v>
      </c>
      <c r="T805" s="5">
        <f t="shared" si="177"/>
        <v>2.2400000000000002</v>
      </c>
      <c r="U805" s="5">
        <f t="shared" si="177"/>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133</v>
      </c>
      <c r="M806" s="5">
        <f t="shared" si="176"/>
        <v>2.8955165692007796</v>
      </c>
      <c r="N806" s="5">
        <f t="shared" si="176"/>
        <v>3.6046783625730989</v>
      </c>
      <c r="O806" s="5">
        <f t="shared" si="176"/>
        <v>4.0974658869395713</v>
      </c>
      <c r="P806" s="5">
        <f t="shared" si="176"/>
        <v>4</v>
      </c>
      <c r="Q806" s="5">
        <f t="shared" si="176"/>
        <v>4.3001949317738797</v>
      </c>
      <c r="R806" s="5">
        <f t="shared" si="176"/>
        <v>3.9473684210526314</v>
      </c>
      <c r="S806" s="5">
        <f t="shared" si="176"/>
        <v>3.5649122807017544</v>
      </c>
      <c r="T806" s="5">
        <f t="shared" si="177"/>
        <v>2.2400000000000002</v>
      </c>
      <c r="U806" s="5">
        <f t="shared" si="177"/>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134</v>
      </c>
      <c r="M807" s="5">
        <f t="shared" si="176"/>
        <v>2.8955165692007796</v>
      </c>
      <c r="N807" s="5">
        <f t="shared" si="176"/>
        <v>3.6046783625730989</v>
      </c>
      <c r="O807" s="5">
        <f t="shared" si="176"/>
        <v>4.0974658869395713</v>
      </c>
      <c r="P807" s="5">
        <f t="shared" si="176"/>
        <v>4</v>
      </c>
      <c r="Q807" s="5">
        <f t="shared" si="176"/>
        <v>4.3001949317738797</v>
      </c>
      <c r="R807" s="5">
        <f t="shared" si="176"/>
        <v>3.9473684210526314</v>
      </c>
      <c r="S807" s="5">
        <f t="shared" si="176"/>
        <v>3.5649122807017544</v>
      </c>
      <c r="T807" s="5">
        <f t="shared" si="177"/>
        <v>2.2400000000000002</v>
      </c>
      <c r="U807" s="5">
        <f t="shared" si="177"/>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135</v>
      </c>
      <c r="M808" s="5">
        <f>INDEX(M$773:M$782,MATCH($L808,$L$773:$L$782,0))</f>
        <v>2.8955165692007796</v>
      </c>
      <c r="N808" s="5">
        <f t="shared" si="176"/>
        <v>3.6046783625730989</v>
      </c>
      <c r="O808" s="5">
        <f t="shared" si="176"/>
        <v>4.0974658869395713</v>
      </c>
      <c r="P808" s="5">
        <f t="shared" si="176"/>
        <v>4</v>
      </c>
      <c r="Q808" s="5">
        <f t="shared" si="176"/>
        <v>4.3001949317738797</v>
      </c>
      <c r="R808" s="5">
        <f t="shared" si="176"/>
        <v>3.9473684210526314</v>
      </c>
      <c r="S808" s="5">
        <f t="shared" si="176"/>
        <v>3.5649122807017544</v>
      </c>
      <c r="T808" s="5">
        <f t="shared" si="177"/>
        <v>2.2400000000000002</v>
      </c>
      <c r="U808" s="5">
        <f t="shared" si="177"/>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136</v>
      </c>
      <c r="M809" s="5">
        <f t="shared" si="176"/>
        <v>2.8955165692007796</v>
      </c>
      <c r="N809" s="5">
        <f t="shared" si="176"/>
        <v>3.6046783625730989</v>
      </c>
      <c r="O809" s="5">
        <f>INDEX(O$773:O$782,MATCH($L809,$L$773:$L$782,0))</f>
        <v>4.0974658869395713</v>
      </c>
      <c r="P809" s="5">
        <f t="shared" si="176"/>
        <v>4</v>
      </c>
      <c r="Q809" s="5">
        <f t="shared" si="176"/>
        <v>4.3001949317738797</v>
      </c>
      <c r="R809" s="5">
        <f t="shared" si="176"/>
        <v>3.9473684210526314</v>
      </c>
      <c r="S809" s="5">
        <f t="shared" si="176"/>
        <v>3.5649122807017544</v>
      </c>
      <c r="T809" s="5">
        <f t="shared" si="177"/>
        <v>2.2400000000000002</v>
      </c>
      <c r="U809" s="5">
        <f t="shared" si="177"/>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137</v>
      </c>
      <c r="M810" s="5">
        <f t="shared" si="176"/>
        <v>2.8955165692007796</v>
      </c>
      <c r="N810" s="5">
        <f t="shared" si="176"/>
        <v>3.6046783625730989</v>
      </c>
      <c r="O810" s="5">
        <f t="shared" si="176"/>
        <v>4.0974658869395713</v>
      </c>
      <c r="P810" s="5">
        <f t="shared" si="176"/>
        <v>4</v>
      </c>
      <c r="Q810" s="5">
        <f t="shared" si="176"/>
        <v>4.3001949317738797</v>
      </c>
      <c r="R810" s="5">
        <f t="shared" si="176"/>
        <v>3.9473684210526314</v>
      </c>
      <c r="S810" s="5">
        <f t="shared" si="176"/>
        <v>3.5649122807017544</v>
      </c>
      <c r="T810" s="5">
        <f t="shared" si="177"/>
        <v>2.2400000000000002</v>
      </c>
      <c r="U810" s="5">
        <f t="shared" si="177"/>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138</v>
      </c>
      <c r="M811" s="5">
        <f t="shared" si="176"/>
        <v>2.8955165692007796</v>
      </c>
      <c r="N811" s="5">
        <f t="shared" si="176"/>
        <v>3.6046783625730989</v>
      </c>
      <c r="O811" s="5">
        <f t="shared" si="176"/>
        <v>4.0974658869395713</v>
      </c>
      <c r="P811" s="5">
        <f t="shared" si="176"/>
        <v>4</v>
      </c>
      <c r="Q811" s="5">
        <f t="shared" si="176"/>
        <v>4.3001949317738797</v>
      </c>
      <c r="R811" s="5">
        <f t="shared" si="176"/>
        <v>3.9473684210526314</v>
      </c>
      <c r="S811" s="5">
        <f t="shared" si="176"/>
        <v>3.5649122807017544</v>
      </c>
      <c r="T811" s="5">
        <f t="shared" si="177"/>
        <v>2.2400000000000002</v>
      </c>
      <c r="U811" s="5">
        <f t="shared" si="177"/>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139</v>
      </c>
      <c r="M812" s="5">
        <f t="shared" si="176"/>
        <v>2.8955165692007796</v>
      </c>
      <c r="N812" s="5">
        <f t="shared" si="176"/>
        <v>3.6046783625730989</v>
      </c>
      <c r="O812" s="5">
        <f t="shared" si="176"/>
        <v>4.0974658869395713</v>
      </c>
      <c r="P812" s="5">
        <f t="shared" si="176"/>
        <v>4</v>
      </c>
      <c r="Q812" s="5">
        <f t="shared" si="176"/>
        <v>4.3001949317738797</v>
      </c>
      <c r="R812" s="5">
        <f t="shared" si="176"/>
        <v>3.9473684210526314</v>
      </c>
      <c r="S812" s="5">
        <f t="shared" si="176"/>
        <v>3.5649122807017544</v>
      </c>
      <c r="T812" s="5">
        <f t="shared" si="177"/>
        <v>2.2400000000000002</v>
      </c>
      <c r="U812" s="5">
        <f t="shared" si="177"/>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t="s">
        <v>782</v>
      </c>
      <c r="L813" s="99" t="s">
        <v>367</v>
      </c>
      <c r="M813" s="5">
        <f t="shared" si="176"/>
        <v>0</v>
      </c>
      <c r="N813" s="5">
        <f t="shared" si="176"/>
        <v>0</v>
      </c>
      <c r="O813" s="5">
        <f t="shared" si="176"/>
        <v>0</v>
      </c>
      <c r="P813" s="5">
        <f t="shared" si="176"/>
        <v>0</v>
      </c>
      <c r="Q813" s="5">
        <f t="shared" si="176"/>
        <v>0</v>
      </c>
      <c r="R813" s="5">
        <f t="shared" si="176"/>
        <v>0</v>
      </c>
      <c r="S813" s="5">
        <f t="shared" si="176"/>
        <v>0</v>
      </c>
      <c r="T813" s="5">
        <f t="shared" si="177"/>
        <v>0</v>
      </c>
      <c r="U813" s="5">
        <f t="shared" si="177"/>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131</v>
      </c>
      <c r="M814" s="5">
        <f t="shared" si="176"/>
        <v>2.8955165692007796</v>
      </c>
      <c r="N814" s="5">
        <f t="shared" si="176"/>
        <v>3.6046783625730989</v>
      </c>
      <c r="O814" s="5">
        <f t="shared" si="176"/>
        <v>4.0974658869395713</v>
      </c>
      <c r="P814" s="5">
        <f t="shared" si="176"/>
        <v>4</v>
      </c>
      <c r="Q814" s="5">
        <f t="shared" si="176"/>
        <v>4.3001949317738797</v>
      </c>
      <c r="R814" s="5">
        <f t="shared" si="176"/>
        <v>3.9473684210526314</v>
      </c>
      <c r="S814" s="5">
        <f t="shared" si="176"/>
        <v>3.5649122807017544</v>
      </c>
      <c r="T814" s="5">
        <f t="shared" si="177"/>
        <v>2.2400000000000002</v>
      </c>
      <c r="U814" s="5">
        <f t="shared" si="177"/>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132</v>
      </c>
      <c r="M815" s="5">
        <f t="shared" si="176"/>
        <v>2.8955165692007796</v>
      </c>
      <c r="N815" s="5">
        <f t="shared" si="176"/>
        <v>3.6046783625730989</v>
      </c>
      <c r="O815" s="5">
        <f t="shared" si="176"/>
        <v>4.0974658869395713</v>
      </c>
      <c r="P815" s="5">
        <f t="shared" si="176"/>
        <v>4</v>
      </c>
      <c r="Q815" s="5">
        <f t="shared" si="176"/>
        <v>4.3001949317738797</v>
      </c>
      <c r="R815" s="5">
        <f t="shared" si="176"/>
        <v>3.9473684210526314</v>
      </c>
      <c r="S815" s="5">
        <f t="shared" si="176"/>
        <v>3.5649122807017544</v>
      </c>
      <c r="T815" s="5">
        <f t="shared" si="177"/>
        <v>2.2400000000000002</v>
      </c>
      <c r="U815" s="5">
        <f t="shared" si="177"/>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133</v>
      </c>
      <c r="M816" s="5">
        <f t="shared" ref="M816:S847" si="178">INDEX(M$773:M$782,MATCH($L816,$L$773:$L$782,0))</f>
        <v>2.8955165692007796</v>
      </c>
      <c r="N816" s="5">
        <f t="shared" si="178"/>
        <v>3.6046783625730989</v>
      </c>
      <c r="O816" s="5">
        <f t="shared" si="178"/>
        <v>4.0974658869395713</v>
      </c>
      <c r="P816" s="5">
        <f t="shared" si="178"/>
        <v>4</v>
      </c>
      <c r="Q816" s="5">
        <f t="shared" si="178"/>
        <v>4.3001949317738797</v>
      </c>
      <c r="R816" s="5">
        <f t="shared" si="178"/>
        <v>3.9473684210526314</v>
      </c>
      <c r="S816" s="5">
        <f t="shared" si="178"/>
        <v>3.5649122807017544</v>
      </c>
      <c r="T816" s="5">
        <f t="shared" si="177"/>
        <v>2.2400000000000002</v>
      </c>
      <c r="U816" s="5">
        <f t="shared" si="177"/>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134</v>
      </c>
      <c r="M817" s="5">
        <f t="shared" si="178"/>
        <v>2.8955165692007796</v>
      </c>
      <c r="N817" s="5">
        <f t="shared" si="178"/>
        <v>3.6046783625730989</v>
      </c>
      <c r="O817" s="5">
        <f t="shared" si="178"/>
        <v>4.0974658869395713</v>
      </c>
      <c r="P817" s="5">
        <f t="shared" si="178"/>
        <v>4</v>
      </c>
      <c r="Q817" s="5">
        <f t="shared" si="178"/>
        <v>4.3001949317738797</v>
      </c>
      <c r="R817" s="5">
        <f t="shared" si="178"/>
        <v>3.9473684210526314</v>
      </c>
      <c r="S817" s="5">
        <f t="shared" si="178"/>
        <v>3.5649122807017544</v>
      </c>
      <c r="T817" s="5">
        <f t="shared" si="177"/>
        <v>2.2400000000000002</v>
      </c>
      <c r="U817" s="5">
        <f t="shared" si="177"/>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135</v>
      </c>
      <c r="M818" s="5">
        <f t="shared" si="178"/>
        <v>2.8955165692007796</v>
      </c>
      <c r="N818" s="5">
        <f t="shared" si="178"/>
        <v>3.6046783625730989</v>
      </c>
      <c r="O818" s="5">
        <f t="shared" si="178"/>
        <v>4.0974658869395713</v>
      </c>
      <c r="P818" s="5">
        <f t="shared" si="178"/>
        <v>4</v>
      </c>
      <c r="Q818" s="5">
        <f t="shared" si="178"/>
        <v>4.3001949317738797</v>
      </c>
      <c r="R818" s="5">
        <f t="shared" si="178"/>
        <v>3.9473684210526314</v>
      </c>
      <c r="S818" s="5">
        <f t="shared" si="178"/>
        <v>3.5649122807017544</v>
      </c>
      <c r="T818" s="5">
        <f t="shared" si="177"/>
        <v>2.2400000000000002</v>
      </c>
      <c r="U818" s="5">
        <f t="shared" si="177"/>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136</v>
      </c>
      <c r="M819" s="5">
        <f t="shared" si="178"/>
        <v>2.8955165692007796</v>
      </c>
      <c r="N819" s="5">
        <f t="shared" si="178"/>
        <v>3.6046783625730989</v>
      </c>
      <c r="O819" s="5">
        <f t="shared" si="178"/>
        <v>4.0974658869395713</v>
      </c>
      <c r="P819" s="5">
        <f t="shared" si="178"/>
        <v>4</v>
      </c>
      <c r="Q819" s="5">
        <f t="shared" si="178"/>
        <v>4.3001949317738797</v>
      </c>
      <c r="R819" s="5">
        <f t="shared" si="178"/>
        <v>3.9473684210526314</v>
      </c>
      <c r="S819" s="5">
        <f t="shared" si="178"/>
        <v>3.5649122807017544</v>
      </c>
      <c r="T819" s="5">
        <f t="shared" si="177"/>
        <v>2.2400000000000002</v>
      </c>
      <c r="U819" s="5">
        <f t="shared" si="177"/>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137</v>
      </c>
      <c r="M820" s="5">
        <f t="shared" si="178"/>
        <v>2.8955165692007796</v>
      </c>
      <c r="N820" s="5">
        <f t="shared" si="178"/>
        <v>3.6046783625730989</v>
      </c>
      <c r="O820" s="5">
        <f t="shared" si="178"/>
        <v>4.0974658869395713</v>
      </c>
      <c r="P820" s="5">
        <f t="shared" si="178"/>
        <v>4</v>
      </c>
      <c r="Q820" s="5">
        <f t="shared" si="178"/>
        <v>4.3001949317738797</v>
      </c>
      <c r="R820" s="5">
        <f t="shared" si="178"/>
        <v>3.9473684210526314</v>
      </c>
      <c r="S820" s="5">
        <f t="shared" si="178"/>
        <v>3.5649122807017544</v>
      </c>
      <c r="T820" s="5">
        <f t="shared" si="177"/>
        <v>2.2400000000000002</v>
      </c>
      <c r="U820" s="5">
        <f t="shared" si="177"/>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138</v>
      </c>
      <c r="M821" s="5">
        <f t="shared" si="178"/>
        <v>2.8955165692007796</v>
      </c>
      <c r="N821" s="5">
        <f t="shared" si="178"/>
        <v>3.6046783625730989</v>
      </c>
      <c r="O821" s="5">
        <f t="shared" si="178"/>
        <v>4.0974658869395713</v>
      </c>
      <c r="P821" s="5">
        <f t="shared" si="178"/>
        <v>4</v>
      </c>
      <c r="Q821" s="5">
        <f t="shared" si="178"/>
        <v>4.3001949317738797</v>
      </c>
      <c r="R821" s="5">
        <f t="shared" si="178"/>
        <v>3.9473684210526314</v>
      </c>
      <c r="S821" s="5">
        <f t="shared" si="178"/>
        <v>3.5649122807017544</v>
      </c>
      <c r="T821" s="5">
        <f t="shared" si="177"/>
        <v>2.2400000000000002</v>
      </c>
      <c r="U821" s="5">
        <f t="shared" si="177"/>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139</v>
      </c>
      <c r="M822" s="5">
        <f t="shared" si="178"/>
        <v>2.8955165692007796</v>
      </c>
      <c r="N822" s="5">
        <f t="shared" si="178"/>
        <v>3.6046783625730989</v>
      </c>
      <c r="O822" s="5">
        <f t="shared" si="178"/>
        <v>4.0974658869395713</v>
      </c>
      <c r="P822" s="5">
        <f t="shared" si="178"/>
        <v>4</v>
      </c>
      <c r="Q822" s="5">
        <f t="shared" si="178"/>
        <v>4.3001949317738797</v>
      </c>
      <c r="R822" s="5">
        <f t="shared" si="178"/>
        <v>3.9473684210526314</v>
      </c>
      <c r="S822" s="5">
        <f t="shared" si="178"/>
        <v>3.5649122807017544</v>
      </c>
      <c r="T822" s="5">
        <f t="shared" si="177"/>
        <v>2.2400000000000002</v>
      </c>
      <c r="U822" s="5">
        <f t="shared" si="177"/>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t="s">
        <v>783</v>
      </c>
      <c r="L823" s="99" t="s">
        <v>367</v>
      </c>
      <c r="M823" s="5">
        <f t="shared" si="178"/>
        <v>0</v>
      </c>
      <c r="N823" s="5">
        <f t="shared" si="178"/>
        <v>0</v>
      </c>
      <c r="O823" s="5">
        <f t="shared" si="178"/>
        <v>0</v>
      </c>
      <c r="P823" s="5">
        <f t="shared" si="178"/>
        <v>0</v>
      </c>
      <c r="Q823" s="5">
        <f t="shared" si="178"/>
        <v>0</v>
      </c>
      <c r="R823" s="5">
        <f t="shared" si="178"/>
        <v>0</v>
      </c>
      <c r="S823" s="5">
        <f t="shared" si="178"/>
        <v>0</v>
      </c>
      <c r="T823" s="5">
        <f t="shared" ref="T823:U842" si="179">INDEX(T$773:T$782,MATCH($L823,$L$773:$L$782,0))</f>
        <v>0</v>
      </c>
      <c r="U823" s="5">
        <f t="shared" si="179"/>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131</v>
      </c>
      <c r="M824" s="5">
        <f t="shared" si="178"/>
        <v>2.8955165692007796</v>
      </c>
      <c r="N824" s="5">
        <f t="shared" si="178"/>
        <v>3.6046783625730989</v>
      </c>
      <c r="O824" s="5">
        <f t="shared" si="178"/>
        <v>4.0974658869395713</v>
      </c>
      <c r="P824" s="5">
        <f t="shared" si="178"/>
        <v>4</v>
      </c>
      <c r="Q824" s="5">
        <f t="shared" si="178"/>
        <v>4.3001949317738797</v>
      </c>
      <c r="R824" s="5">
        <f t="shared" si="178"/>
        <v>3.9473684210526314</v>
      </c>
      <c r="S824" s="5">
        <f t="shared" si="178"/>
        <v>3.5649122807017544</v>
      </c>
      <c r="T824" s="5">
        <f t="shared" si="179"/>
        <v>2.2400000000000002</v>
      </c>
      <c r="U824" s="5">
        <f t="shared" si="179"/>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132</v>
      </c>
      <c r="M825" s="5">
        <f t="shared" si="178"/>
        <v>2.8955165692007796</v>
      </c>
      <c r="N825" s="5">
        <f t="shared" si="178"/>
        <v>3.6046783625730989</v>
      </c>
      <c r="O825" s="5">
        <f t="shared" si="178"/>
        <v>4.0974658869395713</v>
      </c>
      <c r="P825" s="5">
        <f t="shared" si="178"/>
        <v>4</v>
      </c>
      <c r="Q825" s="5">
        <f t="shared" si="178"/>
        <v>4.3001949317738797</v>
      </c>
      <c r="R825" s="5">
        <f t="shared" si="178"/>
        <v>3.9473684210526314</v>
      </c>
      <c r="S825" s="5">
        <f t="shared" si="178"/>
        <v>3.5649122807017544</v>
      </c>
      <c r="T825" s="5">
        <f t="shared" si="179"/>
        <v>2.2400000000000002</v>
      </c>
      <c r="U825" s="5">
        <f t="shared" si="179"/>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133</v>
      </c>
      <c r="M826" s="5">
        <f t="shared" si="178"/>
        <v>2.8955165692007796</v>
      </c>
      <c r="N826" s="5">
        <f t="shared" si="178"/>
        <v>3.6046783625730989</v>
      </c>
      <c r="O826" s="5">
        <f t="shared" si="178"/>
        <v>4.0974658869395713</v>
      </c>
      <c r="P826" s="5">
        <f t="shared" si="178"/>
        <v>4</v>
      </c>
      <c r="Q826" s="5">
        <f t="shared" si="178"/>
        <v>4.3001949317738797</v>
      </c>
      <c r="R826" s="5">
        <f t="shared" si="178"/>
        <v>3.9473684210526314</v>
      </c>
      <c r="S826" s="5">
        <f t="shared" si="178"/>
        <v>3.5649122807017544</v>
      </c>
      <c r="T826" s="5">
        <f t="shared" si="179"/>
        <v>2.2400000000000002</v>
      </c>
      <c r="U826" s="5">
        <f t="shared" si="179"/>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134</v>
      </c>
      <c r="M827" s="5">
        <f t="shared" si="178"/>
        <v>2.8955165692007796</v>
      </c>
      <c r="N827" s="5">
        <f t="shared" si="178"/>
        <v>3.6046783625730989</v>
      </c>
      <c r="O827" s="5">
        <f t="shared" si="178"/>
        <v>4.0974658869395713</v>
      </c>
      <c r="P827" s="5">
        <f t="shared" si="178"/>
        <v>4</v>
      </c>
      <c r="Q827" s="5">
        <f t="shared" si="178"/>
        <v>4.3001949317738797</v>
      </c>
      <c r="R827" s="5">
        <f t="shared" si="178"/>
        <v>3.9473684210526314</v>
      </c>
      <c r="S827" s="5">
        <f t="shared" ref="S827:S872" si="180">INDEX(S$773:S$782,MATCH($L827,$L$773:$L$782,0))</f>
        <v>3.5649122807017544</v>
      </c>
      <c r="T827" s="5">
        <f t="shared" si="179"/>
        <v>2.2400000000000002</v>
      </c>
      <c r="U827" s="5">
        <f t="shared" si="179"/>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135</v>
      </c>
      <c r="M828" s="5">
        <f t="shared" si="178"/>
        <v>2.8955165692007796</v>
      </c>
      <c r="N828" s="5">
        <f t="shared" si="178"/>
        <v>3.6046783625730989</v>
      </c>
      <c r="O828" s="5">
        <f t="shared" si="178"/>
        <v>4.0974658869395713</v>
      </c>
      <c r="P828" s="5">
        <f t="shared" si="178"/>
        <v>4</v>
      </c>
      <c r="Q828" s="5">
        <f t="shared" si="178"/>
        <v>4.3001949317738797</v>
      </c>
      <c r="R828" s="5">
        <f t="shared" si="178"/>
        <v>3.9473684210526314</v>
      </c>
      <c r="S828" s="5">
        <f t="shared" si="180"/>
        <v>3.5649122807017544</v>
      </c>
      <c r="T828" s="5">
        <f t="shared" si="179"/>
        <v>2.2400000000000002</v>
      </c>
      <c r="U828" s="5">
        <f t="shared" si="179"/>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136</v>
      </c>
      <c r="M829" s="5">
        <f t="shared" si="178"/>
        <v>2.8955165692007796</v>
      </c>
      <c r="N829" s="5">
        <f t="shared" si="178"/>
        <v>3.6046783625730989</v>
      </c>
      <c r="O829" s="5">
        <f t="shared" si="178"/>
        <v>4.0974658869395713</v>
      </c>
      <c r="P829" s="5">
        <f t="shared" si="178"/>
        <v>4</v>
      </c>
      <c r="Q829" s="5">
        <f t="shared" si="178"/>
        <v>4.3001949317738797</v>
      </c>
      <c r="R829" s="5">
        <f t="shared" si="178"/>
        <v>3.9473684210526314</v>
      </c>
      <c r="S829" s="5">
        <f t="shared" si="180"/>
        <v>3.5649122807017544</v>
      </c>
      <c r="T829" s="5">
        <f t="shared" si="179"/>
        <v>2.2400000000000002</v>
      </c>
      <c r="U829" s="5">
        <f t="shared" si="179"/>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137</v>
      </c>
      <c r="M830" s="5">
        <f t="shared" si="178"/>
        <v>2.8955165692007796</v>
      </c>
      <c r="N830" s="5">
        <f t="shared" si="178"/>
        <v>3.6046783625730989</v>
      </c>
      <c r="O830" s="5">
        <f t="shared" si="178"/>
        <v>4.0974658869395713</v>
      </c>
      <c r="P830" s="5">
        <f t="shared" si="178"/>
        <v>4</v>
      </c>
      <c r="Q830" s="5">
        <f t="shared" si="178"/>
        <v>4.3001949317738797</v>
      </c>
      <c r="R830" s="5">
        <f t="shared" si="178"/>
        <v>3.9473684210526314</v>
      </c>
      <c r="S830" s="5">
        <f t="shared" si="180"/>
        <v>3.5649122807017544</v>
      </c>
      <c r="T830" s="5">
        <f t="shared" si="179"/>
        <v>2.2400000000000002</v>
      </c>
      <c r="U830" s="5">
        <f t="shared" si="179"/>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138</v>
      </c>
      <c r="M831" s="5">
        <f t="shared" si="178"/>
        <v>2.8955165692007796</v>
      </c>
      <c r="N831" s="5">
        <f t="shared" si="178"/>
        <v>3.6046783625730989</v>
      </c>
      <c r="O831" s="5">
        <f t="shared" si="178"/>
        <v>4.0974658869395713</v>
      </c>
      <c r="P831" s="5">
        <f t="shared" si="178"/>
        <v>4</v>
      </c>
      <c r="Q831" s="5">
        <f t="shared" si="178"/>
        <v>4.3001949317738797</v>
      </c>
      <c r="R831" s="5">
        <f t="shared" si="178"/>
        <v>3.9473684210526314</v>
      </c>
      <c r="S831" s="5">
        <f t="shared" si="180"/>
        <v>3.5649122807017544</v>
      </c>
      <c r="T831" s="5">
        <f t="shared" si="179"/>
        <v>2.2400000000000002</v>
      </c>
      <c r="U831" s="5">
        <f t="shared" si="179"/>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139</v>
      </c>
      <c r="M832" s="5">
        <f t="shared" si="178"/>
        <v>2.8955165692007796</v>
      </c>
      <c r="N832" s="5">
        <f t="shared" si="178"/>
        <v>3.6046783625730989</v>
      </c>
      <c r="O832" s="5">
        <f t="shared" si="178"/>
        <v>4.0974658869395713</v>
      </c>
      <c r="P832" s="5">
        <f t="shared" si="178"/>
        <v>4</v>
      </c>
      <c r="Q832" s="5">
        <f t="shared" si="178"/>
        <v>4.3001949317738797</v>
      </c>
      <c r="R832" s="5">
        <f t="shared" si="178"/>
        <v>3.9473684210526314</v>
      </c>
      <c r="S832" s="5">
        <f t="shared" si="180"/>
        <v>3.5649122807017544</v>
      </c>
      <c r="T832" s="5">
        <f t="shared" si="179"/>
        <v>2.2400000000000002</v>
      </c>
      <c r="U832" s="5">
        <f t="shared" si="179"/>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t="s">
        <v>784</v>
      </c>
      <c r="L833" s="99" t="s">
        <v>367</v>
      </c>
      <c r="M833" s="5">
        <f t="shared" si="178"/>
        <v>0</v>
      </c>
      <c r="N833" s="5">
        <f t="shared" si="178"/>
        <v>0</v>
      </c>
      <c r="O833" s="5">
        <f t="shared" si="178"/>
        <v>0</v>
      </c>
      <c r="P833" s="5">
        <f t="shared" si="178"/>
        <v>0</v>
      </c>
      <c r="Q833" s="5">
        <f t="shared" si="178"/>
        <v>0</v>
      </c>
      <c r="R833" s="5">
        <f t="shared" si="178"/>
        <v>0</v>
      </c>
      <c r="S833" s="5">
        <f t="shared" si="180"/>
        <v>0</v>
      </c>
      <c r="T833" s="5">
        <f t="shared" si="179"/>
        <v>0</v>
      </c>
      <c r="U833" s="5">
        <f t="shared" si="179"/>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131</v>
      </c>
      <c r="M834" s="5">
        <f t="shared" si="178"/>
        <v>2.8955165692007796</v>
      </c>
      <c r="N834" s="5">
        <f t="shared" si="178"/>
        <v>3.6046783625730989</v>
      </c>
      <c r="O834" s="5">
        <f t="shared" si="178"/>
        <v>4.0974658869395713</v>
      </c>
      <c r="P834" s="5">
        <f t="shared" si="178"/>
        <v>4</v>
      </c>
      <c r="Q834" s="5">
        <f t="shared" si="178"/>
        <v>4.3001949317738797</v>
      </c>
      <c r="R834" s="5">
        <f t="shared" si="178"/>
        <v>3.9473684210526314</v>
      </c>
      <c r="S834" s="5">
        <f t="shared" si="180"/>
        <v>3.5649122807017544</v>
      </c>
      <c r="T834" s="5">
        <f t="shared" si="179"/>
        <v>2.2400000000000002</v>
      </c>
      <c r="U834" s="5">
        <f t="shared" si="179"/>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132</v>
      </c>
      <c r="M835" s="5">
        <f t="shared" si="178"/>
        <v>2.8955165692007796</v>
      </c>
      <c r="N835" s="5">
        <f t="shared" si="178"/>
        <v>3.6046783625730989</v>
      </c>
      <c r="O835" s="5">
        <f t="shared" si="178"/>
        <v>4.0974658869395713</v>
      </c>
      <c r="P835" s="5">
        <f t="shared" si="178"/>
        <v>4</v>
      </c>
      <c r="Q835" s="5">
        <f t="shared" si="178"/>
        <v>4.3001949317738797</v>
      </c>
      <c r="R835" s="5">
        <f t="shared" si="178"/>
        <v>3.9473684210526314</v>
      </c>
      <c r="S835" s="5">
        <f t="shared" si="180"/>
        <v>3.5649122807017544</v>
      </c>
      <c r="T835" s="5">
        <f t="shared" si="179"/>
        <v>2.2400000000000002</v>
      </c>
      <c r="U835" s="5">
        <f t="shared" si="179"/>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133</v>
      </c>
      <c r="M836" s="5">
        <f t="shared" si="178"/>
        <v>2.8955165692007796</v>
      </c>
      <c r="N836" s="5">
        <f t="shared" si="178"/>
        <v>3.6046783625730989</v>
      </c>
      <c r="O836" s="5">
        <f t="shared" si="178"/>
        <v>4.0974658869395713</v>
      </c>
      <c r="P836" s="5">
        <f t="shared" si="178"/>
        <v>4</v>
      </c>
      <c r="Q836" s="5">
        <f t="shared" si="178"/>
        <v>4.3001949317738797</v>
      </c>
      <c r="R836" s="5">
        <f t="shared" si="178"/>
        <v>3.9473684210526314</v>
      </c>
      <c r="S836" s="5">
        <f t="shared" si="180"/>
        <v>3.5649122807017544</v>
      </c>
      <c r="T836" s="5">
        <f t="shared" si="179"/>
        <v>2.2400000000000002</v>
      </c>
      <c r="U836" s="5">
        <f t="shared" si="179"/>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134</v>
      </c>
      <c r="M837" s="5">
        <f t="shared" si="178"/>
        <v>2.8955165692007796</v>
      </c>
      <c r="N837" s="5">
        <f t="shared" si="178"/>
        <v>3.6046783625730989</v>
      </c>
      <c r="O837" s="5">
        <f t="shared" si="178"/>
        <v>4.0974658869395713</v>
      </c>
      <c r="P837" s="5">
        <f t="shared" si="178"/>
        <v>4</v>
      </c>
      <c r="Q837" s="5">
        <f t="shared" si="178"/>
        <v>4.3001949317738797</v>
      </c>
      <c r="R837" s="5">
        <f t="shared" si="178"/>
        <v>3.9473684210526314</v>
      </c>
      <c r="S837" s="5">
        <f t="shared" si="180"/>
        <v>3.5649122807017544</v>
      </c>
      <c r="T837" s="5">
        <f t="shared" si="179"/>
        <v>2.2400000000000002</v>
      </c>
      <c r="U837" s="5">
        <f t="shared" si="179"/>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135</v>
      </c>
      <c r="M838" s="5">
        <f t="shared" si="178"/>
        <v>2.8955165692007796</v>
      </c>
      <c r="N838" s="5">
        <f t="shared" si="178"/>
        <v>3.6046783625730989</v>
      </c>
      <c r="O838" s="5">
        <f t="shared" si="178"/>
        <v>4.0974658869395713</v>
      </c>
      <c r="P838" s="5">
        <f t="shared" si="178"/>
        <v>4</v>
      </c>
      <c r="Q838" s="5">
        <f t="shared" si="178"/>
        <v>4.3001949317738797</v>
      </c>
      <c r="R838" s="5">
        <f t="shared" si="178"/>
        <v>3.9473684210526314</v>
      </c>
      <c r="S838" s="5">
        <f t="shared" si="180"/>
        <v>3.5649122807017544</v>
      </c>
      <c r="T838" s="5">
        <f t="shared" si="179"/>
        <v>2.2400000000000002</v>
      </c>
      <c r="U838" s="5">
        <f t="shared" si="179"/>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136</v>
      </c>
      <c r="M839" s="5">
        <f t="shared" si="178"/>
        <v>2.8955165692007796</v>
      </c>
      <c r="N839" s="5">
        <f t="shared" si="178"/>
        <v>3.6046783625730989</v>
      </c>
      <c r="O839" s="5">
        <f t="shared" si="178"/>
        <v>4.0974658869395713</v>
      </c>
      <c r="P839" s="5">
        <f t="shared" si="178"/>
        <v>4</v>
      </c>
      <c r="Q839" s="5">
        <f t="shared" si="178"/>
        <v>4.3001949317738797</v>
      </c>
      <c r="R839" s="5">
        <f t="shared" si="178"/>
        <v>3.9473684210526314</v>
      </c>
      <c r="S839" s="5">
        <f t="shared" si="180"/>
        <v>3.5649122807017544</v>
      </c>
      <c r="T839" s="5">
        <f t="shared" si="179"/>
        <v>2.2400000000000002</v>
      </c>
      <c r="U839" s="5">
        <f t="shared" si="179"/>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137</v>
      </c>
      <c r="M840" s="5">
        <f t="shared" si="178"/>
        <v>2.8955165692007796</v>
      </c>
      <c r="N840" s="5">
        <f t="shared" si="178"/>
        <v>3.6046783625730989</v>
      </c>
      <c r="O840" s="5">
        <f t="shared" si="178"/>
        <v>4.0974658869395713</v>
      </c>
      <c r="P840" s="5">
        <f t="shared" si="178"/>
        <v>4</v>
      </c>
      <c r="Q840" s="5">
        <f t="shared" si="178"/>
        <v>4.3001949317738797</v>
      </c>
      <c r="R840" s="5">
        <f t="shared" si="178"/>
        <v>3.9473684210526314</v>
      </c>
      <c r="S840" s="5">
        <f t="shared" si="180"/>
        <v>3.5649122807017544</v>
      </c>
      <c r="T840" s="5">
        <f t="shared" si="179"/>
        <v>2.2400000000000002</v>
      </c>
      <c r="U840" s="5">
        <f t="shared" si="179"/>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138</v>
      </c>
      <c r="M841" s="5">
        <f t="shared" si="178"/>
        <v>2.8955165692007796</v>
      </c>
      <c r="N841" s="5">
        <f t="shared" si="178"/>
        <v>3.6046783625730989</v>
      </c>
      <c r="O841" s="5">
        <f t="shared" si="178"/>
        <v>4.0974658869395713</v>
      </c>
      <c r="P841" s="5">
        <f t="shared" si="178"/>
        <v>4</v>
      </c>
      <c r="Q841" s="5">
        <f t="shared" si="178"/>
        <v>4.3001949317738797</v>
      </c>
      <c r="R841" s="5">
        <f t="shared" si="178"/>
        <v>3.9473684210526314</v>
      </c>
      <c r="S841" s="5">
        <f t="shared" si="180"/>
        <v>3.5649122807017544</v>
      </c>
      <c r="T841" s="5">
        <f t="shared" si="179"/>
        <v>2.2400000000000002</v>
      </c>
      <c r="U841" s="5">
        <f t="shared" si="179"/>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139</v>
      </c>
      <c r="M842" s="5">
        <f t="shared" si="178"/>
        <v>2.8955165692007796</v>
      </c>
      <c r="N842" s="5">
        <f t="shared" si="178"/>
        <v>3.6046783625730989</v>
      </c>
      <c r="O842" s="5">
        <f t="shared" si="178"/>
        <v>4.0974658869395713</v>
      </c>
      <c r="P842" s="5">
        <f t="shared" si="178"/>
        <v>4</v>
      </c>
      <c r="Q842" s="5">
        <f t="shared" si="178"/>
        <v>4.3001949317738797</v>
      </c>
      <c r="R842" s="5">
        <f t="shared" si="178"/>
        <v>3.9473684210526314</v>
      </c>
      <c r="S842" s="5">
        <f t="shared" si="180"/>
        <v>3.5649122807017544</v>
      </c>
      <c r="T842" s="5">
        <f t="shared" si="179"/>
        <v>2.2400000000000002</v>
      </c>
      <c r="U842" s="5">
        <f t="shared" si="179"/>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t="s">
        <v>785</v>
      </c>
      <c r="L843" s="99" t="s">
        <v>367</v>
      </c>
      <c r="M843" s="5">
        <f t="shared" si="178"/>
        <v>0</v>
      </c>
      <c r="N843" s="5">
        <f t="shared" si="178"/>
        <v>0</v>
      </c>
      <c r="O843" s="5">
        <f t="shared" si="178"/>
        <v>0</v>
      </c>
      <c r="P843" s="5">
        <f t="shared" si="178"/>
        <v>0</v>
      </c>
      <c r="Q843" s="5">
        <f t="shared" si="178"/>
        <v>0</v>
      </c>
      <c r="R843" s="5">
        <f t="shared" si="178"/>
        <v>0</v>
      </c>
      <c r="S843" s="5">
        <f t="shared" si="180"/>
        <v>0</v>
      </c>
      <c r="T843" s="5">
        <f t="shared" ref="T843:U862" si="181">INDEX(T$773:T$782,MATCH($L843,$L$773:$L$782,0))</f>
        <v>0</v>
      </c>
      <c r="U843" s="5">
        <f t="shared" si="181"/>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131</v>
      </c>
      <c r="M844" s="5">
        <f t="shared" si="178"/>
        <v>2.8955165692007796</v>
      </c>
      <c r="N844" s="5">
        <f t="shared" si="178"/>
        <v>3.6046783625730989</v>
      </c>
      <c r="O844" s="5">
        <f t="shared" si="178"/>
        <v>4.0974658869395713</v>
      </c>
      <c r="P844" s="5">
        <f t="shared" si="178"/>
        <v>4</v>
      </c>
      <c r="Q844" s="5">
        <f t="shared" si="178"/>
        <v>4.3001949317738797</v>
      </c>
      <c r="R844" s="5">
        <f t="shared" si="178"/>
        <v>3.9473684210526314</v>
      </c>
      <c r="S844" s="5">
        <f t="shared" si="180"/>
        <v>3.5649122807017544</v>
      </c>
      <c r="T844" s="5">
        <f t="shared" si="181"/>
        <v>2.2400000000000002</v>
      </c>
      <c r="U844" s="5">
        <f t="shared" si="181"/>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132</v>
      </c>
      <c r="M845" s="5">
        <f t="shared" si="178"/>
        <v>2.8955165692007796</v>
      </c>
      <c r="N845" s="5">
        <f t="shared" si="178"/>
        <v>3.6046783625730989</v>
      </c>
      <c r="O845" s="5">
        <f t="shared" si="178"/>
        <v>4.0974658869395713</v>
      </c>
      <c r="P845" s="5">
        <f t="shared" si="178"/>
        <v>4</v>
      </c>
      <c r="Q845" s="5">
        <f t="shared" si="178"/>
        <v>4.3001949317738797</v>
      </c>
      <c r="R845" s="5">
        <f t="shared" si="178"/>
        <v>3.9473684210526314</v>
      </c>
      <c r="S845" s="5">
        <f t="shared" si="180"/>
        <v>3.5649122807017544</v>
      </c>
      <c r="T845" s="5">
        <f t="shared" si="181"/>
        <v>2.2400000000000002</v>
      </c>
      <c r="U845" s="5">
        <f t="shared" si="181"/>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133</v>
      </c>
      <c r="M846" s="5">
        <f t="shared" si="178"/>
        <v>2.8955165692007796</v>
      </c>
      <c r="N846" s="5">
        <f t="shared" si="178"/>
        <v>3.6046783625730989</v>
      </c>
      <c r="O846" s="5">
        <f t="shared" si="178"/>
        <v>4.0974658869395713</v>
      </c>
      <c r="P846" s="5">
        <f t="shared" si="178"/>
        <v>4</v>
      </c>
      <c r="Q846" s="5">
        <f t="shared" si="178"/>
        <v>4.3001949317738797</v>
      </c>
      <c r="R846" s="5">
        <f t="shared" si="178"/>
        <v>3.9473684210526314</v>
      </c>
      <c r="S846" s="5">
        <f t="shared" si="180"/>
        <v>3.5649122807017544</v>
      </c>
      <c r="T846" s="5">
        <f t="shared" si="181"/>
        <v>2.2400000000000002</v>
      </c>
      <c r="U846" s="5">
        <f t="shared" si="181"/>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134</v>
      </c>
      <c r="M847" s="5">
        <f t="shared" si="178"/>
        <v>2.8955165692007796</v>
      </c>
      <c r="N847" s="5">
        <f t="shared" si="178"/>
        <v>3.6046783625730989</v>
      </c>
      <c r="O847" s="5">
        <f t="shared" si="178"/>
        <v>4.0974658869395713</v>
      </c>
      <c r="P847" s="5">
        <f t="shared" si="178"/>
        <v>4</v>
      </c>
      <c r="Q847" s="5">
        <f t="shared" si="178"/>
        <v>4.3001949317738797</v>
      </c>
      <c r="R847" s="5">
        <f t="shared" si="178"/>
        <v>3.9473684210526314</v>
      </c>
      <c r="S847" s="5">
        <f t="shared" si="180"/>
        <v>3.5649122807017544</v>
      </c>
      <c r="T847" s="5">
        <f t="shared" si="181"/>
        <v>2.2400000000000002</v>
      </c>
      <c r="U847" s="5">
        <f t="shared" si="181"/>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135</v>
      </c>
      <c r="M848" s="5">
        <f t="shared" ref="M848:M872" si="182">INDEX(M$773:M$782,MATCH($L848,$L$773:$L$782,0))</f>
        <v>2.8955165692007796</v>
      </c>
      <c r="N848" s="5">
        <f t="shared" ref="N848:R872" si="183">INDEX(N$773:N$782,MATCH($L848,$L$773:$L$782,0))</f>
        <v>3.6046783625730989</v>
      </c>
      <c r="O848" s="5">
        <f t="shared" si="183"/>
        <v>4.0974658869395713</v>
      </c>
      <c r="P848" s="5">
        <f t="shared" si="183"/>
        <v>4</v>
      </c>
      <c r="Q848" s="5">
        <f t="shared" si="183"/>
        <v>4.3001949317738797</v>
      </c>
      <c r="R848" s="5">
        <f t="shared" si="183"/>
        <v>3.9473684210526314</v>
      </c>
      <c r="S848" s="5">
        <f t="shared" si="180"/>
        <v>3.5649122807017544</v>
      </c>
      <c r="T848" s="5">
        <f t="shared" si="181"/>
        <v>2.2400000000000002</v>
      </c>
      <c r="U848" s="5">
        <f t="shared" si="181"/>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136</v>
      </c>
      <c r="M849" s="5">
        <f t="shared" si="182"/>
        <v>2.8955165692007796</v>
      </c>
      <c r="N849" s="5">
        <f t="shared" si="183"/>
        <v>3.6046783625730989</v>
      </c>
      <c r="O849" s="5">
        <f t="shared" si="183"/>
        <v>4.0974658869395713</v>
      </c>
      <c r="P849" s="5">
        <f t="shared" si="183"/>
        <v>4</v>
      </c>
      <c r="Q849" s="5">
        <f t="shared" si="183"/>
        <v>4.3001949317738797</v>
      </c>
      <c r="R849" s="5">
        <f t="shared" si="183"/>
        <v>3.9473684210526314</v>
      </c>
      <c r="S849" s="5">
        <f t="shared" si="180"/>
        <v>3.5649122807017544</v>
      </c>
      <c r="T849" s="5">
        <f t="shared" si="181"/>
        <v>2.2400000000000002</v>
      </c>
      <c r="U849" s="5">
        <f t="shared" si="181"/>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137</v>
      </c>
      <c r="M850" s="5">
        <f t="shared" si="182"/>
        <v>2.8955165692007796</v>
      </c>
      <c r="N850" s="5">
        <f t="shared" si="183"/>
        <v>3.6046783625730989</v>
      </c>
      <c r="O850" s="5">
        <f t="shared" si="183"/>
        <v>4.0974658869395713</v>
      </c>
      <c r="P850" s="5">
        <f t="shared" si="183"/>
        <v>4</v>
      </c>
      <c r="Q850" s="5">
        <f t="shared" si="183"/>
        <v>4.3001949317738797</v>
      </c>
      <c r="R850" s="5">
        <f t="shared" si="183"/>
        <v>3.9473684210526314</v>
      </c>
      <c r="S850" s="5">
        <f t="shared" si="180"/>
        <v>3.5649122807017544</v>
      </c>
      <c r="T850" s="5">
        <f t="shared" si="181"/>
        <v>2.2400000000000002</v>
      </c>
      <c r="U850" s="5">
        <f t="shared" si="181"/>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138</v>
      </c>
      <c r="M851" s="5">
        <f t="shared" si="182"/>
        <v>2.8955165692007796</v>
      </c>
      <c r="N851" s="5">
        <f t="shared" si="183"/>
        <v>3.6046783625730989</v>
      </c>
      <c r="O851" s="5">
        <f t="shared" si="183"/>
        <v>4.0974658869395713</v>
      </c>
      <c r="P851" s="5">
        <f t="shared" si="183"/>
        <v>4</v>
      </c>
      <c r="Q851" s="5">
        <f t="shared" si="183"/>
        <v>4.3001949317738797</v>
      </c>
      <c r="R851" s="5">
        <f t="shared" si="183"/>
        <v>3.9473684210526314</v>
      </c>
      <c r="S851" s="5">
        <f t="shared" si="180"/>
        <v>3.5649122807017544</v>
      </c>
      <c r="T851" s="5">
        <f t="shared" si="181"/>
        <v>2.2400000000000002</v>
      </c>
      <c r="U851" s="5">
        <f t="shared" si="181"/>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139</v>
      </c>
      <c r="M852" s="5">
        <f t="shared" si="182"/>
        <v>2.8955165692007796</v>
      </c>
      <c r="N852" s="5">
        <f t="shared" si="183"/>
        <v>3.6046783625730989</v>
      </c>
      <c r="O852" s="5">
        <f t="shared" si="183"/>
        <v>4.0974658869395713</v>
      </c>
      <c r="P852" s="5">
        <f t="shared" si="183"/>
        <v>4</v>
      </c>
      <c r="Q852" s="5">
        <f t="shared" si="183"/>
        <v>4.3001949317738797</v>
      </c>
      <c r="R852" s="5">
        <f t="shared" si="183"/>
        <v>3.9473684210526314</v>
      </c>
      <c r="S852" s="5">
        <f t="shared" si="180"/>
        <v>3.5649122807017544</v>
      </c>
      <c r="T852" s="5">
        <f t="shared" si="181"/>
        <v>2.2400000000000002</v>
      </c>
      <c r="U852" s="5">
        <f t="shared" si="181"/>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t="s">
        <v>786</v>
      </c>
      <c r="L853" s="99" t="s">
        <v>367</v>
      </c>
      <c r="M853" s="5">
        <f t="shared" si="182"/>
        <v>0</v>
      </c>
      <c r="N853" s="5">
        <f t="shared" si="183"/>
        <v>0</v>
      </c>
      <c r="O853" s="5">
        <f t="shared" si="183"/>
        <v>0</v>
      </c>
      <c r="P853" s="5">
        <f t="shared" si="183"/>
        <v>0</v>
      </c>
      <c r="Q853" s="5">
        <f t="shared" si="183"/>
        <v>0</v>
      </c>
      <c r="R853" s="5">
        <f t="shared" si="183"/>
        <v>0</v>
      </c>
      <c r="S853" s="5">
        <f t="shared" si="180"/>
        <v>0</v>
      </c>
      <c r="T853" s="5">
        <f t="shared" si="181"/>
        <v>0</v>
      </c>
      <c r="U853" s="5">
        <f t="shared" si="181"/>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131</v>
      </c>
      <c r="M854" s="5">
        <f t="shared" si="182"/>
        <v>2.8955165692007796</v>
      </c>
      <c r="N854" s="5">
        <f t="shared" si="183"/>
        <v>3.6046783625730989</v>
      </c>
      <c r="O854" s="5">
        <f t="shared" si="183"/>
        <v>4.0974658869395713</v>
      </c>
      <c r="P854" s="5">
        <f t="shared" si="183"/>
        <v>4</v>
      </c>
      <c r="Q854" s="5">
        <f t="shared" si="183"/>
        <v>4.3001949317738797</v>
      </c>
      <c r="R854" s="5">
        <f t="shared" si="183"/>
        <v>3.9473684210526314</v>
      </c>
      <c r="S854" s="5">
        <f t="shared" si="180"/>
        <v>3.5649122807017544</v>
      </c>
      <c r="T854" s="5">
        <f t="shared" si="181"/>
        <v>2.2400000000000002</v>
      </c>
      <c r="U854" s="5">
        <f t="shared" si="181"/>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132</v>
      </c>
      <c r="M855" s="5">
        <f t="shared" si="182"/>
        <v>2.8955165692007796</v>
      </c>
      <c r="N855" s="5">
        <f t="shared" si="183"/>
        <v>3.6046783625730989</v>
      </c>
      <c r="O855" s="5">
        <f t="shared" si="183"/>
        <v>4.0974658869395713</v>
      </c>
      <c r="P855" s="5">
        <f t="shared" si="183"/>
        <v>4</v>
      </c>
      <c r="Q855" s="5">
        <f t="shared" si="183"/>
        <v>4.3001949317738797</v>
      </c>
      <c r="R855" s="5">
        <f t="shared" si="183"/>
        <v>3.9473684210526314</v>
      </c>
      <c r="S855" s="5">
        <f t="shared" si="180"/>
        <v>3.5649122807017544</v>
      </c>
      <c r="T855" s="5">
        <f t="shared" si="181"/>
        <v>2.2400000000000002</v>
      </c>
      <c r="U855" s="5">
        <f t="shared" si="181"/>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133</v>
      </c>
      <c r="M856" s="5">
        <f t="shared" si="182"/>
        <v>2.8955165692007796</v>
      </c>
      <c r="N856" s="5">
        <f t="shared" si="183"/>
        <v>3.6046783625730989</v>
      </c>
      <c r="O856" s="5">
        <f t="shared" si="183"/>
        <v>4.0974658869395713</v>
      </c>
      <c r="P856" s="5">
        <f t="shared" si="183"/>
        <v>4</v>
      </c>
      <c r="Q856" s="5">
        <f t="shared" si="183"/>
        <v>4.3001949317738797</v>
      </c>
      <c r="R856" s="5">
        <f t="shared" si="183"/>
        <v>3.9473684210526314</v>
      </c>
      <c r="S856" s="5">
        <f t="shared" si="180"/>
        <v>3.5649122807017544</v>
      </c>
      <c r="T856" s="5">
        <f t="shared" si="181"/>
        <v>2.2400000000000002</v>
      </c>
      <c r="U856" s="5">
        <f t="shared" si="181"/>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134</v>
      </c>
      <c r="M857" s="5">
        <f t="shared" si="182"/>
        <v>2.8955165692007796</v>
      </c>
      <c r="N857" s="5">
        <f t="shared" si="183"/>
        <v>3.6046783625730989</v>
      </c>
      <c r="O857" s="5">
        <f t="shared" si="183"/>
        <v>4.0974658869395713</v>
      </c>
      <c r="P857" s="5">
        <f t="shared" si="183"/>
        <v>4</v>
      </c>
      <c r="Q857" s="5">
        <f t="shared" si="183"/>
        <v>4.3001949317738797</v>
      </c>
      <c r="R857" s="5">
        <f t="shared" si="183"/>
        <v>3.9473684210526314</v>
      </c>
      <c r="S857" s="5">
        <f t="shared" si="180"/>
        <v>3.5649122807017544</v>
      </c>
      <c r="T857" s="5">
        <f t="shared" si="181"/>
        <v>2.2400000000000002</v>
      </c>
      <c r="U857" s="5">
        <f t="shared" si="181"/>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135</v>
      </c>
      <c r="M858" s="5">
        <f t="shared" si="182"/>
        <v>2.8955165692007796</v>
      </c>
      <c r="N858" s="5">
        <f t="shared" si="183"/>
        <v>3.6046783625730989</v>
      </c>
      <c r="O858" s="5">
        <f t="shared" si="183"/>
        <v>4.0974658869395713</v>
      </c>
      <c r="P858" s="5">
        <f t="shared" si="183"/>
        <v>4</v>
      </c>
      <c r="Q858" s="5">
        <f t="shared" si="183"/>
        <v>4.3001949317738797</v>
      </c>
      <c r="R858" s="5">
        <f t="shared" si="183"/>
        <v>3.9473684210526314</v>
      </c>
      <c r="S858" s="5">
        <f t="shared" si="180"/>
        <v>3.5649122807017544</v>
      </c>
      <c r="T858" s="5">
        <f t="shared" si="181"/>
        <v>2.2400000000000002</v>
      </c>
      <c r="U858" s="5">
        <f t="shared" si="181"/>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136</v>
      </c>
      <c r="M859" s="5">
        <f t="shared" si="182"/>
        <v>2.8955165692007796</v>
      </c>
      <c r="N859" s="5">
        <f t="shared" si="183"/>
        <v>3.6046783625730989</v>
      </c>
      <c r="O859" s="5">
        <f t="shared" si="183"/>
        <v>4.0974658869395713</v>
      </c>
      <c r="P859" s="5">
        <f t="shared" si="183"/>
        <v>4</v>
      </c>
      <c r="Q859" s="5">
        <f t="shared" si="183"/>
        <v>4.3001949317738797</v>
      </c>
      <c r="R859" s="5">
        <f t="shared" si="183"/>
        <v>3.9473684210526314</v>
      </c>
      <c r="S859" s="5">
        <f t="shared" si="180"/>
        <v>3.5649122807017544</v>
      </c>
      <c r="T859" s="5">
        <f t="shared" si="181"/>
        <v>2.2400000000000002</v>
      </c>
      <c r="U859" s="5">
        <f t="shared" si="181"/>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137</v>
      </c>
      <c r="M860" s="5">
        <f t="shared" si="182"/>
        <v>2.8955165692007796</v>
      </c>
      <c r="N860" s="5">
        <f t="shared" si="183"/>
        <v>3.6046783625730989</v>
      </c>
      <c r="O860" s="5">
        <f t="shared" si="183"/>
        <v>4.0974658869395713</v>
      </c>
      <c r="P860" s="5">
        <f t="shared" si="183"/>
        <v>4</v>
      </c>
      <c r="Q860" s="5">
        <f t="shared" si="183"/>
        <v>4.3001949317738797</v>
      </c>
      <c r="R860" s="5">
        <f t="shared" si="183"/>
        <v>3.9473684210526314</v>
      </c>
      <c r="S860" s="5">
        <f t="shared" si="180"/>
        <v>3.5649122807017544</v>
      </c>
      <c r="T860" s="5">
        <f t="shared" si="181"/>
        <v>2.2400000000000002</v>
      </c>
      <c r="U860" s="5">
        <f t="shared" si="181"/>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138</v>
      </c>
      <c r="M861" s="5">
        <f t="shared" si="182"/>
        <v>2.8955165692007796</v>
      </c>
      <c r="N861" s="5">
        <f t="shared" si="183"/>
        <v>3.6046783625730989</v>
      </c>
      <c r="O861" s="5">
        <f t="shared" si="183"/>
        <v>4.0974658869395713</v>
      </c>
      <c r="P861" s="5">
        <f t="shared" si="183"/>
        <v>4</v>
      </c>
      <c r="Q861" s="5">
        <f t="shared" si="183"/>
        <v>4.3001949317738797</v>
      </c>
      <c r="R861" s="5">
        <f t="shared" si="183"/>
        <v>3.9473684210526314</v>
      </c>
      <c r="S861" s="5">
        <f t="shared" si="180"/>
        <v>3.5649122807017544</v>
      </c>
      <c r="T861" s="5">
        <f t="shared" si="181"/>
        <v>2.2400000000000002</v>
      </c>
      <c r="U861" s="5">
        <f t="shared" si="181"/>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139</v>
      </c>
      <c r="M862" s="5">
        <f t="shared" si="182"/>
        <v>2.8955165692007796</v>
      </c>
      <c r="N862" s="5">
        <f t="shared" si="183"/>
        <v>3.6046783625730989</v>
      </c>
      <c r="O862" s="5">
        <f t="shared" si="183"/>
        <v>4.0974658869395713</v>
      </c>
      <c r="P862" s="5">
        <f t="shared" si="183"/>
        <v>4</v>
      </c>
      <c r="Q862" s="5">
        <f t="shared" si="183"/>
        <v>4.3001949317738797</v>
      </c>
      <c r="R862" s="5">
        <f t="shared" si="183"/>
        <v>3.9473684210526314</v>
      </c>
      <c r="S862" s="5">
        <f t="shared" si="180"/>
        <v>3.5649122807017544</v>
      </c>
      <c r="T862" s="5">
        <f t="shared" si="181"/>
        <v>2.2400000000000002</v>
      </c>
      <c r="U862" s="5">
        <f t="shared" si="181"/>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t="s">
        <v>787</v>
      </c>
      <c r="L863" s="99" t="s">
        <v>367</v>
      </c>
      <c r="M863" s="5">
        <f t="shared" si="182"/>
        <v>0</v>
      </c>
      <c r="N863" s="5">
        <f t="shared" si="183"/>
        <v>0</v>
      </c>
      <c r="O863" s="5">
        <f t="shared" si="183"/>
        <v>0</v>
      </c>
      <c r="P863" s="5">
        <f t="shared" si="183"/>
        <v>0</v>
      </c>
      <c r="Q863" s="5">
        <f t="shared" si="183"/>
        <v>0</v>
      </c>
      <c r="R863" s="5">
        <f t="shared" si="183"/>
        <v>0</v>
      </c>
      <c r="S863" s="5">
        <f t="shared" si="180"/>
        <v>0</v>
      </c>
      <c r="T863" s="5">
        <f t="shared" ref="T863:U872" si="184">INDEX(T$773:T$782,MATCH($L863,$L$773:$L$782,0))</f>
        <v>0</v>
      </c>
      <c r="U863" s="5">
        <f t="shared" si="184"/>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131</v>
      </c>
      <c r="M864" s="5">
        <f t="shared" si="182"/>
        <v>2.8955165692007796</v>
      </c>
      <c r="N864" s="5">
        <f t="shared" si="183"/>
        <v>3.6046783625730989</v>
      </c>
      <c r="O864" s="5">
        <f t="shared" si="183"/>
        <v>4.0974658869395713</v>
      </c>
      <c r="P864" s="5">
        <f t="shared" si="183"/>
        <v>4</v>
      </c>
      <c r="Q864" s="5">
        <f t="shared" si="183"/>
        <v>4.3001949317738797</v>
      </c>
      <c r="R864" s="5">
        <f t="shared" si="183"/>
        <v>3.9473684210526314</v>
      </c>
      <c r="S864" s="5">
        <f t="shared" si="180"/>
        <v>3.5649122807017544</v>
      </c>
      <c r="T864" s="5">
        <f t="shared" si="184"/>
        <v>2.2400000000000002</v>
      </c>
      <c r="U864" s="5">
        <f t="shared" si="184"/>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4" hidden="1" customHeight="1" outlineLevel="2" x14ac:dyDescent="0.35">
      <c r="A865" s="102"/>
      <c r="B865" s="95"/>
      <c r="C865" s="17"/>
      <c r="D865" s="17"/>
      <c r="E865" s="17"/>
      <c r="F865" s="13"/>
      <c r="G865" s="86"/>
      <c r="H865" s="86"/>
      <c r="K865" s="99"/>
      <c r="L865" s="99" t="s">
        <v>132</v>
      </c>
      <c r="M865" s="5">
        <f t="shared" si="182"/>
        <v>2.8955165692007796</v>
      </c>
      <c r="N865" s="5">
        <f t="shared" si="183"/>
        <v>3.6046783625730989</v>
      </c>
      <c r="O865" s="5">
        <f t="shared" si="183"/>
        <v>4.0974658869395713</v>
      </c>
      <c r="P865" s="5">
        <f t="shared" si="183"/>
        <v>4</v>
      </c>
      <c r="Q865" s="5">
        <f t="shared" si="183"/>
        <v>4.3001949317738797</v>
      </c>
      <c r="R865" s="5">
        <f t="shared" si="183"/>
        <v>3.9473684210526314</v>
      </c>
      <c r="S865" s="5">
        <f t="shared" si="180"/>
        <v>3.5649122807017544</v>
      </c>
      <c r="T865" s="5">
        <f t="shared" si="184"/>
        <v>2.2400000000000002</v>
      </c>
      <c r="U865" s="5">
        <f t="shared" si="184"/>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4" hidden="1" customHeight="1" outlineLevel="2" x14ac:dyDescent="0.35">
      <c r="A866" s="102"/>
      <c r="B866" s="95"/>
      <c r="C866" s="17"/>
      <c r="D866" s="17"/>
      <c r="E866" s="17"/>
      <c r="F866" s="13"/>
      <c r="G866" s="86"/>
      <c r="H866" s="86"/>
      <c r="K866" s="99"/>
      <c r="L866" s="99" t="s">
        <v>133</v>
      </c>
      <c r="M866" s="5">
        <f t="shared" si="182"/>
        <v>2.8955165692007796</v>
      </c>
      <c r="N866" s="5">
        <f t="shared" si="183"/>
        <v>3.6046783625730989</v>
      </c>
      <c r="O866" s="5">
        <f t="shared" si="183"/>
        <v>4.0974658869395713</v>
      </c>
      <c r="P866" s="5">
        <f t="shared" si="183"/>
        <v>4</v>
      </c>
      <c r="Q866" s="5">
        <f t="shared" si="183"/>
        <v>4.3001949317738797</v>
      </c>
      <c r="R866" s="5">
        <f t="shared" si="183"/>
        <v>3.9473684210526314</v>
      </c>
      <c r="S866" s="5">
        <f t="shared" si="180"/>
        <v>3.5649122807017544</v>
      </c>
      <c r="T866" s="5">
        <f t="shared" si="184"/>
        <v>2.2400000000000002</v>
      </c>
      <c r="U866" s="5">
        <f t="shared" si="184"/>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4" hidden="1" customHeight="1" outlineLevel="2" x14ac:dyDescent="0.35">
      <c r="A867" s="102"/>
      <c r="B867" s="95"/>
      <c r="C867" s="17"/>
      <c r="D867" s="17"/>
      <c r="E867" s="17"/>
      <c r="F867" s="13"/>
      <c r="G867" s="86"/>
      <c r="H867" s="86"/>
      <c r="K867" s="99"/>
      <c r="L867" s="99" t="s">
        <v>134</v>
      </c>
      <c r="M867" s="5">
        <f t="shared" si="182"/>
        <v>2.8955165692007796</v>
      </c>
      <c r="N867" s="5">
        <f t="shared" si="183"/>
        <v>3.6046783625730989</v>
      </c>
      <c r="O867" s="5">
        <f t="shared" si="183"/>
        <v>4.0974658869395713</v>
      </c>
      <c r="P867" s="5">
        <f t="shared" si="183"/>
        <v>4</v>
      </c>
      <c r="Q867" s="5">
        <f t="shared" si="183"/>
        <v>4.3001949317738797</v>
      </c>
      <c r="R867" s="5">
        <f t="shared" si="183"/>
        <v>3.9473684210526314</v>
      </c>
      <c r="S867" s="5">
        <f t="shared" si="180"/>
        <v>3.5649122807017544</v>
      </c>
      <c r="T867" s="5">
        <f t="shared" si="184"/>
        <v>2.2400000000000002</v>
      </c>
      <c r="U867" s="5">
        <f t="shared" si="184"/>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4" hidden="1" customHeight="1" outlineLevel="2" x14ac:dyDescent="0.35">
      <c r="A868" s="102"/>
      <c r="B868" s="95"/>
      <c r="C868" s="17"/>
      <c r="D868" s="17"/>
      <c r="E868" s="17"/>
      <c r="F868" s="13"/>
      <c r="G868" s="86"/>
      <c r="H868" s="86"/>
      <c r="K868" s="99"/>
      <c r="L868" s="99" t="s">
        <v>135</v>
      </c>
      <c r="M868" s="5">
        <f t="shared" si="182"/>
        <v>2.8955165692007796</v>
      </c>
      <c r="N868" s="5">
        <f t="shared" si="183"/>
        <v>3.6046783625730989</v>
      </c>
      <c r="O868" s="5">
        <f t="shared" si="183"/>
        <v>4.0974658869395713</v>
      </c>
      <c r="P868" s="5">
        <f t="shared" si="183"/>
        <v>4</v>
      </c>
      <c r="Q868" s="5">
        <f t="shared" si="183"/>
        <v>4.3001949317738797</v>
      </c>
      <c r="R868" s="5">
        <f t="shared" si="183"/>
        <v>3.9473684210526314</v>
      </c>
      <c r="S868" s="5">
        <f t="shared" si="180"/>
        <v>3.5649122807017544</v>
      </c>
      <c r="T868" s="5">
        <f t="shared" si="184"/>
        <v>2.2400000000000002</v>
      </c>
      <c r="U868" s="5">
        <f t="shared" si="184"/>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4" hidden="1" customHeight="1" outlineLevel="2" x14ac:dyDescent="0.35">
      <c r="A869" s="102"/>
      <c r="B869" s="95"/>
      <c r="C869" s="17"/>
      <c r="D869" s="17"/>
      <c r="E869" s="17"/>
      <c r="F869" s="13"/>
      <c r="G869" s="86"/>
      <c r="H869" s="86"/>
      <c r="K869" s="99"/>
      <c r="L869" s="99" t="s">
        <v>136</v>
      </c>
      <c r="M869" s="5">
        <f t="shared" si="182"/>
        <v>2.8955165692007796</v>
      </c>
      <c r="N869" s="5">
        <f t="shared" si="183"/>
        <v>3.6046783625730989</v>
      </c>
      <c r="O869" s="5">
        <f t="shared" si="183"/>
        <v>4.0974658869395713</v>
      </c>
      <c r="P869" s="5">
        <f t="shared" si="183"/>
        <v>4</v>
      </c>
      <c r="Q869" s="5">
        <f t="shared" si="183"/>
        <v>4.3001949317738797</v>
      </c>
      <c r="R869" s="5">
        <f t="shared" si="183"/>
        <v>3.9473684210526314</v>
      </c>
      <c r="S869" s="5">
        <f t="shared" si="180"/>
        <v>3.5649122807017544</v>
      </c>
      <c r="T869" s="5">
        <f t="shared" si="184"/>
        <v>2.2400000000000002</v>
      </c>
      <c r="U869" s="5">
        <f t="shared" si="184"/>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4" hidden="1" customHeight="1" outlineLevel="2" x14ac:dyDescent="0.35">
      <c r="A870" s="102"/>
      <c r="B870" s="95"/>
      <c r="C870" s="17"/>
      <c r="D870" s="17"/>
      <c r="E870" s="17"/>
      <c r="F870" s="13"/>
      <c r="G870" s="86"/>
      <c r="H870" s="86"/>
      <c r="K870" s="99"/>
      <c r="L870" s="99" t="s">
        <v>137</v>
      </c>
      <c r="M870" s="5">
        <f t="shared" si="182"/>
        <v>2.8955165692007796</v>
      </c>
      <c r="N870" s="5">
        <f t="shared" si="183"/>
        <v>3.6046783625730989</v>
      </c>
      <c r="O870" s="5">
        <f t="shared" si="183"/>
        <v>4.0974658869395713</v>
      </c>
      <c r="P870" s="5">
        <f t="shared" si="183"/>
        <v>4</v>
      </c>
      <c r="Q870" s="5">
        <f t="shared" si="183"/>
        <v>4.3001949317738797</v>
      </c>
      <c r="R870" s="5">
        <f t="shared" si="183"/>
        <v>3.9473684210526314</v>
      </c>
      <c r="S870" s="5">
        <f t="shared" si="180"/>
        <v>3.5649122807017544</v>
      </c>
      <c r="T870" s="5">
        <f t="shared" si="184"/>
        <v>2.2400000000000002</v>
      </c>
      <c r="U870" s="5">
        <f t="shared" si="184"/>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4" hidden="1" customHeight="1" outlineLevel="2" x14ac:dyDescent="0.35">
      <c r="A871" s="102"/>
      <c r="B871" s="95"/>
      <c r="C871" s="17"/>
      <c r="D871" s="17"/>
      <c r="E871" s="17"/>
      <c r="F871" s="13"/>
      <c r="G871" s="86"/>
      <c r="H871" s="86"/>
      <c r="K871" s="99"/>
      <c r="L871" s="99" t="s">
        <v>138</v>
      </c>
      <c r="M871" s="5">
        <f t="shared" si="182"/>
        <v>2.8955165692007796</v>
      </c>
      <c r="N871" s="5">
        <f t="shared" si="183"/>
        <v>3.6046783625730989</v>
      </c>
      <c r="O871" s="5">
        <f t="shared" si="183"/>
        <v>4.0974658869395713</v>
      </c>
      <c r="P871" s="5">
        <f t="shared" si="183"/>
        <v>4</v>
      </c>
      <c r="Q871" s="5">
        <f t="shared" si="183"/>
        <v>4.3001949317738797</v>
      </c>
      <c r="R871" s="5">
        <f t="shared" si="183"/>
        <v>3.9473684210526314</v>
      </c>
      <c r="S871" s="5">
        <f t="shared" si="180"/>
        <v>3.5649122807017544</v>
      </c>
      <c r="T871" s="5">
        <f t="shared" si="184"/>
        <v>2.2400000000000002</v>
      </c>
      <c r="U871" s="5">
        <f t="shared" si="184"/>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4" hidden="1" customHeight="1" outlineLevel="2" x14ac:dyDescent="0.35">
      <c r="A872" s="102"/>
      <c r="B872" s="95"/>
      <c r="C872" s="17"/>
      <c r="D872" s="17"/>
      <c r="E872" s="17"/>
      <c r="F872" s="13"/>
      <c r="G872" s="86"/>
      <c r="H872" s="86"/>
      <c r="K872" s="99"/>
      <c r="L872" s="99" t="s">
        <v>139</v>
      </c>
      <c r="M872" s="5">
        <f t="shared" si="182"/>
        <v>2.8955165692007796</v>
      </c>
      <c r="N872" s="5">
        <f t="shared" si="183"/>
        <v>3.6046783625730989</v>
      </c>
      <c r="O872" s="5">
        <f t="shared" si="183"/>
        <v>4.0974658869395713</v>
      </c>
      <c r="P872" s="5">
        <f t="shared" si="183"/>
        <v>4</v>
      </c>
      <c r="Q872" s="5">
        <f t="shared" si="183"/>
        <v>4.3001949317738797</v>
      </c>
      <c r="R872" s="5">
        <f t="shared" si="183"/>
        <v>3.9473684210526314</v>
      </c>
      <c r="S872" s="5">
        <f t="shared" si="180"/>
        <v>3.5649122807017544</v>
      </c>
      <c r="T872" s="5">
        <f t="shared" si="184"/>
        <v>2.2400000000000002</v>
      </c>
      <c r="U872" s="5">
        <f t="shared" si="184"/>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4.5" outlineLevel="1" collapsed="1" x14ac:dyDescent="0.35">
      <c r="A873" s="102"/>
      <c r="B873" s="95"/>
      <c r="C873" s="12" t="s">
        <v>113</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4" customHeight="1" outlineLevel="1" x14ac:dyDescent="0.3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15" customHeight="1" outlineLevel="1" x14ac:dyDescent="0.35">
      <c r="A876" s="6"/>
      <c r="B876" s="95"/>
      <c r="C876" s="12" t="s">
        <v>113</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3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114</v>
      </c>
      <c r="AE877" s="41" t="s">
        <v>115</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3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15" customHeight="1" outlineLevel="1" collapsed="1" thickBot="1" x14ac:dyDescent="0.4">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15" customHeight="1" outlineLevel="1" x14ac:dyDescent="0.3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collapsed="1" x14ac:dyDescent="0.35">
      <c r="A882" s="102"/>
      <c r="B882" s="7"/>
      <c r="C882" s="12"/>
      <c r="D882" s="12">
        <v>53658.706903201055</v>
      </c>
      <c r="E882" s="12" t="s">
        <v>1</v>
      </c>
      <c r="F882" s="13"/>
      <c r="G882" s="14" t="s">
        <v>203</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2"/>
      <c r="D883" s="12"/>
      <c r="E883" s="17"/>
      <c r="F883" s="13"/>
      <c r="G883" s="13" t="s">
        <v>204</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17"/>
      <c r="G887" s="17"/>
      <c r="H887" s="17"/>
      <c r="I887" s="23" t="s">
        <v>206</v>
      </c>
      <c r="J887" s="17"/>
      <c r="K887" s="22"/>
      <c r="L887" s="22"/>
      <c r="M887" s="22"/>
      <c r="N887" s="22"/>
      <c r="O887" s="22"/>
      <c r="P887" s="22"/>
      <c r="Q887" s="22"/>
      <c r="R887" s="22"/>
      <c r="S887" s="22"/>
      <c r="T887" s="23" t="s">
        <v>207</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t="s">
        <v>205</v>
      </c>
      <c r="H888" s="17"/>
      <c r="I888" s="23" t="s">
        <v>208</v>
      </c>
      <c r="J888" s="23"/>
      <c r="K888" s="23"/>
      <c r="L888" s="23"/>
      <c r="M888" s="23"/>
      <c r="N888" s="23"/>
      <c r="O888" s="23"/>
      <c r="P888" s="23"/>
      <c r="Q888" s="23"/>
      <c r="R888" s="23"/>
      <c r="S888" s="22"/>
      <c r="T888" s="23" t="s">
        <v>209</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tr">
        <f t="shared" ref="I889:R889" si="185">J$145</f>
        <v>typ</v>
      </c>
      <c r="J889" s="23" t="str">
        <f t="shared" si="185"/>
        <v>z0</v>
      </c>
      <c r="K889" s="23" t="str">
        <f t="shared" si="185"/>
        <v>z1</v>
      </c>
      <c r="L889" s="23" t="str">
        <f t="shared" si="185"/>
        <v>z2</v>
      </c>
      <c r="M889" s="23" t="str">
        <f t="shared" si="185"/>
        <v>z3</v>
      </c>
      <c r="N889" s="23" t="str">
        <f t="shared" si="185"/>
        <v>z4</v>
      </c>
      <c r="O889" s="23" t="str">
        <f t="shared" si="185"/>
        <v>z5</v>
      </c>
      <c r="P889" s="23" t="str">
        <f t="shared" si="185"/>
        <v>z6</v>
      </c>
      <c r="Q889" s="23" t="str">
        <f t="shared" si="185"/>
        <v>z7</v>
      </c>
      <c r="R889" s="23" t="str">
        <f t="shared" si="185"/>
        <v>z8</v>
      </c>
      <c r="S889" s="22"/>
      <c r="T889" s="23" t="str">
        <f>J$145</f>
        <v>typ</v>
      </c>
      <c r="U889" s="23" t="str">
        <f t="shared" ref="U889:AC889" si="186">K$145</f>
        <v>z0</v>
      </c>
      <c r="V889" s="23" t="str">
        <f t="shared" si="186"/>
        <v>z1</v>
      </c>
      <c r="W889" s="23" t="str">
        <f t="shared" si="186"/>
        <v>z2</v>
      </c>
      <c r="X889" s="23" t="str">
        <f t="shared" si="186"/>
        <v>z3</v>
      </c>
      <c r="Y889" s="23" t="str">
        <f t="shared" si="186"/>
        <v>z4</v>
      </c>
      <c r="Z889" s="23" t="str">
        <f t="shared" si="186"/>
        <v>z5</v>
      </c>
      <c r="AA889" s="23" t="str">
        <f t="shared" si="186"/>
        <v>z6</v>
      </c>
      <c r="AB889" s="23" t="str">
        <f t="shared" si="186"/>
        <v>z7</v>
      </c>
      <c r="AC889" s="23" t="str">
        <f t="shared" si="186"/>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15" customHeight="1" outlineLevel="1" x14ac:dyDescent="0.35">
      <c r="A890" s="102"/>
      <c r="B890" s="7"/>
      <c r="C890" s="17"/>
      <c r="D890" s="17"/>
      <c r="E890" s="17"/>
      <c r="F890" s="17"/>
      <c r="G890" s="17"/>
      <c r="H890" s="17"/>
      <c r="I890" s="84" t="s">
        <v>110</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15" customHeight="1" outlineLevel="1" x14ac:dyDescent="0.3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4" customHeight="1" outlineLevel="1" x14ac:dyDescent="0.35">
      <c r="A892" s="102"/>
      <c r="B892" s="7"/>
      <c r="C892" s="17"/>
      <c r="D892" s="17"/>
      <c r="E892" s="17"/>
      <c r="F892" s="26"/>
      <c r="G892" s="143" t="s">
        <v>369</v>
      </c>
      <c r="I892" s="96">
        <v>0.8</v>
      </c>
      <c r="J892" s="96">
        <v>0.8</v>
      </c>
      <c r="K892" s="96">
        <v>0.8</v>
      </c>
      <c r="L892" s="96">
        <v>0.8</v>
      </c>
      <c r="M892" s="96">
        <v>0.8</v>
      </c>
      <c r="N892" s="96">
        <v>0.8</v>
      </c>
      <c r="O892" s="96">
        <v>0.8</v>
      </c>
      <c r="P892" s="96">
        <v>0.8</v>
      </c>
      <c r="Q892" s="96">
        <v>0.8</v>
      </c>
      <c r="R892" s="96">
        <v>0.8</v>
      </c>
      <c r="T892" s="670">
        <v>300</v>
      </c>
      <c r="U892" s="670">
        <v>300</v>
      </c>
      <c r="V892" s="670">
        <v>300</v>
      </c>
      <c r="W892" s="670">
        <v>300</v>
      </c>
      <c r="X892" s="670">
        <v>300</v>
      </c>
      <c r="Y892" s="670">
        <v>300</v>
      </c>
      <c r="Z892" s="670">
        <v>300</v>
      </c>
      <c r="AA892" s="670">
        <v>300</v>
      </c>
      <c r="AB892" s="670">
        <v>300</v>
      </c>
      <c r="AC892" s="670">
        <v>300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4" customHeight="1" outlineLevel="1" x14ac:dyDescent="0.35">
      <c r="A893" s="102"/>
      <c r="B893" s="7"/>
      <c r="C893" s="17"/>
      <c r="D893" s="17"/>
      <c r="E893" s="17"/>
      <c r="F893" s="26"/>
      <c r="G893" s="143" t="s">
        <v>370</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33"/>
      <c r="G894" s="143" t="s">
        <v>371</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33"/>
      <c r="G895" s="143" t="s">
        <v>372</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373</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374</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375</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376</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377</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26"/>
      <c r="G901" s="143" t="s">
        <v>378</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35">
      <c r="A904" s="102"/>
      <c r="B904" s="7"/>
      <c r="C904" s="12" t="s">
        <v>113</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3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115</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15" customHeight="1" outlineLevel="1" collapsed="1" thickBot="1" x14ac:dyDescent="0.4">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15" customHeight="1" outlineLevel="1" x14ac:dyDescent="0.3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35">
      <c r="A910" s="102"/>
      <c r="B910" s="103"/>
      <c r="C910" s="12"/>
      <c r="D910" s="12">
        <v>9535.2401303751758</v>
      </c>
      <c r="E910" s="12" t="s">
        <v>1</v>
      </c>
      <c r="F910" s="13"/>
      <c r="G910" s="14" t="s">
        <v>883</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2"/>
      <c r="D911" s="12"/>
      <c r="E911" s="17"/>
      <c r="F911" s="13"/>
      <c r="G911" s="13" t="s">
        <v>210</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17" t="s">
        <v>205</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23" t="s">
        <v>211</v>
      </c>
      <c r="K917" s="23" t="s">
        <v>368</v>
      </c>
      <c r="L917" s="23" t="s">
        <v>54</v>
      </c>
      <c r="M917" s="23" t="s">
        <v>55</v>
      </c>
      <c r="N917" s="23" t="s">
        <v>56</v>
      </c>
      <c r="O917" s="23" t="s">
        <v>57</v>
      </c>
      <c r="P917" s="23" t="s">
        <v>870</v>
      </c>
      <c r="Q917" s="23" t="s">
        <v>871</v>
      </c>
      <c r="R917" s="23" t="s">
        <v>872</v>
      </c>
      <c r="S917" s="23" t="s">
        <v>1086</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26"/>
      <c r="G918" s="90"/>
      <c r="H918" s="90"/>
      <c r="I918" s="90" t="s">
        <v>809</v>
      </c>
      <c r="J918" s="143" t="s">
        <v>369</v>
      </c>
      <c r="K918" s="673">
        <v>250</v>
      </c>
      <c r="L918" s="673">
        <v>250</v>
      </c>
      <c r="M918" s="673">
        <v>250</v>
      </c>
      <c r="N918" s="673">
        <v>250</v>
      </c>
      <c r="O918" s="673">
        <v>250</v>
      </c>
      <c r="P918" s="673">
        <v>250</v>
      </c>
      <c r="Q918" s="673">
        <v>250</v>
      </c>
      <c r="R918" s="673">
        <v>250</v>
      </c>
      <c r="S918" s="673">
        <v>250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26"/>
      <c r="G919" s="90"/>
      <c r="H919" s="90"/>
      <c r="I919" s="90"/>
      <c r="J919" s="143" t="s">
        <v>370</v>
      </c>
      <c r="K919" s="673">
        <v>100</v>
      </c>
      <c r="L919" s="673">
        <v>100</v>
      </c>
      <c r="M919" s="673">
        <v>100</v>
      </c>
      <c r="N919" s="673">
        <v>100</v>
      </c>
      <c r="O919" s="673">
        <v>100</v>
      </c>
      <c r="P919" s="673">
        <v>100</v>
      </c>
      <c r="Q919" s="673">
        <v>100</v>
      </c>
      <c r="R919" s="673">
        <v>100</v>
      </c>
      <c r="S919" s="673">
        <v>100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c r="J920" s="143" t="s">
        <v>371</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372</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373</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374</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375</v>
      </c>
      <c r="K924" s="673">
        <v>500</v>
      </c>
      <c r="L924" s="673">
        <v>500</v>
      </c>
      <c r="M924" s="673">
        <v>500</v>
      </c>
      <c r="N924" s="673">
        <v>500</v>
      </c>
      <c r="O924" s="673">
        <v>500</v>
      </c>
      <c r="P924" s="673">
        <v>500</v>
      </c>
      <c r="Q924" s="673">
        <v>500</v>
      </c>
      <c r="R924" s="673">
        <v>500</v>
      </c>
      <c r="S924" s="673">
        <v>500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376</v>
      </c>
      <c r="K925" s="673">
        <v>500</v>
      </c>
      <c r="L925" s="673">
        <v>500</v>
      </c>
      <c r="M925" s="673">
        <v>500</v>
      </c>
      <c r="N925" s="673">
        <v>500</v>
      </c>
      <c r="O925" s="673">
        <v>500</v>
      </c>
      <c r="P925" s="673">
        <v>500</v>
      </c>
      <c r="Q925" s="673">
        <v>500</v>
      </c>
      <c r="R925" s="673">
        <v>500</v>
      </c>
      <c r="S925" s="673">
        <v>500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377</v>
      </c>
      <c r="K926" s="673">
        <v>500</v>
      </c>
      <c r="L926" s="673">
        <v>500</v>
      </c>
      <c r="M926" s="673">
        <v>500</v>
      </c>
      <c r="N926" s="673">
        <v>500</v>
      </c>
      <c r="O926" s="673">
        <v>500</v>
      </c>
      <c r="P926" s="673">
        <v>500</v>
      </c>
      <c r="Q926" s="673">
        <v>500</v>
      </c>
      <c r="R926" s="673">
        <v>500</v>
      </c>
      <c r="S926" s="673">
        <v>500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378</v>
      </c>
      <c r="K927" s="673">
        <v>500</v>
      </c>
      <c r="L927" s="673">
        <v>500</v>
      </c>
      <c r="M927" s="673">
        <v>500</v>
      </c>
      <c r="N927" s="673">
        <v>500</v>
      </c>
      <c r="O927" s="673">
        <v>500</v>
      </c>
      <c r="P927" s="673">
        <v>500</v>
      </c>
      <c r="Q927" s="673">
        <v>500</v>
      </c>
      <c r="R927" s="673">
        <v>500</v>
      </c>
      <c r="S927" s="673">
        <v>500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4" customHeight="1" outlineLevel="2" x14ac:dyDescent="0.35">
      <c r="A928" s="102"/>
      <c r="B928" s="95"/>
      <c r="C928" s="17"/>
      <c r="D928" s="17"/>
      <c r="E928" s="17"/>
      <c r="F928" s="13"/>
      <c r="G928" s="86"/>
      <c r="H928" s="86"/>
      <c r="I928" s="99" t="s">
        <v>382</v>
      </c>
      <c r="J928" s="99" t="s">
        <v>367</v>
      </c>
      <c r="K928" s="5">
        <f>K918</f>
        <v>250</v>
      </c>
      <c r="L928" s="5">
        <f t="shared" ref="L928:Q928" si="187">L918</f>
        <v>250</v>
      </c>
      <c r="M928" s="5">
        <f t="shared" si="187"/>
        <v>250</v>
      </c>
      <c r="N928" s="5">
        <f t="shared" si="187"/>
        <v>250</v>
      </c>
      <c r="O928" s="5">
        <f t="shared" si="187"/>
        <v>250</v>
      </c>
      <c r="P928" s="5">
        <f t="shared" si="187"/>
        <v>250</v>
      </c>
      <c r="Q928" s="5">
        <f t="shared" si="187"/>
        <v>250</v>
      </c>
      <c r="R928" s="5">
        <f t="shared" ref="R928:S947" si="188">R918</f>
        <v>250</v>
      </c>
      <c r="S928" s="5">
        <f t="shared" si="188"/>
        <v>250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customHeight="1" outlineLevel="2" x14ac:dyDescent="0.35">
      <c r="A929" s="102"/>
      <c r="B929" s="95"/>
      <c r="C929" s="17"/>
      <c r="D929" s="17"/>
      <c r="E929" s="17"/>
      <c r="F929" s="13"/>
      <c r="G929" s="86"/>
      <c r="H929" s="86"/>
      <c r="I929" s="99"/>
      <c r="J929" s="99" t="s">
        <v>131</v>
      </c>
      <c r="K929" s="5">
        <f t="shared" ref="K929:Q929" si="189">K919</f>
        <v>100</v>
      </c>
      <c r="L929" s="5">
        <f t="shared" si="189"/>
        <v>100</v>
      </c>
      <c r="M929" s="5">
        <f t="shared" si="189"/>
        <v>100</v>
      </c>
      <c r="N929" s="5">
        <f t="shared" si="189"/>
        <v>100</v>
      </c>
      <c r="O929" s="5">
        <f t="shared" si="189"/>
        <v>100</v>
      </c>
      <c r="P929" s="5">
        <f t="shared" si="189"/>
        <v>100</v>
      </c>
      <c r="Q929" s="5">
        <f t="shared" si="189"/>
        <v>100</v>
      </c>
      <c r="R929" s="5">
        <f t="shared" si="188"/>
        <v>100</v>
      </c>
      <c r="S929" s="5">
        <f t="shared" si="188"/>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customHeight="1" outlineLevel="2" x14ac:dyDescent="0.35">
      <c r="A930" s="102"/>
      <c r="B930" s="95"/>
      <c r="C930" s="17"/>
      <c r="D930" s="17"/>
      <c r="E930" s="17"/>
      <c r="F930" s="13"/>
      <c r="G930" s="86"/>
      <c r="H930" s="86"/>
      <c r="I930" s="99"/>
      <c r="J930" s="99" t="s">
        <v>132</v>
      </c>
      <c r="K930" s="5">
        <f t="shared" ref="K930:Q930" si="190">K920</f>
        <v>100</v>
      </c>
      <c r="L930" s="5">
        <f t="shared" si="190"/>
        <v>100</v>
      </c>
      <c r="M930" s="5">
        <f t="shared" si="190"/>
        <v>100</v>
      </c>
      <c r="N930" s="5">
        <f t="shared" si="190"/>
        <v>100</v>
      </c>
      <c r="O930" s="5">
        <f t="shared" si="190"/>
        <v>100</v>
      </c>
      <c r="P930" s="5">
        <f t="shared" si="190"/>
        <v>100</v>
      </c>
      <c r="Q930" s="5">
        <f t="shared" si="190"/>
        <v>100</v>
      </c>
      <c r="R930" s="5">
        <f t="shared" si="188"/>
        <v>100</v>
      </c>
      <c r="S930" s="5">
        <f t="shared" si="188"/>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customHeight="1" outlineLevel="2" x14ac:dyDescent="0.35">
      <c r="A931" s="102"/>
      <c r="B931" s="95"/>
      <c r="C931" s="17"/>
      <c r="D931" s="17"/>
      <c r="E931" s="17"/>
      <c r="F931" s="13"/>
      <c r="G931" s="86"/>
      <c r="H931" s="86"/>
      <c r="I931" s="99"/>
      <c r="J931" s="99" t="s">
        <v>133</v>
      </c>
      <c r="K931" s="5">
        <f t="shared" ref="K931:Q931" si="191">K921</f>
        <v>100</v>
      </c>
      <c r="L931" s="5">
        <f t="shared" si="191"/>
        <v>100</v>
      </c>
      <c r="M931" s="5">
        <f t="shared" si="191"/>
        <v>100</v>
      </c>
      <c r="N931" s="5">
        <f t="shared" si="191"/>
        <v>100</v>
      </c>
      <c r="O931" s="5">
        <f t="shared" si="191"/>
        <v>100</v>
      </c>
      <c r="P931" s="5">
        <f t="shared" si="191"/>
        <v>100</v>
      </c>
      <c r="Q931" s="5">
        <f t="shared" si="191"/>
        <v>100</v>
      </c>
      <c r="R931" s="5">
        <f t="shared" si="188"/>
        <v>100</v>
      </c>
      <c r="S931" s="5">
        <f t="shared" si="188"/>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customHeight="1" outlineLevel="2" x14ac:dyDescent="0.35">
      <c r="A932" s="102"/>
      <c r="B932" s="95"/>
      <c r="C932" s="17"/>
      <c r="D932" s="17"/>
      <c r="E932" s="17"/>
      <c r="F932" s="13"/>
      <c r="G932" s="86"/>
      <c r="H932" s="86"/>
      <c r="I932" s="99"/>
      <c r="J932" s="99" t="s">
        <v>134</v>
      </c>
      <c r="K932" s="5">
        <f t="shared" ref="K932:Q932" si="192">K922</f>
        <v>100</v>
      </c>
      <c r="L932" s="5">
        <f t="shared" si="192"/>
        <v>100</v>
      </c>
      <c r="M932" s="5">
        <f t="shared" si="192"/>
        <v>100</v>
      </c>
      <c r="N932" s="5">
        <f t="shared" si="192"/>
        <v>100</v>
      </c>
      <c r="O932" s="5">
        <f t="shared" si="192"/>
        <v>100</v>
      </c>
      <c r="P932" s="5">
        <f t="shared" si="192"/>
        <v>100</v>
      </c>
      <c r="Q932" s="5">
        <f t="shared" si="192"/>
        <v>100</v>
      </c>
      <c r="R932" s="5">
        <f t="shared" si="188"/>
        <v>100</v>
      </c>
      <c r="S932" s="5">
        <f t="shared" si="188"/>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customHeight="1" outlineLevel="2" x14ac:dyDescent="0.35">
      <c r="A933" s="102"/>
      <c r="B933" s="95"/>
      <c r="C933" s="17"/>
      <c r="D933" s="17"/>
      <c r="E933" s="17"/>
      <c r="F933" s="13"/>
      <c r="G933" s="86"/>
      <c r="H933" s="86"/>
      <c r="I933" s="99"/>
      <c r="J933" s="99" t="s">
        <v>135</v>
      </c>
      <c r="K933" s="5">
        <f t="shared" ref="K933:Q933" si="193">K923</f>
        <v>100</v>
      </c>
      <c r="L933" s="5">
        <f t="shared" si="193"/>
        <v>100</v>
      </c>
      <c r="M933" s="5">
        <f t="shared" si="193"/>
        <v>100</v>
      </c>
      <c r="N933" s="5">
        <f t="shared" si="193"/>
        <v>100</v>
      </c>
      <c r="O933" s="5">
        <f t="shared" si="193"/>
        <v>100</v>
      </c>
      <c r="P933" s="5">
        <f t="shared" si="193"/>
        <v>100</v>
      </c>
      <c r="Q933" s="5">
        <f t="shared" si="193"/>
        <v>100</v>
      </c>
      <c r="R933" s="5">
        <f t="shared" si="188"/>
        <v>100</v>
      </c>
      <c r="S933" s="5">
        <f t="shared" si="188"/>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customHeight="1" outlineLevel="2" x14ac:dyDescent="0.35">
      <c r="A934" s="102"/>
      <c r="B934" s="95"/>
      <c r="C934" s="17"/>
      <c r="D934" s="17"/>
      <c r="E934" s="17"/>
      <c r="F934" s="13"/>
      <c r="G934" s="86"/>
      <c r="H934" s="86"/>
      <c r="I934" s="99"/>
      <c r="J934" s="99" t="s">
        <v>136</v>
      </c>
      <c r="K934" s="5">
        <f t="shared" ref="K934:Q934" si="194">K924</f>
        <v>500</v>
      </c>
      <c r="L934" s="5">
        <f t="shared" si="194"/>
        <v>500</v>
      </c>
      <c r="M934" s="5">
        <f t="shared" si="194"/>
        <v>500</v>
      </c>
      <c r="N934" s="5">
        <f t="shared" si="194"/>
        <v>500</v>
      </c>
      <c r="O934" s="5">
        <f t="shared" si="194"/>
        <v>500</v>
      </c>
      <c r="P934" s="5">
        <f t="shared" si="194"/>
        <v>500</v>
      </c>
      <c r="Q934" s="5">
        <f t="shared" si="194"/>
        <v>500</v>
      </c>
      <c r="R934" s="5">
        <f t="shared" si="188"/>
        <v>500</v>
      </c>
      <c r="S934" s="5">
        <f t="shared" si="188"/>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customHeight="1" outlineLevel="2" x14ac:dyDescent="0.35">
      <c r="A935" s="102"/>
      <c r="B935" s="95"/>
      <c r="C935" s="17"/>
      <c r="D935" s="17"/>
      <c r="E935" s="17"/>
      <c r="F935" s="13"/>
      <c r="G935" s="86"/>
      <c r="H935" s="86"/>
      <c r="I935" s="99"/>
      <c r="J935" s="99" t="s">
        <v>137</v>
      </c>
      <c r="K935" s="5">
        <f t="shared" ref="K935:Q935" si="195">K925</f>
        <v>500</v>
      </c>
      <c r="L935" s="5">
        <f t="shared" si="195"/>
        <v>500</v>
      </c>
      <c r="M935" s="5">
        <f t="shared" si="195"/>
        <v>500</v>
      </c>
      <c r="N935" s="5">
        <f t="shared" si="195"/>
        <v>500</v>
      </c>
      <c r="O935" s="5">
        <f t="shared" si="195"/>
        <v>500</v>
      </c>
      <c r="P935" s="5">
        <f t="shared" si="195"/>
        <v>500</v>
      </c>
      <c r="Q935" s="5">
        <f t="shared" si="195"/>
        <v>500</v>
      </c>
      <c r="R935" s="5">
        <f t="shared" si="188"/>
        <v>500</v>
      </c>
      <c r="S935" s="5">
        <f t="shared" si="188"/>
        <v>500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customHeight="1" outlineLevel="2" x14ac:dyDescent="0.35">
      <c r="A936" s="102"/>
      <c r="B936" s="95"/>
      <c r="C936" s="17"/>
      <c r="D936" s="17"/>
      <c r="E936" s="17"/>
      <c r="F936" s="13"/>
      <c r="G936" s="86"/>
      <c r="H936" s="86"/>
      <c r="I936" s="99"/>
      <c r="J936" s="99" t="s">
        <v>138</v>
      </c>
      <c r="K936" s="5">
        <f t="shared" ref="K936:Q936" si="196">K926</f>
        <v>500</v>
      </c>
      <c r="L936" s="5">
        <f t="shared" si="196"/>
        <v>500</v>
      </c>
      <c r="M936" s="5">
        <f t="shared" si="196"/>
        <v>500</v>
      </c>
      <c r="N936" s="5">
        <f t="shared" si="196"/>
        <v>500</v>
      </c>
      <c r="O936" s="5">
        <f t="shared" si="196"/>
        <v>500</v>
      </c>
      <c r="P936" s="5">
        <f t="shared" si="196"/>
        <v>500</v>
      </c>
      <c r="Q936" s="5">
        <f t="shared" si="196"/>
        <v>500</v>
      </c>
      <c r="R936" s="5">
        <f t="shared" si="188"/>
        <v>500</v>
      </c>
      <c r="S936" s="5">
        <f t="shared" si="188"/>
        <v>500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customHeight="1" outlineLevel="2" x14ac:dyDescent="0.35">
      <c r="A937" s="102"/>
      <c r="B937" s="95"/>
      <c r="C937" s="17"/>
      <c r="D937" s="17"/>
      <c r="E937" s="17"/>
      <c r="F937" s="13"/>
      <c r="G937" s="86"/>
      <c r="H937" s="86"/>
      <c r="I937" s="99"/>
      <c r="J937" s="99" t="s">
        <v>139</v>
      </c>
      <c r="K937" s="5">
        <f t="shared" ref="K937:Q937" si="197">K927</f>
        <v>500</v>
      </c>
      <c r="L937" s="5">
        <f t="shared" si="197"/>
        <v>500</v>
      </c>
      <c r="M937" s="5">
        <f t="shared" si="197"/>
        <v>500</v>
      </c>
      <c r="N937" s="5">
        <f t="shared" si="197"/>
        <v>500</v>
      </c>
      <c r="O937" s="5">
        <f t="shared" si="197"/>
        <v>500</v>
      </c>
      <c r="P937" s="5">
        <f t="shared" si="197"/>
        <v>500</v>
      </c>
      <c r="Q937" s="5">
        <f t="shared" si="197"/>
        <v>500</v>
      </c>
      <c r="R937" s="5">
        <f t="shared" si="188"/>
        <v>500</v>
      </c>
      <c r="S937" s="5">
        <f t="shared" si="188"/>
        <v>500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customHeight="1" outlineLevel="2" x14ac:dyDescent="0.35">
      <c r="A938" s="102"/>
      <c r="B938" s="95"/>
      <c r="C938" s="17"/>
      <c r="D938" s="17"/>
      <c r="E938" s="17"/>
      <c r="F938" s="13"/>
      <c r="G938" s="86"/>
      <c r="H938" s="86"/>
      <c r="I938" s="99" t="s">
        <v>780</v>
      </c>
      <c r="J938" s="99" t="s">
        <v>367</v>
      </c>
      <c r="K938" s="5">
        <f t="shared" ref="K938:Q938" si="198">K928</f>
        <v>250</v>
      </c>
      <c r="L938" s="5">
        <f t="shared" si="198"/>
        <v>250</v>
      </c>
      <c r="M938" s="5">
        <f t="shared" si="198"/>
        <v>250</v>
      </c>
      <c r="N938" s="5">
        <f t="shared" si="198"/>
        <v>250</v>
      </c>
      <c r="O938" s="5">
        <f t="shared" si="198"/>
        <v>250</v>
      </c>
      <c r="P938" s="5">
        <f t="shared" si="198"/>
        <v>250</v>
      </c>
      <c r="Q938" s="5">
        <f t="shared" si="198"/>
        <v>250</v>
      </c>
      <c r="R938" s="5">
        <f t="shared" si="188"/>
        <v>250</v>
      </c>
      <c r="S938" s="5">
        <f t="shared" si="188"/>
        <v>250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customHeight="1" outlineLevel="2" x14ac:dyDescent="0.35">
      <c r="A939" s="102"/>
      <c r="B939" s="95"/>
      <c r="C939" s="17"/>
      <c r="D939" s="17"/>
      <c r="E939" s="17"/>
      <c r="F939" s="13"/>
      <c r="G939" s="86"/>
      <c r="H939" s="86"/>
      <c r="I939" s="99"/>
      <c r="J939" s="99" t="s">
        <v>131</v>
      </c>
      <c r="K939" s="5">
        <f t="shared" ref="K939:Q939" si="199">K929</f>
        <v>100</v>
      </c>
      <c r="L939" s="5">
        <f t="shared" si="199"/>
        <v>100</v>
      </c>
      <c r="M939" s="5">
        <f t="shared" si="199"/>
        <v>100</v>
      </c>
      <c r="N939" s="5">
        <f t="shared" si="199"/>
        <v>100</v>
      </c>
      <c r="O939" s="5">
        <f t="shared" si="199"/>
        <v>100</v>
      </c>
      <c r="P939" s="5">
        <f t="shared" si="199"/>
        <v>100</v>
      </c>
      <c r="Q939" s="5">
        <f t="shared" si="199"/>
        <v>100</v>
      </c>
      <c r="R939" s="5">
        <f t="shared" si="188"/>
        <v>100</v>
      </c>
      <c r="S939" s="5">
        <f t="shared" si="188"/>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customHeight="1" outlineLevel="2" x14ac:dyDescent="0.35">
      <c r="A940" s="102"/>
      <c r="B940" s="95"/>
      <c r="C940" s="17"/>
      <c r="D940" s="17"/>
      <c r="E940" s="17"/>
      <c r="F940" s="13"/>
      <c r="G940" s="86"/>
      <c r="H940" s="86"/>
      <c r="I940" s="99"/>
      <c r="J940" s="99" t="s">
        <v>132</v>
      </c>
      <c r="K940" s="5">
        <f t="shared" ref="K940:Q940" si="200">K930</f>
        <v>100</v>
      </c>
      <c r="L940" s="5">
        <f t="shared" si="200"/>
        <v>100</v>
      </c>
      <c r="M940" s="5">
        <f t="shared" si="200"/>
        <v>100</v>
      </c>
      <c r="N940" s="5">
        <f t="shared" si="200"/>
        <v>100</v>
      </c>
      <c r="O940" s="5">
        <f t="shared" si="200"/>
        <v>100</v>
      </c>
      <c r="P940" s="5">
        <f t="shared" si="200"/>
        <v>100</v>
      </c>
      <c r="Q940" s="5">
        <f t="shared" si="200"/>
        <v>100</v>
      </c>
      <c r="R940" s="5">
        <f t="shared" si="188"/>
        <v>100</v>
      </c>
      <c r="S940" s="5">
        <f t="shared" si="188"/>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customHeight="1" outlineLevel="2" x14ac:dyDescent="0.35">
      <c r="A941" s="102"/>
      <c r="B941" s="95"/>
      <c r="C941" s="17"/>
      <c r="D941" s="17"/>
      <c r="E941" s="17"/>
      <c r="F941" s="13"/>
      <c r="G941" s="86"/>
      <c r="H941" s="86"/>
      <c r="I941" s="99"/>
      <c r="J941" s="99" t="s">
        <v>133</v>
      </c>
      <c r="K941" s="5">
        <f t="shared" ref="K941:Q941" si="201">K931</f>
        <v>100</v>
      </c>
      <c r="L941" s="5">
        <f t="shared" si="201"/>
        <v>100</v>
      </c>
      <c r="M941" s="5">
        <f t="shared" si="201"/>
        <v>100</v>
      </c>
      <c r="N941" s="5">
        <f t="shared" si="201"/>
        <v>100</v>
      </c>
      <c r="O941" s="5">
        <f t="shared" si="201"/>
        <v>100</v>
      </c>
      <c r="P941" s="5">
        <f t="shared" si="201"/>
        <v>100</v>
      </c>
      <c r="Q941" s="5">
        <f t="shared" si="201"/>
        <v>100</v>
      </c>
      <c r="R941" s="5">
        <f t="shared" si="188"/>
        <v>100</v>
      </c>
      <c r="S941" s="5">
        <f t="shared" si="188"/>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customHeight="1" outlineLevel="2" x14ac:dyDescent="0.35">
      <c r="A942" s="102"/>
      <c r="B942" s="95"/>
      <c r="C942" s="17"/>
      <c r="D942" s="17"/>
      <c r="E942" s="17"/>
      <c r="F942" s="13"/>
      <c r="G942" s="86"/>
      <c r="H942" s="86"/>
      <c r="I942" s="99"/>
      <c r="J942" s="99" t="s">
        <v>134</v>
      </c>
      <c r="K942" s="5">
        <f t="shared" ref="K942:Q942" si="202">K932</f>
        <v>100</v>
      </c>
      <c r="L942" s="5">
        <f t="shared" si="202"/>
        <v>100</v>
      </c>
      <c r="M942" s="5">
        <f t="shared" si="202"/>
        <v>100</v>
      </c>
      <c r="N942" s="5">
        <f t="shared" si="202"/>
        <v>100</v>
      </c>
      <c r="O942" s="5">
        <f t="shared" si="202"/>
        <v>100</v>
      </c>
      <c r="P942" s="5">
        <f t="shared" si="202"/>
        <v>100</v>
      </c>
      <c r="Q942" s="5">
        <f t="shared" si="202"/>
        <v>100</v>
      </c>
      <c r="R942" s="5">
        <f t="shared" si="188"/>
        <v>100</v>
      </c>
      <c r="S942" s="5">
        <f t="shared" si="188"/>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customHeight="1" outlineLevel="2" x14ac:dyDescent="0.35">
      <c r="A943" s="102"/>
      <c r="B943" s="95"/>
      <c r="C943" s="17"/>
      <c r="D943" s="17"/>
      <c r="E943" s="17"/>
      <c r="F943" s="13"/>
      <c r="G943" s="86"/>
      <c r="H943" s="86"/>
      <c r="I943" s="99"/>
      <c r="J943" s="99" t="s">
        <v>135</v>
      </c>
      <c r="K943" s="5">
        <f t="shared" ref="K943:Q943" si="203">K933</f>
        <v>100</v>
      </c>
      <c r="L943" s="5">
        <f t="shared" si="203"/>
        <v>100</v>
      </c>
      <c r="M943" s="5">
        <f t="shared" si="203"/>
        <v>100</v>
      </c>
      <c r="N943" s="5">
        <f t="shared" si="203"/>
        <v>100</v>
      </c>
      <c r="O943" s="5">
        <f t="shared" si="203"/>
        <v>100</v>
      </c>
      <c r="P943" s="5">
        <f t="shared" si="203"/>
        <v>100</v>
      </c>
      <c r="Q943" s="5">
        <f t="shared" si="203"/>
        <v>100</v>
      </c>
      <c r="R943" s="5">
        <f t="shared" si="188"/>
        <v>100</v>
      </c>
      <c r="S943" s="5">
        <f t="shared" si="188"/>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customHeight="1" outlineLevel="2" x14ac:dyDescent="0.35">
      <c r="A944" s="102"/>
      <c r="B944" s="95"/>
      <c r="C944" s="17"/>
      <c r="D944" s="17"/>
      <c r="E944" s="17"/>
      <c r="F944" s="13"/>
      <c r="G944" s="86"/>
      <c r="H944" s="86"/>
      <c r="I944" s="99"/>
      <c r="J944" s="99" t="s">
        <v>136</v>
      </c>
      <c r="K944" s="5">
        <f t="shared" ref="K944:Q944" si="204">K934</f>
        <v>500</v>
      </c>
      <c r="L944" s="5">
        <f t="shared" si="204"/>
        <v>500</v>
      </c>
      <c r="M944" s="5">
        <f t="shared" si="204"/>
        <v>500</v>
      </c>
      <c r="N944" s="5">
        <f t="shared" si="204"/>
        <v>500</v>
      </c>
      <c r="O944" s="5">
        <f t="shared" si="204"/>
        <v>500</v>
      </c>
      <c r="P944" s="5">
        <f t="shared" si="204"/>
        <v>500</v>
      </c>
      <c r="Q944" s="5">
        <f t="shared" si="204"/>
        <v>500</v>
      </c>
      <c r="R944" s="5">
        <f t="shared" si="188"/>
        <v>500</v>
      </c>
      <c r="S944" s="5">
        <f t="shared" si="188"/>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137</v>
      </c>
      <c r="K945" s="5">
        <f t="shared" ref="K945:Q945" si="205">K935</f>
        <v>500</v>
      </c>
      <c r="L945" s="5">
        <f t="shared" si="205"/>
        <v>500</v>
      </c>
      <c r="M945" s="5">
        <f t="shared" si="205"/>
        <v>500</v>
      </c>
      <c r="N945" s="5">
        <f t="shared" si="205"/>
        <v>500</v>
      </c>
      <c r="O945" s="5">
        <f t="shared" si="205"/>
        <v>500</v>
      </c>
      <c r="P945" s="5">
        <f t="shared" si="205"/>
        <v>500</v>
      </c>
      <c r="Q945" s="5">
        <f t="shared" si="205"/>
        <v>500</v>
      </c>
      <c r="R945" s="5">
        <f t="shared" si="188"/>
        <v>500</v>
      </c>
      <c r="S945" s="5">
        <f t="shared" si="188"/>
        <v>500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138</v>
      </c>
      <c r="K946" s="5">
        <f t="shared" ref="K946:Q946" si="206">K936</f>
        <v>500</v>
      </c>
      <c r="L946" s="5">
        <f t="shared" si="206"/>
        <v>500</v>
      </c>
      <c r="M946" s="5">
        <f t="shared" si="206"/>
        <v>500</v>
      </c>
      <c r="N946" s="5">
        <f t="shared" si="206"/>
        <v>500</v>
      </c>
      <c r="O946" s="5">
        <f t="shared" si="206"/>
        <v>500</v>
      </c>
      <c r="P946" s="5">
        <f t="shared" si="206"/>
        <v>500</v>
      </c>
      <c r="Q946" s="5">
        <f t="shared" si="206"/>
        <v>500</v>
      </c>
      <c r="R946" s="5">
        <f t="shared" si="188"/>
        <v>500</v>
      </c>
      <c r="S946" s="5">
        <f t="shared" si="188"/>
        <v>500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139</v>
      </c>
      <c r="K947" s="5">
        <f t="shared" ref="K947:Q947" si="207">K937</f>
        <v>500</v>
      </c>
      <c r="L947" s="5">
        <f t="shared" si="207"/>
        <v>500</v>
      </c>
      <c r="M947" s="5">
        <f t="shared" si="207"/>
        <v>500</v>
      </c>
      <c r="N947" s="5">
        <f t="shared" si="207"/>
        <v>500</v>
      </c>
      <c r="O947" s="5">
        <f t="shared" si="207"/>
        <v>500</v>
      </c>
      <c r="P947" s="5">
        <f t="shared" si="207"/>
        <v>500</v>
      </c>
      <c r="Q947" s="5">
        <f t="shared" si="207"/>
        <v>500</v>
      </c>
      <c r="R947" s="5">
        <f t="shared" si="188"/>
        <v>500</v>
      </c>
      <c r="S947" s="5">
        <f t="shared" si="188"/>
        <v>500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t="s">
        <v>781</v>
      </c>
      <c r="J948" s="99" t="s">
        <v>367</v>
      </c>
      <c r="K948" s="5">
        <f t="shared" ref="K948:Q948" si="208">K938</f>
        <v>250</v>
      </c>
      <c r="L948" s="5">
        <f t="shared" si="208"/>
        <v>250</v>
      </c>
      <c r="M948" s="5">
        <f t="shared" si="208"/>
        <v>250</v>
      </c>
      <c r="N948" s="5">
        <f t="shared" si="208"/>
        <v>250</v>
      </c>
      <c r="O948" s="5">
        <f t="shared" si="208"/>
        <v>250</v>
      </c>
      <c r="P948" s="5">
        <f t="shared" si="208"/>
        <v>250</v>
      </c>
      <c r="Q948" s="5">
        <f t="shared" si="208"/>
        <v>250</v>
      </c>
      <c r="R948" s="5">
        <f t="shared" ref="R948:S967" si="209">R938</f>
        <v>250</v>
      </c>
      <c r="S948" s="5">
        <f t="shared" si="209"/>
        <v>250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131</v>
      </c>
      <c r="K949" s="5">
        <f t="shared" ref="K949:Q949" si="210">K939</f>
        <v>100</v>
      </c>
      <c r="L949" s="5">
        <f t="shared" si="210"/>
        <v>100</v>
      </c>
      <c r="M949" s="5">
        <f t="shared" si="210"/>
        <v>100</v>
      </c>
      <c r="N949" s="5">
        <f t="shared" si="210"/>
        <v>100</v>
      </c>
      <c r="O949" s="5">
        <f t="shared" si="210"/>
        <v>100</v>
      </c>
      <c r="P949" s="5">
        <f t="shared" si="210"/>
        <v>100</v>
      </c>
      <c r="Q949" s="5">
        <f t="shared" si="210"/>
        <v>100</v>
      </c>
      <c r="R949" s="5">
        <f t="shared" si="209"/>
        <v>100</v>
      </c>
      <c r="S949" s="5">
        <f t="shared" si="209"/>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c r="J950" s="99" t="s">
        <v>132</v>
      </c>
      <c r="K950" s="5">
        <f t="shared" ref="K950:Q950" si="211">K940</f>
        <v>100</v>
      </c>
      <c r="L950" s="5">
        <f t="shared" si="211"/>
        <v>100</v>
      </c>
      <c r="M950" s="5">
        <f t="shared" si="211"/>
        <v>100</v>
      </c>
      <c r="N950" s="5">
        <f t="shared" si="211"/>
        <v>100</v>
      </c>
      <c r="O950" s="5">
        <f t="shared" si="211"/>
        <v>100</v>
      </c>
      <c r="P950" s="5">
        <f t="shared" si="211"/>
        <v>100</v>
      </c>
      <c r="Q950" s="5">
        <f t="shared" si="211"/>
        <v>100</v>
      </c>
      <c r="R950" s="5">
        <f t="shared" si="209"/>
        <v>100</v>
      </c>
      <c r="S950" s="5">
        <f t="shared" si="209"/>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133</v>
      </c>
      <c r="K951" s="5">
        <f t="shared" ref="K951:Q951" si="212">K941</f>
        <v>100</v>
      </c>
      <c r="L951" s="5">
        <f t="shared" si="212"/>
        <v>100</v>
      </c>
      <c r="M951" s="5">
        <f t="shared" si="212"/>
        <v>100</v>
      </c>
      <c r="N951" s="5">
        <f t="shared" si="212"/>
        <v>100</v>
      </c>
      <c r="O951" s="5">
        <f t="shared" si="212"/>
        <v>100</v>
      </c>
      <c r="P951" s="5">
        <f t="shared" si="212"/>
        <v>100</v>
      </c>
      <c r="Q951" s="5">
        <f t="shared" si="212"/>
        <v>100</v>
      </c>
      <c r="R951" s="5">
        <f t="shared" si="209"/>
        <v>100</v>
      </c>
      <c r="S951" s="5">
        <f t="shared" si="209"/>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134</v>
      </c>
      <c r="K952" s="5">
        <f t="shared" ref="K952:Q952" si="213">K942</f>
        <v>100</v>
      </c>
      <c r="L952" s="5">
        <f t="shared" si="213"/>
        <v>100</v>
      </c>
      <c r="M952" s="5">
        <f t="shared" si="213"/>
        <v>100</v>
      </c>
      <c r="N952" s="5">
        <f t="shared" si="213"/>
        <v>100</v>
      </c>
      <c r="O952" s="5">
        <f t="shared" si="213"/>
        <v>100</v>
      </c>
      <c r="P952" s="5">
        <f t="shared" si="213"/>
        <v>100</v>
      </c>
      <c r="Q952" s="5">
        <f t="shared" si="213"/>
        <v>100</v>
      </c>
      <c r="R952" s="5">
        <f t="shared" si="209"/>
        <v>100</v>
      </c>
      <c r="S952" s="5">
        <f t="shared" si="209"/>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135</v>
      </c>
      <c r="K953" s="5">
        <f t="shared" ref="K953:Q953" si="214">K943</f>
        <v>100</v>
      </c>
      <c r="L953" s="5">
        <f t="shared" si="214"/>
        <v>100</v>
      </c>
      <c r="M953" s="5">
        <f t="shared" si="214"/>
        <v>100</v>
      </c>
      <c r="N953" s="5">
        <f t="shared" si="214"/>
        <v>100</v>
      </c>
      <c r="O953" s="5">
        <f t="shared" si="214"/>
        <v>100</v>
      </c>
      <c r="P953" s="5">
        <f t="shared" si="214"/>
        <v>100</v>
      </c>
      <c r="Q953" s="5">
        <f t="shared" si="214"/>
        <v>100</v>
      </c>
      <c r="R953" s="5">
        <f t="shared" si="209"/>
        <v>100</v>
      </c>
      <c r="S953" s="5">
        <f t="shared" si="209"/>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136</v>
      </c>
      <c r="K954" s="5">
        <f t="shared" ref="K954:Q954" si="215">K944</f>
        <v>500</v>
      </c>
      <c r="L954" s="5">
        <f t="shared" si="215"/>
        <v>500</v>
      </c>
      <c r="M954" s="5">
        <f t="shared" si="215"/>
        <v>500</v>
      </c>
      <c r="N954" s="5">
        <f t="shared" si="215"/>
        <v>500</v>
      </c>
      <c r="O954" s="5">
        <f t="shared" si="215"/>
        <v>500</v>
      </c>
      <c r="P954" s="5">
        <f t="shared" si="215"/>
        <v>500</v>
      </c>
      <c r="Q954" s="5">
        <f t="shared" si="215"/>
        <v>500</v>
      </c>
      <c r="R954" s="5">
        <f t="shared" si="209"/>
        <v>500</v>
      </c>
      <c r="S954" s="5">
        <f t="shared" si="209"/>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137</v>
      </c>
      <c r="K955" s="5">
        <f t="shared" ref="K955:Q955" si="216">K945</f>
        <v>500</v>
      </c>
      <c r="L955" s="5">
        <f t="shared" si="216"/>
        <v>500</v>
      </c>
      <c r="M955" s="5">
        <f t="shared" si="216"/>
        <v>500</v>
      </c>
      <c r="N955" s="5">
        <f t="shared" si="216"/>
        <v>500</v>
      </c>
      <c r="O955" s="5">
        <f t="shared" si="216"/>
        <v>500</v>
      </c>
      <c r="P955" s="5">
        <f t="shared" si="216"/>
        <v>500</v>
      </c>
      <c r="Q955" s="5">
        <f t="shared" si="216"/>
        <v>500</v>
      </c>
      <c r="R955" s="5">
        <f t="shared" si="209"/>
        <v>500</v>
      </c>
      <c r="S955" s="5">
        <f t="shared" si="209"/>
        <v>500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138</v>
      </c>
      <c r="K956" s="5">
        <f t="shared" ref="K956:Q956" si="217">K946</f>
        <v>500</v>
      </c>
      <c r="L956" s="5">
        <f t="shared" si="217"/>
        <v>500</v>
      </c>
      <c r="M956" s="5">
        <f t="shared" si="217"/>
        <v>500</v>
      </c>
      <c r="N956" s="5">
        <f t="shared" si="217"/>
        <v>500</v>
      </c>
      <c r="O956" s="5">
        <f t="shared" si="217"/>
        <v>500</v>
      </c>
      <c r="P956" s="5">
        <f t="shared" si="217"/>
        <v>500</v>
      </c>
      <c r="Q956" s="5">
        <f t="shared" si="217"/>
        <v>500</v>
      </c>
      <c r="R956" s="5">
        <f t="shared" si="209"/>
        <v>500</v>
      </c>
      <c r="S956" s="5">
        <f t="shared" si="209"/>
        <v>500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139</v>
      </c>
      <c r="K957" s="5">
        <f t="shared" ref="K957:Q957" si="218">K947</f>
        <v>500</v>
      </c>
      <c r="L957" s="5">
        <f t="shared" si="218"/>
        <v>500</v>
      </c>
      <c r="M957" s="5">
        <f t="shared" si="218"/>
        <v>500</v>
      </c>
      <c r="N957" s="5">
        <f t="shared" si="218"/>
        <v>500</v>
      </c>
      <c r="O957" s="5">
        <f t="shared" si="218"/>
        <v>500</v>
      </c>
      <c r="P957" s="5">
        <f t="shared" si="218"/>
        <v>500</v>
      </c>
      <c r="Q957" s="5">
        <f t="shared" si="218"/>
        <v>500</v>
      </c>
      <c r="R957" s="5">
        <f t="shared" si="209"/>
        <v>500</v>
      </c>
      <c r="S957" s="5">
        <f t="shared" si="209"/>
        <v>500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t="s">
        <v>782</v>
      </c>
      <c r="J958" s="99" t="s">
        <v>367</v>
      </c>
      <c r="K958" s="5">
        <f t="shared" ref="K958:Q958" si="219">K948</f>
        <v>250</v>
      </c>
      <c r="L958" s="5">
        <f t="shared" si="219"/>
        <v>250</v>
      </c>
      <c r="M958" s="5">
        <f t="shared" si="219"/>
        <v>250</v>
      </c>
      <c r="N958" s="5">
        <f t="shared" si="219"/>
        <v>250</v>
      </c>
      <c r="O958" s="5">
        <f t="shared" si="219"/>
        <v>250</v>
      </c>
      <c r="P958" s="5">
        <f t="shared" si="219"/>
        <v>250</v>
      </c>
      <c r="Q958" s="5">
        <f t="shared" si="219"/>
        <v>250</v>
      </c>
      <c r="R958" s="5">
        <f t="shared" si="209"/>
        <v>250</v>
      </c>
      <c r="S958" s="5">
        <f t="shared" si="209"/>
        <v>250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131</v>
      </c>
      <c r="K959" s="5">
        <f t="shared" ref="K959:Q959" si="220">K949</f>
        <v>100</v>
      </c>
      <c r="L959" s="5">
        <f t="shared" si="220"/>
        <v>100</v>
      </c>
      <c r="M959" s="5">
        <f t="shared" si="220"/>
        <v>100</v>
      </c>
      <c r="N959" s="5">
        <f t="shared" si="220"/>
        <v>100</v>
      </c>
      <c r="O959" s="5">
        <f t="shared" si="220"/>
        <v>100</v>
      </c>
      <c r="P959" s="5">
        <f t="shared" si="220"/>
        <v>100</v>
      </c>
      <c r="Q959" s="5">
        <f t="shared" si="220"/>
        <v>100</v>
      </c>
      <c r="R959" s="5">
        <f t="shared" si="209"/>
        <v>100</v>
      </c>
      <c r="S959" s="5">
        <f t="shared" si="209"/>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c r="J960" s="99" t="s">
        <v>132</v>
      </c>
      <c r="K960" s="5">
        <f t="shared" ref="K960:Q960" si="221">K950</f>
        <v>100</v>
      </c>
      <c r="L960" s="5">
        <f t="shared" si="221"/>
        <v>100</v>
      </c>
      <c r="M960" s="5">
        <f t="shared" si="221"/>
        <v>100</v>
      </c>
      <c r="N960" s="5">
        <f t="shared" si="221"/>
        <v>100</v>
      </c>
      <c r="O960" s="5">
        <f t="shared" si="221"/>
        <v>100</v>
      </c>
      <c r="P960" s="5">
        <f t="shared" si="221"/>
        <v>100</v>
      </c>
      <c r="Q960" s="5">
        <f t="shared" si="221"/>
        <v>100</v>
      </c>
      <c r="R960" s="5">
        <f t="shared" si="209"/>
        <v>100</v>
      </c>
      <c r="S960" s="5">
        <f t="shared" si="209"/>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133</v>
      </c>
      <c r="K961" s="5">
        <f t="shared" ref="K961:Q961" si="222">K951</f>
        <v>100</v>
      </c>
      <c r="L961" s="5">
        <f t="shared" si="222"/>
        <v>100</v>
      </c>
      <c r="M961" s="5">
        <f t="shared" si="222"/>
        <v>100</v>
      </c>
      <c r="N961" s="5">
        <f t="shared" si="222"/>
        <v>100</v>
      </c>
      <c r="O961" s="5">
        <f t="shared" si="222"/>
        <v>100</v>
      </c>
      <c r="P961" s="5">
        <f t="shared" si="222"/>
        <v>100</v>
      </c>
      <c r="Q961" s="5">
        <f t="shared" si="222"/>
        <v>100</v>
      </c>
      <c r="R961" s="5">
        <f t="shared" si="209"/>
        <v>100</v>
      </c>
      <c r="S961" s="5">
        <f t="shared" si="209"/>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134</v>
      </c>
      <c r="K962" s="5">
        <f t="shared" ref="K962:Q962" si="223">K952</f>
        <v>100</v>
      </c>
      <c r="L962" s="5">
        <f t="shared" si="223"/>
        <v>100</v>
      </c>
      <c r="M962" s="5">
        <f t="shared" si="223"/>
        <v>100</v>
      </c>
      <c r="N962" s="5">
        <f t="shared" si="223"/>
        <v>100</v>
      </c>
      <c r="O962" s="5">
        <f t="shared" si="223"/>
        <v>100</v>
      </c>
      <c r="P962" s="5">
        <f t="shared" si="223"/>
        <v>100</v>
      </c>
      <c r="Q962" s="5">
        <f t="shared" si="223"/>
        <v>100</v>
      </c>
      <c r="R962" s="5">
        <f t="shared" si="209"/>
        <v>100</v>
      </c>
      <c r="S962" s="5">
        <f t="shared" si="209"/>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135</v>
      </c>
      <c r="K963" s="5">
        <f t="shared" ref="K963:Q963" si="224">K953</f>
        <v>100</v>
      </c>
      <c r="L963" s="5">
        <f t="shared" si="224"/>
        <v>100</v>
      </c>
      <c r="M963" s="5">
        <f t="shared" si="224"/>
        <v>100</v>
      </c>
      <c r="N963" s="5">
        <f t="shared" si="224"/>
        <v>100</v>
      </c>
      <c r="O963" s="5">
        <f t="shared" si="224"/>
        <v>100</v>
      </c>
      <c r="P963" s="5">
        <f t="shared" si="224"/>
        <v>100</v>
      </c>
      <c r="Q963" s="5">
        <f t="shared" si="224"/>
        <v>100</v>
      </c>
      <c r="R963" s="5">
        <f t="shared" si="209"/>
        <v>100</v>
      </c>
      <c r="S963" s="5">
        <f t="shared" si="209"/>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136</v>
      </c>
      <c r="K964" s="5">
        <f t="shared" ref="K964:Q964" si="225">K954</f>
        <v>500</v>
      </c>
      <c r="L964" s="5">
        <f t="shared" si="225"/>
        <v>500</v>
      </c>
      <c r="M964" s="5">
        <f t="shared" si="225"/>
        <v>500</v>
      </c>
      <c r="N964" s="5">
        <f t="shared" si="225"/>
        <v>500</v>
      </c>
      <c r="O964" s="5">
        <f t="shared" si="225"/>
        <v>500</v>
      </c>
      <c r="P964" s="5">
        <f t="shared" si="225"/>
        <v>500</v>
      </c>
      <c r="Q964" s="5">
        <f t="shared" si="225"/>
        <v>500</v>
      </c>
      <c r="R964" s="5">
        <f t="shared" si="209"/>
        <v>500</v>
      </c>
      <c r="S964" s="5">
        <f t="shared" si="209"/>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137</v>
      </c>
      <c r="K965" s="5">
        <f t="shared" ref="K965:Q965" si="226">K955</f>
        <v>500</v>
      </c>
      <c r="L965" s="5">
        <f t="shared" si="226"/>
        <v>500</v>
      </c>
      <c r="M965" s="5">
        <f t="shared" si="226"/>
        <v>500</v>
      </c>
      <c r="N965" s="5">
        <f t="shared" si="226"/>
        <v>500</v>
      </c>
      <c r="O965" s="5">
        <f t="shared" si="226"/>
        <v>500</v>
      </c>
      <c r="P965" s="5">
        <f t="shared" si="226"/>
        <v>500</v>
      </c>
      <c r="Q965" s="5">
        <f t="shared" si="226"/>
        <v>500</v>
      </c>
      <c r="R965" s="5">
        <f t="shared" si="209"/>
        <v>500</v>
      </c>
      <c r="S965" s="5">
        <f t="shared" si="209"/>
        <v>500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138</v>
      </c>
      <c r="K966" s="5">
        <f t="shared" ref="K966:Q966" si="227">K956</f>
        <v>500</v>
      </c>
      <c r="L966" s="5">
        <f t="shared" si="227"/>
        <v>500</v>
      </c>
      <c r="M966" s="5">
        <f t="shared" si="227"/>
        <v>500</v>
      </c>
      <c r="N966" s="5">
        <f t="shared" si="227"/>
        <v>500</v>
      </c>
      <c r="O966" s="5">
        <f t="shared" si="227"/>
        <v>500</v>
      </c>
      <c r="P966" s="5">
        <f t="shared" si="227"/>
        <v>500</v>
      </c>
      <c r="Q966" s="5">
        <f t="shared" si="227"/>
        <v>500</v>
      </c>
      <c r="R966" s="5">
        <f t="shared" si="209"/>
        <v>500</v>
      </c>
      <c r="S966" s="5">
        <f t="shared" si="209"/>
        <v>500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139</v>
      </c>
      <c r="K967" s="5">
        <f t="shared" ref="K967:Q967" si="228">K957</f>
        <v>500</v>
      </c>
      <c r="L967" s="5">
        <f t="shared" si="228"/>
        <v>500</v>
      </c>
      <c r="M967" s="5">
        <f t="shared" si="228"/>
        <v>500</v>
      </c>
      <c r="N967" s="5">
        <f t="shared" si="228"/>
        <v>500</v>
      </c>
      <c r="O967" s="5">
        <f t="shared" si="228"/>
        <v>500</v>
      </c>
      <c r="P967" s="5">
        <f t="shared" si="228"/>
        <v>500</v>
      </c>
      <c r="Q967" s="5">
        <f t="shared" si="228"/>
        <v>500</v>
      </c>
      <c r="R967" s="5">
        <f t="shared" si="209"/>
        <v>500</v>
      </c>
      <c r="S967" s="5">
        <f t="shared" si="209"/>
        <v>500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t="s">
        <v>783</v>
      </c>
      <c r="J968" s="99" t="s">
        <v>367</v>
      </c>
      <c r="K968" s="5">
        <f t="shared" ref="K968:Q968" si="229">K958</f>
        <v>250</v>
      </c>
      <c r="L968" s="5">
        <f t="shared" si="229"/>
        <v>250</v>
      </c>
      <c r="M968" s="5">
        <f t="shared" si="229"/>
        <v>250</v>
      </c>
      <c r="N968" s="5">
        <f t="shared" si="229"/>
        <v>250</v>
      </c>
      <c r="O968" s="5">
        <f t="shared" si="229"/>
        <v>250</v>
      </c>
      <c r="P968" s="5">
        <f t="shared" si="229"/>
        <v>250</v>
      </c>
      <c r="Q968" s="5">
        <f t="shared" si="229"/>
        <v>250</v>
      </c>
      <c r="R968" s="5">
        <f t="shared" ref="R968:S987" si="230">R958</f>
        <v>250</v>
      </c>
      <c r="S968" s="5">
        <f t="shared" si="230"/>
        <v>250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131</v>
      </c>
      <c r="K969" s="5">
        <f t="shared" ref="K969:Q969" si="231">K959</f>
        <v>100</v>
      </c>
      <c r="L969" s="5">
        <f t="shared" si="231"/>
        <v>100</v>
      </c>
      <c r="M969" s="5">
        <f t="shared" si="231"/>
        <v>100</v>
      </c>
      <c r="N969" s="5">
        <f t="shared" si="231"/>
        <v>100</v>
      </c>
      <c r="O969" s="5">
        <f t="shared" si="231"/>
        <v>100</v>
      </c>
      <c r="P969" s="5">
        <f t="shared" si="231"/>
        <v>100</v>
      </c>
      <c r="Q969" s="5">
        <f t="shared" si="231"/>
        <v>100</v>
      </c>
      <c r="R969" s="5">
        <f t="shared" si="230"/>
        <v>100</v>
      </c>
      <c r="S969" s="5">
        <f t="shared" si="230"/>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c r="J970" s="99" t="s">
        <v>132</v>
      </c>
      <c r="K970" s="5">
        <f t="shared" ref="K970:Q970" si="232">K960</f>
        <v>100</v>
      </c>
      <c r="L970" s="5">
        <f t="shared" si="232"/>
        <v>100</v>
      </c>
      <c r="M970" s="5">
        <f t="shared" si="232"/>
        <v>100</v>
      </c>
      <c r="N970" s="5">
        <f t="shared" si="232"/>
        <v>100</v>
      </c>
      <c r="O970" s="5">
        <f t="shared" si="232"/>
        <v>100</v>
      </c>
      <c r="P970" s="5">
        <f t="shared" si="232"/>
        <v>100</v>
      </c>
      <c r="Q970" s="5">
        <f t="shared" si="232"/>
        <v>100</v>
      </c>
      <c r="R970" s="5">
        <f t="shared" si="230"/>
        <v>100</v>
      </c>
      <c r="S970" s="5">
        <f t="shared" si="230"/>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133</v>
      </c>
      <c r="K971" s="5">
        <f t="shared" ref="K971:Q971" si="233">K961</f>
        <v>100</v>
      </c>
      <c r="L971" s="5">
        <f t="shared" si="233"/>
        <v>100</v>
      </c>
      <c r="M971" s="5">
        <f t="shared" si="233"/>
        <v>100</v>
      </c>
      <c r="N971" s="5">
        <f t="shared" si="233"/>
        <v>100</v>
      </c>
      <c r="O971" s="5">
        <f t="shared" si="233"/>
        <v>100</v>
      </c>
      <c r="P971" s="5">
        <f t="shared" si="233"/>
        <v>100</v>
      </c>
      <c r="Q971" s="5">
        <f t="shared" si="233"/>
        <v>100</v>
      </c>
      <c r="R971" s="5">
        <f t="shared" si="230"/>
        <v>100</v>
      </c>
      <c r="S971" s="5">
        <f t="shared" si="230"/>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134</v>
      </c>
      <c r="K972" s="5">
        <f t="shared" ref="K972:Q972" si="234">K962</f>
        <v>100</v>
      </c>
      <c r="L972" s="5">
        <f t="shared" si="234"/>
        <v>100</v>
      </c>
      <c r="M972" s="5">
        <f t="shared" si="234"/>
        <v>100</v>
      </c>
      <c r="N972" s="5">
        <f t="shared" si="234"/>
        <v>100</v>
      </c>
      <c r="O972" s="5">
        <f t="shared" si="234"/>
        <v>100</v>
      </c>
      <c r="P972" s="5">
        <f t="shared" si="234"/>
        <v>100</v>
      </c>
      <c r="Q972" s="5">
        <f t="shared" si="234"/>
        <v>100</v>
      </c>
      <c r="R972" s="5">
        <f t="shared" si="230"/>
        <v>100</v>
      </c>
      <c r="S972" s="5">
        <f t="shared" si="230"/>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135</v>
      </c>
      <c r="K973" s="5">
        <f t="shared" ref="K973:Q973" si="235">K963</f>
        <v>100</v>
      </c>
      <c r="L973" s="5">
        <f t="shared" si="235"/>
        <v>100</v>
      </c>
      <c r="M973" s="5">
        <f t="shared" si="235"/>
        <v>100</v>
      </c>
      <c r="N973" s="5">
        <f t="shared" si="235"/>
        <v>100</v>
      </c>
      <c r="O973" s="5">
        <f t="shared" si="235"/>
        <v>100</v>
      </c>
      <c r="P973" s="5">
        <f t="shared" si="235"/>
        <v>100</v>
      </c>
      <c r="Q973" s="5">
        <f t="shared" si="235"/>
        <v>100</v>
      </c>
      <c r="R973" s="5">
        <f t="shared" si="230"/>
        <v>100</v>
      </c>
      <c r="S973" s="5">
        <f t="shared" si="230"/>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136</v>
      </c>
      <c r="K974" s="5">
        <f t="shared" ref="K974:Q974" si="236">K964</f>
        <v>500</v>
      </c>
      <c r="L974" s="5">
        <f t="shared" si="236"/>
        <v>500</v>
      </c>
      <c r="M974" s="5">
        <f t="shared" si="236"/>
        <v>500</v>
      </c>
      <c r="N974" s="5">
        <f t="shared" si="236"/>
        <v>500</v>
      </c>
      <c r="O974" s="5">
        <f t="shared" si="236"/>
        <v>500</v>
      </c>
      <c r="P974" s="5">
        <f t="shared" si="236"/>
        <v>500</v>
      </c>
      <c r="Q974" s="5">
        <f t="shared" si="236"/>
        <v>500</v>
      </c>
      <c r="R974" s="5">
        <f t="shared" si="230"/>
        <v>500</v>
      </c>
      <c r="S974" s="5">
        <f t="shared" si="230"/>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137</v>
      </c>
      <c r="K975" s="5">
        <f t="shared" ref="K975:Q975" si="237">K965</f>
        <v>500</v>
      </c>
      <c r="L975" s="5">
        <f t="shared" si="237"/>
        <v>500</v>
      </c>
      <c r="M975" s="5">
        <f t="shared" si="237"/>
        <v>500</v>
      </c>
      <c r="N975" s="5">
        <f t="shared" si="237"/>
        <v>500</v>
      </c>
      <c r="O975" s="5">
        <f t="shared" si="237"/>
        <v>500</v>
      </c>
      <c r="P975" s="5">
        <f t="shared" si="237"/>
        <v>500</v>
      </c>
      <c r="Q975" s="5">
        <f t="shared" si="237"/>
        <v>500</v>
      </c>
      <c r="R975" s="5">
        <f t="shared" si="230"/>
        <v>500</v>
      </c>
      <c r="S975" s="5">
        <f t="shared" si="230"/>
        <v>500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138</v>
      </c>
      <c r="K976" s="5">
        <f t="shared" ref="K976:Q976" si="238">K966</f>
        <v>500</v>
      </c>
      <c r="L976" s="5">
        <f t="shared" si="238"/>
        <v>500</v>
      </c>
      <c r="M976" s="5">
        <f t="shared" si="238"/>
        <v>500</v>
      </c>
      <c r="N976" s="5">
        <f t="shared" si="238"/>
        <v>500</v>
      </c>
      <c r="O976" s="5">
        <f t="shared" si="238"/>
        <v>500</v>
      </c>
      <c r="P976" s="5">
        <f t="shared" si="238"/>
        <v>500</v>
      </c>
      <c r="Q976" s="5">
        <f t="shared" si="238"/>
        <v>500</v>
      </c>
      <c r="R976" s="5">
        <f t="shared" si="230"/>
        <v>500</v>
      </c>
      <c r="S976" s="5">
        <f t="shared" si="230"/>
        <v>500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139</v>
      </c>
      <c r="K977" s="5">
        <f t="shared" ref="K977:Q977" si="239">K967</f>
        <v>500</v>
      </c>
      <c r="L977" s="5">
        <f t="shared" si="239"/>
        <v>500</v>
      </c>
      <c r="M977" s="5">
        <f t="shared" si="239"/>
        <v>500</v>
      </c>
      <c r="N977" s="5">
        <f t="shared" si="239"/>
        <v>500</v>
      </c>
      <c r="O977" s="5">
        <f t="shared" si="239"/>
        <v>500</v>
      </c>
      <c r="P977" s="5">
        <f t="shared" si="239"/>
        <v>500</v>
      </c>
      <c r="Q977" s="5">
        <f t="shared" si="239"/>
        <v>500</v>
      </c>
      <c r="R977" s="5">
        <f t="shared" si="230"/>
        <v>500</v>
      </c>
      <c r="S977" s="5">
        <f t="shared" si="230"/>
        <v>500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t="s">
        <v>784</v>
      </c>
      <c r="J978" s="99" t="s">
        <v>367</v>
      </c>
      <c r="K978" s="5">
        <f t="shared" ref="K978:Q978" si="240">K968</f>
        <v>250</v>
      </c>
      <c r="L978" s="5">
        <f t="shared" si="240"/>
        <v>250</v>
      </c>
      <c r="M978" s="5">
        <f t="shared" si="240"/>
        <v>250</v>
      </c>
      <c r="N978" s="5">
        <f t="shared" si="240"/>
        <v>250</v>
      </c>
      <c r="O978" s="5">
        <f t="shared" si="240"/>
        <v>250</v>
      </c>
      <c r="P978" s="5">
        <f t="shared" si="240"/>
        <v>250</v>
      </c>
      <c r="Q978" s="5">
        <f t="shared" si="240"/>
        <v>250</v>
      </c>
      <c r="R978" s="5">
        <f t="shared" si="230"/>
        <v>250</v>
      </c>
      <c r="S978" s="5">
        <f t="shared" si="230"/>
        <v>250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131</v>
      </c>
      <c r="K979" s="5">
        <f t="shared" ref="K979:Q979" si="241">K969</f>
        <v>100</v>
      </c>
      <c r="L979" s="5">
        <f t="shared" si="241"/>
        <v>100</v>
      </c>
      <c r="M979" s="5">
        <f t="shared" si="241"/>
        <v>100</v>
      </c>
      <c r="N979" s="5">
        <f t="shared" si="241"/>
        <v>100</v>
      </c>
      <c r="O979" s="5">
        <f t="shared" si="241"/>
        <v>100</v>
      </c>
      <c r="P979" s="5">
        <f t="shared" si="241"/>
        <v>100</v>
      </c>
      <c r="Q979" s="5">
        <f t="shared" si="241"/>
        <v>100</v>
      </c>
      <c r="R979" s="5">
        <f t="shared" si="230"/>
        <v>100</v>
      </c>
      <c r="S979" s="5">
        <f t="shared" si="230"/>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c r="J980" s="99" t="s">
        <v>132</v>
      </c>
      <c r="K980" s="5">
        <f t="shared" ref="K980:Q980" si="242">K970</f>
        <v>100</v>
      </c>
      <c r="L980" s="5">
        <f t="shared" si="242"/>
        <v>100</v>
      </c>
      <c r="M980" s="5">
        <f t="shared" si="242"/>
        <v>100</v>
      </c>
      <c r="N980" s="5">
        <f t="shared" si="242"/>
        <v>100</v>
      </c>
      <c r="O980" s="5">
        <f t="shared" si="242"/>
        <v>100</v>
      </c>
      <c r="P980" s="5">
        <f t="shared" si="242"/>
        <v>100</v>
      </c>
      <c r="Q980" s="5">
        <f t="shared" si="242"/>
        <v>100</v>
      </c>
      <c r="R980" s="5">
        <f t="shared" si="230"/>
        <v>100</v>
      </c>
      <c r="S980" s="5">
        <f t="shared" si="230"/>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133</v>
      </c>
      <c r="K981" s="5">
        <f t="shared" ref="K981:Q981" si="243">K971</f>
        <v>100</v>
      </c>
      <c r="L981" s="5">
        <f t="shared" si="243"/>
        <v>100</v>
      </c>
      <c r="M981" s="5">
        <f t="shared" si="243"/>
        <v>100</v>
      </c>
      <c r="N981" s="5">
        <f t="shared" si="243"/>
        <v>100</v>
      </c>
      <c r="O981" s="5">
        <f t="shared" si="243"/>
        <v>100</v>
      </c>
      <c r="P981" s="5">
        <f t="shared" si="243"/>
        <v>100</v>
      </c>
      <c r="Q981" s="5">
        <f t="shared" si="243"/>
        <v>100</v>
      </c>
      <c r="R981" s="5">
        <f t="shared" si="230"/>
        <v>100</v>
      </c>
      <c r="S981" s="5">
        <f t="shared" si="230"/>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134</v>
      </c>
      <c r="K982" s="5">
        <f t="shared" ref="K982:Q982" si="244">K972</f>
        <v>100</v>
      </c>
      <c r="L982" s="5">
        <f t="shared" si="244"/>
        <v>100</v>
      </c>
      <c r="M982" s="5">
        <f t="shared" si="244"/>
        <v>100</v>
      </c>
      <c r="N982" s="5">
        <f t="shared" si="244"/>
        <v>100</v>
      </c>
      <c r="O982" s="5">
        <f t="shared" si="244"/>
        <v>100</v>
      </c>
      <c r="P982" s="5">
        <f t="shared" si="244"/>
        <v>100</v>
      </c>
      <c r="Q982" s="5">
        <f t="shared" si="244"/>
        <v>100</v>
      </c>
      <c r="R982" s="5">
        <f t="shared" si="230"/>
        <v>100</v>
      </c>
      <c r="S982" s="5">
        <f t="shared" si="230"/>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135</v>
      </c>
      <c r="K983" s="5">
        <f t="shared" ref="K983:Q983" si="245">K973</f>
        <v>100</v>
      </c>
      <c r="L983" s="5">
        <f t="shared" si="245"/>
        <v>100</v>
      </c>
      <c r="M983" s="5">
        <f t="shared" si="245"/>
        <v>100</v>
      </c>
      <c r="N983" s="5">
        <f t="shared" si="245"/>
        <v>100</v>
      </c>
      <c r="O983" s="5">
        <f t="shared" si="245"/>
        <v>100</v>
      </c>
      <c r="P983" s="5">
        <f t="shared" si="245"/>
        <v>100</v>
      </c>
      <c r="Q983" s="5">
        <f t="shared" si="245"/>
        <v>100</v>
      </c>
      <c r="R983" s="5">
        <f t="shared" si="230"/>
        <v>100</v>
      </c>
      <c r="S983" s="5">
        <f t="shared" si="230"/>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136</v>
      </c>
      <c r="K984" s="5">
        <f t="shared" ref="K984:Q984" si="246">K974</f>
        <v>500</v>
      </c>
      <c r="L984" s="5">
        <f t="shared" si="246"/>
        <v>500</v>
      </c>
      <c r="M984" s="5">
        <f t="shared" si="246"/>
        <v>500</v>
      </c>
      <c r="N984" s="5">
        <f t="shared" si="246"/>
        <v>500</v>
      </c>
      <c r="O984" s="5">
        <f t="shared" si="246"/>
        <v>500</v>
      </c>
      <c r="P984" s="5">
        <f t="shared" si="246"/>
        <v>500</v>
      </c>
      <c r="Q984" s="5">
        <f t="shared" si="246"/>
        <v>500</v>
      </c>
      <c r="R984" s="5">
        <f t="shared" si="230"/>
        <v>500</v>
      </c>
      <c r="S984" s="5">
        <f t="shared" si="230"/>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137</v>
      </c>
      <c r="K985" s="5">
        <f t="shared" ref="K985:Q985" si="247">K975</f>
        <v>500</v>
      </c>
      <c r="L985" s="5">
        <f t="shared" si="247"/>
        <v>500</v>
      </c>
      <c r="M985" s="5">
        <f t="shared" si="247"/>
        <v>500</v>
      </c>
      <c r="N985" s="5">
        <f t="shared" si="247"/>
        <v>500</v>
      </c>
      <c r="O985" s="5">
        <f t="shared" si="247"/>
        <v>500</v>
      </c>
      <c r="P985" s="5">
        <f t="shared" si="247"/>
        <v>500</v>
      </c>
      <c r="Q985" s="5">
        <f t="shared" si="247"/>
        <v>500</v>
      </c>
      <c r="R985" s="5">
        <f t="shared" si="230"/>
        <v>500</v>
      </c>
      <c r="S985" s="5">
        <f t="shared" si="230"/>
        <v>500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138</v>
      </c>
      <c r="K986" s="5">
        <f t="shared" ref="K986:Q986" si="248">K976</f>
        <v>500</v>
      </c>
      <c r="L986" s="5">
        <f t="shared" si="248"/>
        <v>500</v>
      </c>
      <c r="M986" s="5">
        <f t="shared" si="248"/>
        <v>500</v>
      </c>
      <c r="N986" s="5">
        <f t="shared" si="248"/>
        <v>500</v>
      </c>
      <c r="O986" s="5">
        <f t="shared" si="248"/>
        <v>500</v>
      </c>
      <c r="P986" s="5">
        <f t="shared" si="248"/>
        <v>500</v>
      </c>
      <c r="Q986" s="5">
        <f t="shared" si="248"/>
        <v>500</v>
      </c>
      <c r="R986" s="5">
        <f t="shared" si="230"/>
        <v>500</v>
      </c>
      <c r="S986" s="5">
        <f t="shared" si="230"/>
        <v>500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139</v>
      </c>
      <c r="K987" s="5">
        <f t="shared" ref="K987:Q987" si="249">K977</f>
        <v>500</v>
      </c>
      <c r="L987" s="5">
        <f t="shared" si="249"/>
        <v>500</v>
      </c>
      <c r="M987" s="5">
        <f t="shared" si="249"/>
        <v>500</v>
      </c>
      <c r="N987" s="5">
        <f t="shared" si="249"/>
        <v>500</v>
      </c>
      <c r="O987" s="5">
        <f t="shared" si="249"/>
        <v>500</v>
      </c>
      <c r="P987" s="5">
        <f t="shared" si="249"/>
        <v>500</v>
      </c>
      <c r="Q987" s="5">
        <f t="shared" si="249"/>
        <v>500</v>
      </c>
      <c r="R987" s="5">
        <f t="shared" si="230"/>
        <v>500</v>
      </c>
      <c r="S987" s="5">
        <f t="shared" si="230"/>
        <v>500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t="s">
        <v>785</v>
      </c>
      <c r="J988" s="99" t="s">
        <v>367</v>
      </c>
      <c r="K988" s="5">
        <f t="shared" ref="K988:Q988" si="250">K978</f>
        <v>250</v>
      </c>
      <c r="L988" s="5">
        <f t="shared" si="250"/>
        <v>250</v>
      </c>
      <c r="M988" s="5">
        <f t="shared" si="250"/>
        <v>250</v>
      </c>
      <c r="N988" s="5">
        <f t="shared" si="250"/>
        <v>250</v>
      </c>
      <c r="O988" s="5">
        <f t="shared" si="250"/>
        <v>250</v>
      </c>
      <c r="P988" s="5">
        <f t="shared" si="250"/>
        <v>250</v>
      </c>
      <c r="Q988" s="5">
        <f t="shared" si="250"/>
        <v>250</v>
      </c>
      <c r="R988" s="5">
        <f t="shared" ref="R988:S1007" si="251">R978</f>
        <v>250</v>
      </c>
      <c r="S988" s="5">
        <f t="shared" si="251"/>
        <v>250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131</v>
      </c>
      <c r="K989" s="5">
        <f t="shared" ref="K989:Q989" si="252">K979</f>
        <v>100</v>
      </c>
      <c r="L989" s="5">
        <f t="shared" si="252"/>
        <v>100</v>
      </c>
      <c r="M989" s="5">
        <f t="shared" si="252"/>
        <v>100</v>
      </c>
      <c r="N989" s="5">
        <f t="shared" si="252"/>
        <v>100</v>
      </c>
      <c r="O989" s="5">
        <f t="shared" si="252"/>
        <v>100</v>
      </c>
      <c r="P989" s="5">
        <f t="shared" si="252"/>
        <v>100</v>
      </c>
      <c r="Q989" s="5">
        <f t="shared" si="252"/>
        <v>100</v>
      </c>
      <c r="R989" s="5">
        <f t="shared" si="251"/>
        <v>100</v>
      </c>
      <c r="S989" s="5">
        <f t="shared" si="251"/>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c r="J990" s="99" t="s">
        <v>132</v>
      </c>
      <c r="K990" s="5">
        <f t="shared" ref="K990:Q990" si="253">K980</f>
        <v>100</v>
      </c>
      <c r="L990" s="5">
        <f t="shared" si="253"/>
        <v>100</v>
      </c>
      <c r="M990" s="5">
        <f t="shared" si="253"/>
        <v>100</v>
      </c>
      <c r="N990" s="5">
        <f t="shared" si="253"/>
        <v>100</v>
      </c>
      <c r="O990" s="5">
        <f t="shared" si="253"/>
        <v>100</v>
      </c>
      <c r="P990" s="5">
        <f t="shared" si="253"/>
        <v>100</v>
      </c>
      <c r="Q990" s="5">
        <f t="shared" si="253"/>
        <v>100</v>
      </c>
      <c r="R990" s="5">
        <f t="shared" si="251"/>
        <v>100</v>
      </c>
      <c r="S990" s="5">
        <f t="shared" si="251"/>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133</v>
      </c>
      <c r="K991" s="5">
        <f t="shared" ref="K991:Q991" si="254">K981</f>
        <v>100</v>
      </c>
      <c r="L991" s="5">
        <f t="shared" si="254"/>
        <v>100</v>
      </c>
      <c r="M991" s="5">
        <f t="shared" si="254"/>
        <v>100</v>
      </c>
      <c r="N991" s="5">
        <f t="shared" si="254"/>
        <v>100</v>
      </c>
      <c r="O991" s="5">
        <f t="shared" si="254"/>
        <v>100</v>
      </c>
      <c r="P991" s="5">
        <f t="shared" si="254"/>
        <v>100</v>
      </c>
      <c r="Q991" s="5">
        <f t="shared" si="254"/>
        <v>100</v>
      </c>
      <c r="R991" s="5">
        <f t="shared" si="251"/>
        <v>100</v>
      </c>
      <c r="S991" s="5">
        <f t="shared" si="251"/>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134</v>
      </c>
      <c r="K992" s="5">
        <f t="shared" ref="K992:Q992" si="255">K982</f>
        <v>100</v>
      </c>
      <c r="L992" s="5">
        <f t="shared" si="255"/>
        <v>100</v>
      </c>
      <c r="M992" s="5">
        <f t="shared" si="255"/>
        <v>100</v>
      </c>
      <c r="N992" s="5">
        <f t="shared" si="255"/>
        <v>100</v>
      </c>
      <c r="O992" s="5">
        <f t="shared" si="255"/>
        <v>100</v>
      </c>
      <c r="P992" s="5">
        <f t="shared" si="255"/>
        <v>100</v>
      </c>
      <c r="Q992" s="5">
        <f t="shared" si="255"/>
        <v>100</v>
      </c>
      <c r="R992" s="5">
        <f t="shared" si="251"/>
        <v>100</v>
      </c>
      <c r="S992" s="5">
        <f t="shared" si="251"/>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135</v>
      </c>
      <c r="K993" s="5">
        <f t="shared" ref="K993:Q993" si="256">K983</f>
        <v>100</v>
      </c>
      <c r="L993" s="5">
        <f t="shared" si="256"/>
        <v>100</v>
      </c>
      <c r="M993" s="5">
        <f t="shared" si="256"/>
        <v>100</v>
      </c>
      <c r="N993" s="5">
        <f t="shared" si="256"/>
        <v>100</v>
      </c>
      <c r="O993" s="5">
        <f t="shared" si="256"/>
        <v>100</v>
      </c>
      <c r="P993" s="5">
        <f t="shared" si="256"/>
        <v>100</v>
      </c>
      <c r="Q993" s="5">
        <f t="shared" si="256"/>
        <v>100</v>
      </c>
      <c r="R993" s="5">
        <f t="shared" si="251"/>
        <v>100</v>
      </c>
      <c r="S993" s="5">
        <f t="shared" si="251"/>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136</v>
      </c>
      <c r="K994" s="5">
        <f t="shared" ref="K994:Q994" si="257">K984</f>
        <v>500</v>
      </c>
      <c r="L994" s="5">
        <f t="shared" si="257"/>
        <v>500</v>
      </c>
      <c r="M994" s="5">
        <f t="shared" si="257"/>
        <v>500</v>
      </c>
      <c r="N994" s="5">
        <f t="shared" si="257"/>
        <v>500</v>
      </c>
      <c r="O994" s="5">
        <f t="shared" si="257"/>
        <v>500</v>
      </c>
      <c r="P994" s="5">
        <f t="shared" si="257"/>
        <v>500</v>
      </c>
      <c r="Q994" s="5">
        <f t="shared" si="257"/>
        <v>500</v>
      </c>
      <c r="R994" s="5">
        <f t="shared" si="251"/>
        <v>500</v>
      </c>
      <c r="S994" s="5">
        <f t="shared" si="251"/>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137</v>
      </c>
      <c r="K995" s="5">
        <f t="shared" ref="K995:Q995" si="258">K985</f>
        <v>500</v>
      </c>
      <c r="L995" s="5">
        <f t="shared" si="258"/>
        <v>500</v>
      </c>
      <c r="M995" s="5">
        <f t="shared" si="258"/>
        <v>500</v>
      </c>
      <c r="N995" s="5">
        <f t="shared" si="258"/>
        <v>500</v>
      </c>
      <c r="O995" s="5">
        <f t="shared" si="258"/>
        <v>500</v>
      </c>
      <c r="P995" s="5">
        <f t="shared" si="258"/>
        <v>500</v>
      </c>
      <c r="Q995" s="5">
        <f t="shared" si="258"/>
        <v>500</v>
      </c>
      <c r="R995" s="5">
        <f t="shared" si="251"/>
        <v>500</v>
      </c>
      <c r="S995" s="5">
        <f t="shared" si="251"/>
        <v>500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138</v>
      </c>
      <c r="K996" s="5">
        <f t="shared" ref="K996:Q996" si="259">K986</f>
        <v>500</v>
      </c>
      <c r="L996" s="5">
        <f t="shared" si="259"/>
        <v>500</v>
      </c>
      <c r="M996" s="5">
        <f t="shared" si="259"/>
        <v>500</v>
      </c>
      <c r="N996" s="5">
        <f t="shared" si="259"/>
        <v>500</v>
      </c>
      <c r="O996" s="5">
        <f t="shared" si="259"/>
        <v>500</v>
      </c>
      <c r="P996" s="5">
        <f t="shared" si="259"/>
        <v>500</v>
      </c>
      <c r="Q996" s="5">
        <f t="shared" si="259"/>
        <v>500</v>
      </c>
      <c r="R996" s="5">
        <f t="shared" si="251"/>
        <v>500</v>
      </c>
      <c r="S996" s="5">
        <f t="shared" si="251"/>
        <v>500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139</v>
      </c>
      <c r="K997" s="5">
        <f t="shared" ref="K997:Q997" si="260">K987</f>
        <v>500</v>
      </c>
      <c r="L997" s="5">
        <f t="shared" si="260"/>
        <v>500</v>
      </c>
      <c r="M997" s="5">
        <f t="shared" si="260"/>
        <v>500</v>
      </c>
      <c r="N997" s="5">
        <f t="shared" si="260"/>
        <v>500</v>
      </c>
      <c r="O997" s="5">
        <f t="shared" si="260"/>
        <v>500</v>
      </c>
      <c r="P997" s="5">
        <f t="shared" si="260"/>
        <v>500</v>
      </c>
      <c r="Q997" s="5">
        <f t="shared" si="260"/>
        <v>500</v>
      </c>
      <c r="R997" s="5">
        <f t="shared" si="251"/>
        <v>500</v>
      </c>
      <c r="S997" s="5">
        <f t="shared" si="251"/>
        <v>500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t="s">
        <v>786</v>
      </c>
      <c r="J998" s="99" t="s">
        <v>367</v>
      </c>
      <c r="K998" s="5">
        <f t="shared" ref="K998:Q998" si="261">K988</f>
        <v>250</v>
      </c>
      <c r="L998" s="5">
        <f t="shared" si="261"/>
        <v>250</v>
      </c>
      <c r="M998" s="5">
        <f t="shared" si="261"/>
        <v>250</v>
      </c>
      <c r="N998" s="5">
        <f t="shared" si="261"/>
        <v>250</v>
      </c>
      <c r="O998" s="5">
        <f t="shared" si="261"/>
        <v>250</v>
      </c>
      <c r="P998" s="5">
        <f t="shared" si="261"/>
        <v>250</v>
      </c>
      <c r="Q998" s="5">
        <f t="shared" si="261"/>
        <v>250</v>
      </c>
      <c r="R998" s="5">
        <f t="shared" si="251"/>
        <v>250</v>
      </c>
      <c r="S998" s="5">
        <f t="shared" si="251"/>
        <v>250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131</v>
      </c>
      <c r="K999" s="5">
        <f t="shared" ref="K999:Q999" si="262">K989</f>
        <v>100</v>
      </c>
      <c r="L999" s="5">
        <f t="shared" si="262"/>
        <v>100</v>
      </c>
      <c r="M999" s="5">
        <f t="shared" si="262"/>
        <v>100</v>
      </c>
      <c r="N999" s="5">
        <f t="shared" si="262"/>
        <v>100</v>
      </c>
      <c r="O999" s="5">
        <f t="shared" si="262"/>
        <v>100</v>
      </c>
      <c r="P999" s="5">
        <f t="shared" si="262"/>
        <v>100</v>
      </c>
      <c r="Q999" s="5">
        <f t="shared" si="262"/>
        <v>100</v>
      </c>
      <c r="R999" s="5">
        <f t="shared" si="251"/>
        <v>100</v>
      </c>
      <c r="S999" s="5">
        <f t="shared" si="251"/>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c r="J1000" s="99" t="s">
        <v>132</v>
      </c>
      <c r="K1000" s="5">
        <f t="shared" ref="K1000:Q1000" si="263">K990</f>
        <v>100</v>
      </c>
      <c r="L1000" s="5">
        <f t="shared" si="263"/>
        <v>100</v>
      </c>
      <c r="M1000" s="5">
        <f t="shared" si="263"/>
        <v>100</v>
      </c>
      <c r="N1000" s="5">
        <f t="shared" si="263"/>
        <v>100</v>
      </c>
      <c r="O1000" s="5">
        <f t="shared" si="263"/>
        <v>100</v>
      </c>
      <c r="P1000" s="5">
        <f t="shared" si="263"/>
        <v>100</v>
      </c>
      <c r="Q1000" s="5">
        <f t="shared" si="263"/>
        <v>100</v>
      </c>
      <c r="R1000" s="5">
        <f t="shared" si="251"/>
        <v>100</v>
      </c>
      <c r="S1000" s="5">
        <f t="shared" si="251"/>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133</v>
      </c>
      <c r="K1001" s="5">
        <f t="shared" ref="K1001:Q1001" si="264">K991</f>
        <v>100</v>
      </c>
      <c r="L1001" s="5">
        <f t="shared" si="264"/>
        <v>100</v>
      </c>
      <c r="M1001" s="5">
        <f t="shared" si="264"/>
        <v>100</v>
      </c>
      <c r="N1001" s="5">
        <f t="shared" si="264"/>
        <v>100</v>
      </c>
      <c r="O1001" s="5">
        <f t="shared" si="264"/>
        <v>100</v>
      </c>
      <c r="P1001" s="5">
        <f t="shared" si="264"/>
        <v>100</v>
      </c>
      <c r="Q1001" s="5">
        <f t="shared" si="264"/>
        <v>100</v>
      </c>
      <c r="R1001" s="5">
        <f t="shared" si="251"/>
        <v>100</v>
      </c>
      <c r="S1001" s="5">
        <f t="shared" si="251"/>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134</v>
      </c>
      <c r="K1002" s="5">
        <f t="shared" ref="K1002:Q1002" si="265">K992</f>
        <v>100</v>
      </c>
      <c r="L1002" s="5">
        <f t="shared" si="265"/>
        <v>100</v>
      </c>
      <c r="M1002" s="5">
        <f t="shared" si="265"/>
        <v>100</v>
      </c>
      <c r="N1002" s="5">
        <f t="shared" si="265"/>
        <v>100</v>
      </c>
      <c r="O1002" s="5">
        <f t="shared" si="265"/>
        <v>100</v>
      </c>
      <c r="P1002" s="5">
        <f t="shared" si="265"/>
        <v>100</v>
      </c>
      <c r="Q1002" s="5">
        <f t="shared" si="265"/>
        <v>100</v>
      </c>
      <c r="R1002" s="5">
        <f t="shared" si="251"/>
        <v>100</v>
      </c>
      <c r="S1002" s="5">
        <f t="shared" si="251"/>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135</v>
      </c>
      <c r="K1003" s="5">
        <f t="shared" ref="K1003:Q1003" si="266">K993</f>
        <v>100</v>
      </c>
      <c r="L1003" s="5">
        <f t="shared" si="266"/>
        <v>100</v>
      </c>
      <c r="M1003" s="5">
        <f t="shared" si="266"/>
        <v>100</v>
      </c>
      <c r="N1003" s="5">
        <f t="shared" si="266"/>
        <v>100</v>
      </c>
      <c r="O1003" s="5">
        <f t="shared" si="266"/>
        <v>100</v>
      </c>
      <c r="P1003" s="5">
        <f t="shared" si="266"/>
        <v>100</v>
      </c>
      <c r="Q1003" s="5">
        <f t="shared" si="266"/>
        <v>100</v>
      </c>
      <c r="R1003" s="5">
        <f t="shared" si="251"/>
        <v>100</v>
      </c>
      <c r="S1003" s="5">
        <f t="shared" si="251"/>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136</v>
      </c>
      <c r="K1004" s="5">
        <f t="shared" ref="K1004:Q1004" si="267">K994</f>
        <v>500</v>
      </c>
      <c r="L1004" s="5">
        <f t="shared" si="267"/>
        <v>500</v>
      </c>
      <c r="M1004" s="5">
        <f t="shared" si="267"/>
        <v>500</v>
      </c>
      <c r="N1004" s="5">
        <f t="shared" si="267"/>
        <v>500</v>
      </c>
      <c r="O1004" s="5">
        <f t="shared" si="267"/>
        <v>500</v>
      </c>
      <c r="P1004" s="5">
        <f t="shared" si="267"/>
        <v>500</v>
      </c>
      <c r="Q1004" s="5">
        <f t="shared" si="267"/>
        <v>500</v>
      </c>
      <c r="R1004" s="5">
        <f t="shared" si="251"/>
        <v>500</v>
      </c>
      <c r="S1004" s="5">
        <f t="shared" si="251"/>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137</v>
      </c>
      <c r="K1005" s="5">
        <f t="shared" ref="K1005:Q1005" si="268">K995</f>
        <v>500</v>
      </c>
      <c r="L1005" s="5">
        <f t="shared" si="268"/>
        <v>500</v>
      </c>
      <c r="M1005" s="5">
        <f t="shared" si="268"/>
        <v>500</v>
      </c>
      <c r="N1005" s="5">
        <f t="shared" si="268"/>
        <v>500</v>
      </c>
      <c r="O1005" s="5">
        <f t="shared" si="268"/>
        <v>500</v>
      </c>
      <c r="P1005" s="5">
        <f t="shared" si="268"/>
        <v>500</v>
      </c>
      <c r="Q1005" s="5">
        <f t="shared" si="268"/>
        <v>500</v>
      </c>
      <c r="R1005" s="5">
        <f t="shared" si="251"/>
        <v>500</v>
      </c>
      <c r="S1005" s="5">
        <f t="shared" si="251"/>
        <v>500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138</v>
      </c>
      <c r="K1006" s="5">
        <f t="shared" ref="K1006:Q1006" si="269">K996</f>
        <v>500</v>
      </c>
      <c r="L1006" s="5">
        <f t="shared" si="269"/>
        <v>500</v>
      </c>
      <c r="M1006" s="5">
        <f t="shared" si="269"/>
        <v>500</v>
      </c>
      <c r="N1006" s="5">
        <f t="shared" si="269"/>
        <v>500</v>
      </c>
      <c r="O1006" s="5">
        <f t="shared" si="269"/>
        <v>500</v>
      </c>
      <c r="P1006" s="5">
        <f t="shared" si="269"/>
        <v>500</v>
      </c>
      <c r="Q1006" s="5">
        <f t="shared" si="269"/>
        <v>500</v>
      </c>
      <c r="R1006" s="5">
        <f t="shared" si="251"/>
        <v>500</v>
      </c>
      <c r="S1006" s="5">
        <f t="shared" si="251"/>
        <v>500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139</v>
      </c>
      <c r="K1007" s="5">
        <f t="shared" ref="K1007:Q1007" si="270">K997</f>
        <v>500</v>
      </c>
      <c r="L1007" s="5">
        <f t="shared" si="270"/>
        <v>500</v>
      </c>
      <c r="M1007" s="5">
        <f t="shared" si="270"/>
        <v>500</v>
      </c>
      <c r="N1007" s="5">
        <f t="shared" si="270"/>
        <v>500</v>
      </c>
      <c r="O1007" s="5">
        <f t="shared" si="270"/>
        <v>500</v>
      </c>
      <c r="P1007" s="5">
        <f t="shared" si="270"/>
        <v>500</v>
      </c>
      <c r="Q1007" s="5">
        <f t="shared" si="270"/>
        <v>500</v>
      </c>
      <c r="R1007" s="5">
        <f t="shared" si="251"/>
        <v>500</v>
      </c>
      <c r="S1007" s="5">
        <f t="shared" si="251"/>
        <v>500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t="s">
        <v>787</v>
      </c>
      <c r="J1008" s="99" t="s">
        <v>367</v>
      </c>
      <c r="K1008" s="5">
        <f t="shared" ref="K1008:Q1008" si="271">K998</f>
        <v>250</v>
      </c>
      <c r="L1008" s="5">
        <f t="shared" si="271"/>
        <v>250</v>
      </c>
      <c r="M1008" s="5">
        <f t="shared" si="271"/>
        <v>250</v>
      </c>
      <c r="N1008" s="5">
        <f t="shared" si="271"/>
        <v>250</v>
      </c>
      <c r="O1008" s="5">
        <f t="shared" si="271"/>
        <v>250</v>
      </c>
      <c r="P1008" s="5">
        <f t="shared" si="271"/>
        <v>250</v>
      </c>
      <c r="Q1008" s="5">
        <f t="shared" si="271"/>
        <v>250</v>
      </c>
      <c r="R1008" s="5">
        <f t="shared" ref="R1008:S1017" si="272">R998</f>
        <v>250</v>
      </c>
      <c r="S1008" s="5">
        <f t="shared" si="272"/>
        <v>250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131</v>
      </c>
      <c r="K1009" s="5">
        <f t="shared" ref="K1009:Q1009" si="273">K999</f>
        <v>100</v>
      </c>
      <c r="L1009" s="5">
        <f t="shared" si="273"/>
        <v>100</v>
      </c>
      <c r="M1009" s="5">
        <f t="shared" si="273"/>
        <v>100</v>
      </c>
      <c r="N1009" s="5">
        <f t="shared" si="273"/>
        <v>100</v>
      </c>
      <c r="O1009" s="5">
        <f t="shared" si="273"/>
        <v>100</v>
      </c>
      <c r="P1009" s="5">
        <f t="shared" si="273"/>
        <v>100</v>
      </c>
      <c r="Q1009" s="5">
        <f t="shared" si="273"/>
        <v>100</v>
      </c>
      <c r="R1009" s="5">
        <f t="shared" si="272"/>
        <v>100</v>
      </c>
      <c r="S1009" s="5">
        <f t="shared" si="272"/>
        <v>100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c r="J1010" s="99" t="s">
        <v>132</v>
      </c>
      <c r="K1010" s="5">
        <f t="shared" ref="K1010:Q1010" si="274">K1000</f>
        <v>100</v>
      </c>
      <c r="L1010" s="5">
        <f t="shared" si="274"/>
        <v>100</v>
      </c>
      <c r="M1010" s="5">
        <f t="shared" si="274"/>
        <v>100</v>
      </c>
      <c r="N1010" s="5">
        <f t="shared" si="274"/>
        <v>100</v>
      </c>
      <c r="O1010" s="5">
        <f t="shared" si="274"/>
        <v>100</v>
      </c>
      <c r="P1010" s="5">
        <f t="shared" si="274"/>
        <v>100</v>
      </c>
      <c r="Q1010" s="5">
        <f t="shared" si="274"/>
        <v>100</v>
      </c>
      <c r="R1010" s="5">
        <f t="shared" si="272"/>
        <v>100</v>
      </c>
      <c r="S1010" s="5">
        <f t="shared" si="272"/>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133</v>
      </c>
      <c r="K1011" s="5">
        <f t="shared" ref="K1011:Q1011" si="275">K1001</f>
        <v>100</v>
      </c>
      <c r="L1011" s="5">
        <f t="shared" si="275"/>
        <v>100</v>
      </c>
      <c r="M1011" s="5">
        <f t="shared" si="275"/>
        <v>100</v>
      </c>
      <c r="N1011" s="5">
        <f t="shared" si="275"/>
        <v>100</v>
      </c>
      <c r="O1011" s="5">
        <f t="shared" si="275"/>
        <v>100</v>
      </c>
      <c r="P1011" s="5">
        <f t="shared" si="275"/>
        <v>100</v>
      </c>
      <c r="Q1011" s="5">
        <f t="shared" si="275"/>
        <v>100</v>
      </c>
      <c r="R1011" s="5">
        <f t="shared" si="272"/>
        <v>100</v>
      </c>
      <c r="S1011" s="5">
        <f t="shared" si="272"/>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134</v>
      </c>
      <c r="K1012" s="5">
        <f t="shared" ref="K1012:Q1012" si="276">K1002</f>
        <v>100</v>
      </c>
      <c r="L1012" s="5">
        <f t="shared" si="276"/>
        <v>100</v>
      </c>
      <c r="M1012" s="5">
        <f t="shared" si="276"/>
        <v>100</v>
      </c>
      <c r="N1012" s="5">
        <f t="shared" si="276"/>
        <v>100</v>
      </c>
      <c r="O1012" s="5">
        <f t="shared" si="276"/>
        <v>100</v>
      </c>
      <c r="P1012" s="5">
        <f t="shared" si="276"/>
        <v>100</v>
      </c>
      <c r="Q1012" s="5">
        <f t="shared" si="276"/>
        <v>100</v>
      </c>
      <c r="R1012" s="5">
        <f t="shared" si="272"/>
        <v>100</v>
      </c>
      <c r="S1012" s="5">
        <f t="shared" si="272"/>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135</v>
      </c>
      <c r="K1013" s="5">
        <f t="shared" ref="K1013:Q1013" si="277">K1003</f>
        <v>100</v>
      </c>
      <c r="L1013" s="5">
        <f t="shared" si="277"/>
        <v>100</v>
      </c>
      <c r="M1013" s="5">
        <f t="shared" si="277"/>
        <v>100</v>
      </c>
      <c r="N1013" s="5">
        <f t="shared" si="277"/>
        <v>100</v>
      </c>
      <c r="O1013" s="5">
        <f t="shared" si="277"/>
        <v>100</v>
      </c>
      <c r="P1013" s="5">
        <f t="shared" si="277"/>
        <v>100</v>
      </c>
      <c r="Q1013" s="5">
        <f t="shared" si="277"/>
        <v>100</v>
      </c>
      <c r="R1013" s="5">
        <f t="shared" si="272"/>
        <v>100</v>
      </c>
      <c r="S1013" s="5">
        <f t="shared" si="272"/>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136</v>
      </c>
      <c r="K1014" s="5">
        <f t="shared" ref="K1014:Q1014" si="278">K1004</f>
        <v>500</v>
      </c>
      <c r="L1014" s="5">
        <f t="shared" si="278"/>
        <v>500</v>
      </c>
      <c r="M1014" s="5">
        <f t="shared" si="278"/>
        <v>500</v>
      </c>
      <c r="N1014" s="5">
        <f t="shared" si="278"/>
        <v>500</v>
      </c>
      <c r="O1014" s="5">
        <f t="shared" si="278"/>
        <v>500</v>
      </c>
      <c r="P1014" s="5">
        <f t="shared" si="278"/>
        <v>500</v>
      </c>
      <c r="Q1014" s="5">
        <f t="shared" si="278"/>
        <v>500</v>
      </c>
      <c r="R1014" s="5">
        <f t="shared" si="272"/>
        <v>500</v>
      </c>
      <c r="S1014" s="5">
        <f t="shared" si="272"/>
        <v>500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137</v>
      </c>
      <c r="K1015" s="5">
        <f t="shared" ref="K1015:Q1015" si="279">K1005</f>
        <v>500</v>
      </c>
      <c r="L1015" s="5">
        <f t="shared" si="279"/>
        <v>500</v>
      </c>
      <c r="M1015" s="5">
        <f t="shared" si="279"/>
        <v>500</v>
      </c>
      <c r="N1015" s="5">
        <f t="shared" si="279"/>
        <v>500</v>
      </c>
      <c r="O1015" s="5">
        <f t="shared" si="279"/>
        <v>500</v>
      </c>
      <c r="P1015" s="5">
        <f t="shared" si="279"/>
        <v>500</v>
      </c>
      <c r="Q1015" s="5">
        <f t="shared" si="279"/>
        <v>500</v>
      </c>
      <c r="R1015" s="5">
        <f t="shared" si="272"/>
        <v>500</v>
      </c>
      <c r="S1015" s="5">
        <f t="shared" si="272"/>
        <v>500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138</v>
      </c>
      <c r="K1016" s="5">
        <f t="shared" ref="K1016:Q1016" si="280">K1006</f>
        <v>500</v>
      </c>
      <c r="L1016" s="5">
        <f t="shared" si="280"/>
        <v>500</v>
      </c>
      <c r="M1016" s="5">
        <f t="shared" si="280"/>
        <v>500</v>
      </c>
      <c r="N1016" s="5">
        <f t="shared" si="280"/>
        <v>500</v>
      </c>
      <c r="O1016" s="5">
        <f t="shared" si="280"/>
        <v>500</v>
      </c>
      <c r="P1016" s="5">
        <f t="shared" si="280"/>
        <v>500</v>
      </c>
      <c r="Q1016" s="5">
        <f t="shared" si="280"/>
        <v>500</v>
      </c>
      <c r="R1016" s="5">
        <f t="shared" si="272"/>
        <v>500</v>
      </c>
      <c r="S1016" s="5">
        <f t="shared" si="272"/>
        <v>500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139</v>
      </c>
      <c r="K1017" s="5">
        <f t="shared" ref="K1017:Q1017" si="281">K1007</f>
        <v>500</v>
      </c>
      <c r="L1017" s="5">
        <f t="shared" si="281"/>
        <v>500</v>
      </c>
      <c r="M1017" s="5">
        <f t="shared" si="281"/>
        <v>500</v>
      </c>
      <c r="N1017" s="5">
        <f t="shared" si="281"/>
        <v>500</v>
      </c>
      <c r="O1017" s="5">
        <f t="shared" si="281"/>
        <v>500</v>
      </c>
      <c r="P1017" s="5">
        <f t="shared" si="281"/>
        <v>500</v>
      </c>
      <c r="Q1017" s="5">
        <f t="shared" si="281"/>
        <v>500</v>
      </c>
      <c r="R1017" s="5">
        <f t="shared" si="272"/>
        <v>500</v>
      </c>
      <c r="S1017" s="5">
        <f t="shared" si="272"/>
        <v>500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4.5" outlineLevel="1" x14ac:dyDescent="0.35">
      <c r="A1018" s="102"/>
      <c r="B1018" s="95"/>
      <c r="C1018" s="12" t="s">
        <v>113</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3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15" customHeight="1" outlineLevel="1" x14ac:dyDescent="0.3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3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115</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hidden="1" customHeight="1" outlineLevel="1" x14ac:dyDescent="0.3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hidden="1" customHeight="1" outlineLevel="1" x14ac:dyDescent="0.3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15" hidden="1" customHeight="1" outlineLevel="1" collapsed="1" thickBot="1" x14ac:dyDescent="0.4">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15" hidden="1" customHeight="1" outlineLevel="1" x14ac:dyDescent="0.3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106</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hidden="1" customHeight="1" outlineLevel="1" collapsed="1" x14ac:dyDescent="0.35">
      <c r="A1026" s="102"/>
      <c r="B1026" s="95"/>
      <c r="C1026" s="12"/>
      <c r="D1026" s="12">
        <v>0</v>
      </c>
      <c r="E1026" s="12" t="s">
        <v>1</v>
      </c>
      <c r="F1026" s="69"/>
      <c r="G1026" s="70" t="s">
        <v>734</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hidden="1" customHeight="1" outlineLevel="1" x14ac:dyDescent="0.35">
      <c r="A1027" s="102"/>
      <c r="B1027" s="95"/>
      <c r="C1027" s="12"/>
      <c r="D1027" s="12"/>
      <c r="E1027" s="17"/>
      <c r="F1027" s="73"/>
      <c r="G1027" s="74" t="s">
        <v>738</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hidden="1" customHeight="1" outlineLevel="1" x14ac:dyDescent="0.3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hidden="1" customHeight="1" outlineLevel="1" x14ac:dyDescent="0.35">
      <c r="A1029" s="102"/>
      <c r="B1029" s="95"/>
      <c r="C1029" s="17">
        <v>1</v>
      </c>
      <c r="D1029" s="12"/>
      <c r="E1029" s="17"/>
      <c r="F1029" s="79"/>
      <c r="G1029" s="80" t="s">
        <v>931</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hidden="1" customHeight="1" outlineLevel="1" x14ac:dyDescent="0.35">
      <c r="A1030" s="102"/>
      <c r="B1030" s="95"/>
      <c r="C1030" s="17"/>
      <c r="D1030" s="17"/>
      <c r="E1030" s="17"/>
      <c r="F1030" s="17"/>
      <c r="G1030" s="22"/>
      <c r="H1030" s="22"/>
      <c r="I1030" s="22"/>
      <c r="J1030" s="22"/>
      <c r="K1030" s="22"/>
      <c r="L1030" s="22"/>
      <c r="M1030" s="477" t="s">
        <v>736</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hidden="1" customHeight="1" outlineLevel="1" x14ac:dyDescent="0.35">
      <c r="A1031" s="102"/>
      <c r="B1031" s="95"/>
      <c r="C1031" s="17"/>
      <c r="D1031" s="17"/>
      <c r="E1031" s="17"/>
      <c r="F1031" s="17"/>
      <c r="G1031" s="17"/>
      <c r="H1031" s="17"/>
      <c r="I1031" s="17"/>
      <c r="J1031" s="17"/>
      <c r="K1031" s="17"/>
      <c r="L1031" s="22"/>
      <c r="M1031" s="477" t="s">
        <v>735</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hidden="1" customHeight="1" outlineLevel="1" x14ac:dyDescent="0.35">
      <c r="A1032" s="102"/>
      <c r="B1032" s="95"/>
      <c r="C1032" s="17"/>
      <c r="D1032" s="17"/>
      <c r="E1032" s="17"/>
      <c r="F1032" s="17"/>
      <c r="G1032" s="17"/>
      <c r="H1032" s="17"/>
      <c r="I1032" s="17"/>
      <c r="J1032" s="17"/>
      <c r="K1032" s="17"/>
      <c r="L1032" s="22"/>
      <c r="M1032" s="98" t="s">
        <v>901</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hidden="1" customHeight="1" outlineLevel="1" x14ac:dyDescent="0.35">
      <c r="A1033" s="102"/>
      <c r="B1033" s="95"/>
      <c r="C1033" s="17"/>
      <c r="D1033" s="17"/>
      <c r="E1033" s="17"/>
      <c r="F1033" s="17"/>
      <c r="G1033" s="23"/>
      <c r="H1033" s="23"/>
      <c r="I1033" s="23"/>
      <c r="J1033" s="23"/>
      <c r="K1033" s="23"/>
      <c r="L1033" s="23" t="s">
        <v>212</v>
      </c>
      <c r="M1033" s="98" t="s">
        <v>345</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hidden="1" customHeight="1" outlineLevel="1" x14ac:dyDescent="0.35">
      <c r="A1034" s="102"/>
      <c r="B1034" s="95"/>
      <c r="C1034" s="17"/>
      <c r="D1034" s="17"/>
      <c r="E1034" s="17"/>
      <c r="F1034" s="17"/>
      <c r="G1034" s="23"/>
      <c r="H1034" s="23"/>
      <c r="I1034" s="23"/>
      <c r="J1034" s="23"/>
      <c r="K1034" s="111" t="s">
        <v>153</v>
      </c>
      <c r="L1034" s="111" t="s">
        <v>213</v>
      </c>
      <c r="M1034" s="472" t="s">
        <v>191</v>
      </c>
      <c r="N1034" s="472" t="s">
        <v>357</v>
      </c>
      <c r="O1034" s="472" t="s">
        <v>356</v>
      </c>
      <c r="P1034" s="472" t="s">
        <v>190</v>
      </c>
      <c r="Q1034" s="23" t="s">
        <v>733</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hidden="1" customHeight="1" outlineLevel="1" x14ac:dyDescent="0.35">
      <c r="A1035" s="102"/>
      <c r="B1035" s="95"/>
      <c r="C1035" s="17"/>
      <c r="D1035" s="17"/>
      <c r="E1035" s="17"/>
      <c r="F1035" s="13"/>
      <c r="G1035" s="144"/>
      <c r="H1035" s="145"/>
      <c r="I1035" s="118"/>
      <c r="J1035" s="118"/>
      <c r="K1035" s="513" t="s">
        <v>369</v>
      </c>
      <c r="L1035" s="217">
        <v>0.5</v>
      </c>
      <c r="M1035" s="473">
        <v>9</v>
      </c>
      <c r="N1035" s="473">
        <v>10</v>
      </c>
      <c r="O1035" s="473">
        <v>10.5</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hidden="1" customHeight="1" outlineLevel="1" x14ac:dyDescent="0.35">
      <c r="A1036" s="102"/>
      <c r="B1036" s="95"/>
      <c r="C1036" s="17"/>
      <c r="D1036" s="17"/>
      <c r="E1036" s="17"/>
      <c r="F1036" s="13"/>
      <c r="G1036" s="99"/>
      <c r="H1036" s="99"/>
      <c r="I1036" s="86"/>
      <c r="J1036" s="86"/>
      <c r="K1036" s="514" t="s">
        <v>370</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hidden="1" customHeight="1" outlineLevel="1" x14ac:dyDescent="0.35">
      <c r="A1037" s="102"/>
      <c r="B1037" s="95"/>
      <c r="C1037" s="17"/>
      <c r="D1037" s="17"/>
      <c r="E1037" s="17"/>
      <c r="F1037" s="13"/>
      <c r="G1037" s="99"/>
      <c r="H1037" s="99"/>
      <c r="I1037" s="86"/>
      <c r="J1037" s="86"/>
      <c r="K1037" s="514" t="s">
        <v>371</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hidden="1" customHeight="1" outlineLevel="1" x14ac:dyDescent="0.35">
      <c r="A1038" s="102"/>
      <c r="B1038" s="95"/>
      <c r="C1038" s="17"/>
      <c r="D1038" s="17"/>
      <c r="E1038" s="17"/>
      <c r="F1038" s="13"/>
      <c r="G1038" s="99"/>
      <c r="H1038" s="99"/>
      <c r="I1038" s="86"/>
      <c r="J1038" s="86"/>
      <c r="K1038" s="514" t="s">
        <v>372</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hidden="1" customHeight="1" outlineLevel="1" x14ac:dyDescent="0.35">
      <c r="A1039" s="102"/>
      <c r="B1039" s="95"/>
      <c r="C1039" s="17"/>
      <c r="D1039" s="17"/>
      <c r="E1039" s="17"/>
      <c r="F1039" s="13"/>
      <c r="G1039" s="99"/>
      <c r="H1039" s="99"/>
      <c r="I1039" s="86"/>
      <c r="J1039" s="86"/>
      <c r="K1039" s="514" t="s">
        <v>373</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hidden="1" customHeight="1" outlineLevel="1" x14ac:dyDescent="0.35">
      <c r="A1040" s="102"/>
      <c r="B1040" s="95"/>
      <c r="C1040" s="17"/>
      <c r="D1040" s="17"/>
      <c r="E1040" s="17"/>
      <c r="F1040" s="13"/>
      <c r="G1040" s="99"/>
      <c r="H1040" s="99"/>
      <c r="I1040" s="86"/>
      <c r="J1040" s="86"/>
      <c r="K1040" s="514" t="s">
        <v>374</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hidden="1" customHeight="1" outlineLevel="1" x14ac:dyDescent="0.35">
      <c r="A1041" s="102"/>
      <c r="B1041" s="95"/>
      <c r="C1041" s="17"/>
      <c r="D1041" s="17"/>
      <c r="E1041" s="17"/>
      <c r="F1041" s="13"/>
      <c r="G1041" s="99"/>
      <c r="H1041" s="99"/>
      <c r="I1041" s="91"/>
      <c r="J1041" s="91"/>
      <c r="K1041" s="514" t="s">
        <v>375</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hidden="1" customHeight="1" outlineLevel="1" x14ac:dyDescent="0.35">
      <c r="A1042" s="102"/>
      <c r="B1042" s="95"/>
      <c r="C1042" s="17"/>
      <c r="D1042" s="17"/>
      <c r="E1042" s="17"/>
      <c r="F1042" s="13"/>
      <c r="G1042" s="99"/>
      <c r="H1042" s="99"/>
      <c r="I1042" s="91"/>
      <c r="J1042" s="91"/>
      <c r="K1042" s="514" t="s">
        <v>376</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hidden="1" customHeight="1" outlineLevel="1" x14ac:dyDescent="0.35">
      <c r="A1043" s="102"/>
      <c r="B1043" s="95"/>
      <c r="C1043" s="17"/>
      <c r="D1043" s="17"/>
      <c r="E1043" s="17"/>
      <c r="F1043" s="13"/>
      <c r="G1043" s="99"/>
      <c r="H1043" s="99"/>
      <c r="I1043" s="91"/>
      <c r="J1043" s="91"/>
      <c r="K1043" s="514" t="s">
        <v>377</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hidden="1" customHeight="1" outlineLevel="1" x14ac:dyDescent="0.35">
      <c r="A1044" s="102"/>
      <c r="B1044" s="95"/>
      <c r="C1044" s="17"/>
      <c r="D1044" s="17"/>
      <c r="E1044" s="17"/>
      <c r="F1044" s="13"/>
      <c r="G1044" s="122"/>
      <c r="H1044" s="122"/>
      <c r="I1044" s="121"/>
      <c r="J1044" s="121"/>
      <c r="K1044" s="515" t="s">
        <v>378</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hidden="1" customHeight="1" outlineLevel="1" x14ac:dyDescent="0.3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hidden="1" customHeight="1" outlineLevel="1" x14ac:dyDescent="0.35">
      <c r="A1046" s="102"/>
      <c r="B1046" s="95"/>
      <c r="C1046" s="17"/>
      <c r="D1046" s="17"/>
      <c r="E1046" s="17"/>
      <c r="F1046" s="13"/>
      <c r="G1046" s="91" t="s">
        <v>902</v>
      </c>
      <c r="H1046" s="85"/>
      <c r="I1046" s="85"/>
      <c r="J1046" s="85"/>
      <c r="K1046" s="85"/>
      <c r="L1046" s="222">
        <v>6.5</v>
      </c>
      <c r="M1046" s="85" t="s">
        <v>739</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hidden="1"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15" hidden="1" customHeight="1" outlineLevel="1" x14ac:dyDescent="0.35">
      <c r="A1048" s="102"/>
      <c r="B1048" s="95"/>
      <c r="C1048" s="12" t="s">
        <v>113</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collapsed="1" x14ac:dyDescent="0.3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114</v>
      </c>
      <c r="AE1049" s="41" t="s">
        <v>115</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3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3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3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0" priority="8" stopIfTrue="1">
      <formula>OR(AND(T494=1,T495=0),AND(T494=1,T493=1))</formula>
    </cfRule>
  </conditionalFormatting>
  <conditionalFormatting sqref="J517:R616 T517:T616">
    <cfRule type="expression" dxfId="19" priority="151" stopIfTrue="1">
      <formula>AND(OFFSET($T$494,$AD517,$AC517)=1,OFFSET($T$494,$AD516,$AC517)=1)</formula>
    </cfRule>
  </conditionalFormatting>
  <conditionalFormatting sqref="J150:S150">
    <cfRule type="expression" dxfId="18" priority="11">
      <formula>J$151&lt;MIN(i_date_node_zm)</formula>
    </cfRule>
  </conditionalFormatting>
  <conditionalFormatting sqref="M462:V471">
    <cfRule type="expression" dxfId="17" priority="148" stopIfTrue="1">
      <formula>OR(AND(T494=1,T495=0),AND(T494=1,T493=1))</formula>
    </cfRule>
  </conditionalFormatting>
  <conditionalFormatting sqref="N653:N752">
    <cfRule type="expression" dxfId="16" priority="154" stopIfTrue="1">
      <formula>AND(N653&lt;$S653,OFFSET($T$494,$AD653,$AC653,1,1)&gt;0)</formula>
    </cfRule>
  </conditionalFormatting>
  <conditionalFormatting sqref="P653:P752">
    <cfRule type="expression" dxfId="15" priority="155" stopIfTrue="1">
      <formula>AND(P653&gt;$T653,OFFSET($T$494,$AD653,$AC653,1,1)&gt;0)</formula>
    </cfRule>
  </conditionalFormatting>
  <conditionalFormatting sqref="AI346">
    <cfRule type="expression" dxfId="14" priority="7">
      <formula>(AI346&lt;#REF!)</formula>
    </cfRule>
  </conditionalFormatting>
  <conditionalFormatting sqref="AI347">
    <cfRule type="expression" dxfId="13" priority="6">
      <formula>(AI347&lt;#REF!)</formula>
    </cfRule>
  </conditionalFormatting>
  <conditionalFormatting sqref="AI347:AI355">
    <cfRule type="expression" dxfId="12"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5"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4" customHeight="1" outlineLevel="1" collapsed="1" x14ac:dyDescent="0.3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111</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420</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992</v>
      </c>
      <c r="I20" s="86"/>
      <c r="J20" s="86" t="s">
        <v>369</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370</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371</v>
      </c>
      <c r="K22" s="89">
        <f>Annual!K26</f>
        <v>0.9642857142857143</v>
      </c>
      <c r="L22" s="89">
        <f>Annual!L26</f>
        <v>1</v>
      </c>
      <c r="M22" s="89">
        <f>Annual!M26</f>
        <v>1</v>
      </c>
      <c r="N22" s="89">
        <f>Annual!N26</f>
        <v>1</v>
      </c>
      <c r="O22" s="89">
        <f>Annual!O26</f>
        <v>1</v>
      </c>
      <c r="P22" s="89">
        <f>Annual!P26</f>
        <v>0.9642857142857143</v>
      </c>
      <c r="Q22" s="89">
        <f>Annual!Q26</f>
        <v>0.9642857142857143</v>
      </c>
      <c r="R22" s="89">
        <f>Annual!R26</f>
        <v>0.9642857142857143</v>
      </c>
      <c r="S22" s="89">
        <f>Annual!S26</f>
        <v>0.9642857142857143</v>
      </c>
      <c r="T22" s="89">
        <f>Annual!T26</f>
        <v>0.9642857142857143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372</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373</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374</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375</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376</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377</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378</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113</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107</v>
      </c>
      <c r="H31" s="39"/>
      <c r="I31" s="39"/>
      <c r="J31" s="39"/>
      <c r="K31" s="39"/>
      <c r="L31" s="39"/>
      <c r="M31" s="39"/>
      <c r="N31" s="39"/>
      <c r="O31" s="39"/>
      <c r="P31" s="39"/>
      <c r="Q31" s="39"/>
      <c r="R31" s="39"/>
      <c r="S31" s="39"/>
      <c r="T31" s="93"/>
      <c r="U31" s="93"/>
      <c r="V31" s="93"/>
      <c r="W31" s="93"/>
      <c r="X31" s="93"/>
      <c r="Y31" s="93"/>
      <c r="Z31" s="93"/>
      <c r="AA31" s="93"/>
      <c r="AB31" s="93"/>
      <c r="AC31" s="93"/>
      <c r="AD31" s="94" t="s">
        <v>114</v>
      </c>
      <c r="AE31" s="41" t="s">
        <v>115</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106</v>
      </c>
      <c r="AE36" s="11"/>
      <c r="AF36" s="8"/>
    </row>
    <row r="37" spans="1:32" ht="13.4" customHeight="1" outlineLevel="1" collapsed="1" x14ac:dyDescent="0.35">
      <c r="A37" s="6"/>
      <c r="B37" s="95"/>
      <c r="C37" s="12"/>
      <c r="D37" s="12">
        <v>0</v>
      </c>
      <c r="E37" s="12" t="s">
        <v>1</v>
      </c>
      <c r="F37" s="69"/>
      <c r="G37" s="70" t="s">
        <v>116</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117</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109</v>
      </c>
      <c r="D45" s="17"/>
      <c r="E45" s="17"/>
      <c r="F45" s="17"/>
      <c r="G45" s="23"/>
      <c r="H45" s="23"/>
      <c r="I45" s="23"/>
      <c r="J45" s="84" t="s">
        <v>110</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118</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119</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815</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1142</v>
      </c>
      <c r="I51" s="90"/>
      <c r="J51" s="88"/>
      <c r="K51" s="215" t="s">
        <v>120</v>
      </c>
      <c r="L51" s="215"/>
      <c r="M51" s="215"/>
      <c r="N51" s="215"/>
      <c r="O51" s="215"/>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121</v>
      </c>
      <c r="I52" s="90"/>
      <c r="J52" s="88"/>
      <c r="K52" s="215" t="s">
        <v>122</v>
      </c>
      <c r="L52" s="215"/>
      <c r="M52" s="215"/>
      <c r="N52" s="215"/>
      <c r="O52" s="215"/>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123</v>
      </c>
      <c r="I53" s="90"/>
      <c r="J53" s="88"/>
      <c r="K53" s="215" t="s">
        <v>124</v>
      </c>
      <c r="L53" s="215"/>
      <c r="M53" s="215"/>
      <c r="N53" s="215"/>
      <c r="O53" s="215"/>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125</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358</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887" t="s">
        <v>1195</v>
      </c>
      <c r="I57" s="888"/>
      <c r="J57" s="888"/>
      <c r="K57" s="888"/>
      <c r="L57" s="888"/>
      <c r="M57" s="888"/>
      <c r="N57" s="888"/>
      <c r="O57" s="888"/>
      <c r="P57" s="888"/>
      <c r="Q57" s="888"/>
      <c r="R57" s="888"/>
      <c r="S57" s="888"/>
      <c r="T57" s="889"/>
      <c r="U57" s="512"/>
      <c r="V57" s="512"/>
      <c r="W57" s="512"/>
      <c r="X57" s="512"/>
      <c r="Y57" s="512"/>
      <c r="Z57" s="86"/>
      <c r="AA57" s="13"/>
      <c r="AB57" s="13"/>
      <c r="AC57" s="13"/>
      <c r="AD57" s="13"/>
      <c r="AE57" s="16"/>
      <c r="AF57" s="8"/>
    </row>
    <row r="58" spans="1:32" ht="5.15" customHeight="1" outlineLevel="1" x14ac:dyDescent="0.35">
      <c r="A58" s="6"/>
      <c r="B58" s="95"/>
      <c r="C58" s="12" t="s">
        <v>113</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116</v>
      </c>
      <c r="H59" s="39"/>
      <c r="I59" s="39"/>
      <c r="J59" s="39"/>
      <c r="K59" s="39"/>
      <c r="L59" s="39"/>
      <c r="M59" s="39"/>
      <c r="N59" s="39"/>
      <c r="O59" s="39"/>
      <c r="P59" s="39"/>
      <c r="Q59" s="39"/>
      <c r="R59" s="39"/>
      <c r="S59" s="39"/>
      <c r="T59" s="93"/>
      <c r="U59" s="93"/>
      <c r="V59" s="93"/>
      <c r="W59" s="93"/>
      <c r="X59" s="93"/>
      <c r="Y59" s="93"/>
      <c r="Z59" s="93"/>
      <c r="AA59" s="93"/>
      <c r="AB59" s="93"/>
      <c r="AC59" s="93"/>
      <c r="AD59" s="94" t="s">
        <v>114</v>
      </c>
      <c r="AE59" s="41" t="s">
        <v>115</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106</v>
      </c>
      <c r="AE63" s="11"/>
      <c r="AF63" s="8"/>
    </row>
    <row r="64" spans="1:32" ht="13.4" customHeight="1" outlineLevel="1" collapsed="1" x14ac:dyDescent="0.35">
      <c r="A64" s="6"/>
      <c r="B64" s="95"/>
      <c r="C64" s="12"/>
      <c r="D64" s="12">
        <v>0</v>
      </c>
      <c r="E64" s="12" t="s">
        <v>1</v>
      </c>
      <c r="F64" s="69"/>
      <c r="G64" s="70" t="s">
        <v>126</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127</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128</v>
      </c>
      <c r="H71" s="23" t="s">
        <v>129</v>
      </c>
      <c r="I71" s="23"/>
      <c r="J71" s="23" t="s">
        <v>809</v>
      </c>
      <c r="K71" s="23" t="s">
        <v>382</v>
      </c>
      <c r="L71" s="23" t="s">
        <v>780</v>
      </c>
      <c r="M71" s="23" t="s">
        <v>781</v>
      </c>
      <c r="N71" s="23" t="s">
        <v>782</v>
      </c>
      <c r="O71" s="23" t="s">
        <v>783</v>
      </c>
      <c r="P71" s="23" t="s">
        <v>784</v>
      </c>
      <c r="Q71" s="23" t="s">
        <v>785</v>
      </c>
      <c r="R71" s="23" t="s">
        <v>786</v>
      </c>
      <c r="S71" s="23" t="s">
        <v>787</v>
      </c>
      <c r="T71" s="23"/>
      <c r="U71" s="23"/>
      <c r="V71" s="23"/>
      <c r="W71" s="23"/>
      <c r="X71" s="23"/>
      <c r="Y71" s="23"/>
      <c r="Z71" s="23"/>
      <c r="AA71" s="24"/>
      <c r="AB71" s="24"/>
      <c r="AC71" s="24"/>
      <c r="AD71" s="24"/>
      <c r="AE71" s="16"/>
      <c r="AF71" s="8"/>
    </row>
    <row r="72" spans="1:32" ht="5.15" customHeight="1" outlineLevel="1" x14ac:dyDescent="0.35">
      <c r="A72" s="6"/>
      <c r="B72" s="95"/>
      <c r="C72" s="12" t="s">
        <v>109</v>
      </c>
      <c r="D72" s="17"/>
      <c r="E72" s="17"/>
      <c r="F72" s="17"/>
      <c r="G72" s="23"/>
      <c r="H72" s="23"/>
      <c r="I72" s="23"/>
      <c r="J72" s="84" t="s">
        <v>110</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807</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130</v>
      </c>
      <c r="H75" s="91"/>
      <c r="I75" s="91"/>
      <c r="J75" s="97">
        <f>Annual!J79</f>
        <v>4</v>
      </c>
      <c r="K75" s="97">
        <f>Annual!K79</f>
        <v>4</v>
      </c>
      <c r="L75" s="97">
        <f>Annual!L79</f>
        <v>4</v>
      </c>
      <c r="M75" s="97">
        <f>Annual!M79</f>
        <v>4</v>
      </c>
      <c r="N75" s="97">
        <f>Annual!N79</f>
        <v>4</v>
      </c>
      <c r="O75" s="97">
        <f>Annual!O79</f>
        <v>4</v>
      </c>
      <c r="P75" s="97">
        <f>Annual!P79</f>
        <v>4</v>
      </c>
      <c r="Q75" s="97">
        <f>Annual!Q79</f>
        <v>4</v>
      </c>
      <c r="R75" s="97">
        <f>Annual!R79</f>
        <v>4</v>
      </c>
      <c r="S75" s="97">
        <f>Annual!S79</f>
        <v>4</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877</v>
      </c>
      <c r="H76" s="91"/>
      <c r="I76" s="91"/>
      <c r="J76" s="97">
        <f>Annual!J80</f>
        <v>5</v>
      </c>
      <c r="K76" s="97">
        <f>Annual!K80</f>
        <v>5</v>
      </c>
      <c r="L76" s="97">
        <f>Annual!L80</f>
        <v>5</v>
      </c>
      <c r="M76" s="97">
        <f>Annual!M80</f>
        <v>5</v>
      </c>
      <c r="N76" s="97">
        <f>Annual!N80</f>
        <v>5</v>
      </c>
      <c r="O76" s="97">
        <f>Annual!O80</f>
        <v>5</v>
      </c>
      <c r="P76" s="97">
        <f>Annual!P80</f>
        <v>5</v>
      </c>
      <c r="Q76" s="97">
        <f>Annual!Q80</f>
        <v>5</v>
      </c>
      <c r="R76" s="97">
        <f>Annual!R80</f>
        <v>5</v>
      </c>
      <c r="S76" s="97">
        <f>Annual!S80</f>
        <v>5</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808</v>
      </c>
      <c r="H77" s="91"/>
      <c r="I77" s="91"/>
      <c r="J77" s="669">
        <v>3.0000000000000001E-3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113</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114</v>
      </c>
      <c r="AE82" s="41" t="s">
        <v>115</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106</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1079</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1080</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359</v>
      </c>
      <c r="K94" s="23" t="s">
        <v>360</v>
      </c>
      <c r="L94" s="23" t="s">
        <v>362</v>
      </c>
      <c r="M94" s="23" t="s">
        <v>363</v>
      </c>
      <c r="N94" s="23" t="s">
        <v>364</v>
      </c>
      <c r="O94" s="23" t="s">
        <v>366</v>
      </c>
      <c r="P94" s="23" t="s">
        <v>873</v>
      </c>
      <c r="Q94" s="23" t="s">
        <v>874</v>
      </c>
      <c r="R94" s="23" t="s">
        <v>1087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109</v>
      </c>
      <c r="D95" s="17"/>
      <c r="E95" s="17"/>
      <c r="F95" s="17"/>
      <c r="G95" s="23"/>
      <c r="H95" s="23"/>
      <c r="I95" s="23"/>
      <c r="J95" s="84" t="s">
        <v>110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1081</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113</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114</v>
      </c>
      <c r="AE101" s="41" t="s">
        <v>115</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957</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958</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361</v>
      </c>
      <c r="J113" s="98" t="s">
        <v>960</v>
      </c>
      <c r="K113" s="98"/>
      <c r="L113" s="98"/>
      <c r="M113" s="98"/>
      <c r="N113" s="98"/>
      <c r="O113" s="98"/>
      <c r="P113" s="98"/>
      <c r="Q113" s="98"/>
      <c r="R113" s="98"/>
      <c r="S113" s="23"/>
      <c r="T113" s="98" t="s">
        <v>961</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442</v>
      </c>
      <c r="I114" s="23" t="s">
        <v>36</v>
      </c>
      <c r="J114" s="23" t="s">
        <v>359</v>
      </c>
      <c r="K114" s="23" t="s">
        <v>360</v>
      </c>
      <c r="L114" s="23" t="s">
        <v>362</v>
      </c>
      <c r="M114" s="23" t="s">
        <v>363</v>
      </c>
      <c r="N114" s="23" t="s">
        <v>364</v>
      </c>
      <c r="O114" s="23" t="s">
        <v>366</v>
      </c>
      <c r="P114" s="23" t="s">
        <v>873</v>
      </c>
      <c r="Q114" s="23" t="s">
        <v>874</v>
      </c>
      <c r="R114" s="23" t="s">
        <v>1087</v>
      </c>
      <c r="S114" s="23"/>
      <c r="T114" s="23" t="s">
        <v>367</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110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78" t="s">
        <v>809</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78" t="s">
        <v>382</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78" t="s">
        <v>780</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78" t="s">
        <v>781</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78" t="s">
        <v>782</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783</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784</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785</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786</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787</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115</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150</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151</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109</v>
      </c>
      <c r="D142" s="17"/>
      <c r="E142" s="17"/>
      <c r="F142" s="17"/>
      <c r="G142" s="23"/>
      <c r="H142" s="23"/>
      <c r="I142" s="23"/>
      <c r="J142" s="84" t="s">
        <v>110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12"/>
      <c r="H144" s="86" t="s">
        <v>154</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1023</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155</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1023</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262</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1023</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156</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1023</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313</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10" t="s">
        <v>314</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157</v>
      </c>
      <c r="H155" s="86" t="s">
        <v>158</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159</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256</v>
      </c>
      <c r="I158" s="118"/>
      <c r="J158" s="118"/>
      <c r="K158" s="118"/>
      <c r="L158" s="119" t="s">
        <v>361</v>
      </c>
      <c r="M158" s="120" t="s">
        <v>160</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36</v>
      </c>
      <c r="M159" s="122" t="s">
        <v>359</v>
      </c>
      <c r="N159" s="122" t="s">
        <v>360</v>
      </c>
      <c r="O159" s="122" t="s">
        <v>362</v>
      </c>
      <c r="P159" s="122" t="s">
        <v>363</v>
      </c>
      <c r="Q159" s="122" t="s">
        <v>364</v>
      </c>
      <c r="R159" s="122" t="s">
        <v>366</v>
      </c>
      <c r="S159" s="122" t="s">
        <v>873</v>
      </c>
      <c r="T159" s="122" t="s">
        <v>874</v>
      </c>
      <c r="U159" s="122" t="s">
        <v>1087</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161</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162</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163</v>
      </c>
      <c r="I162" s="91"/>
      <c r="J162" s="91"/>
      <c r="K162" s="91"/>
      <c r="L162" s="96">
        <v>1</v>
      </c>
      <c r="M162" s="86"/>
      <c r="N162" s="86"/>
      <c r="O162" s="86"/>
      <c r="P162" s="86"/>
      <c r="Q162" s="86"/>
      <c r="R162" s="86"/>
      <c r="S162" s="86"/>
      <c r="T162" s="86"/>
      <c r="U162" s="123" t="s">
        <v>164</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263</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113</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114</v>
      </c>
      <c r="AE165" s="41" t="s">
        <v>115</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106</v>
      </c>
      <c r="AE169" s="11"/>
      <c r="AF169" s="8"/>
    </row>
    <row r="170" spans="1:62" ht="13.4" customHeight="1" outlineLevel="1" collapsed="1" x14ac:dyDescent="0.35">
      <c r="A170" s="6"/>
      <c r="B170" s="95"/>
      <c r="C170" s="12"/>
      <c r="D170" s="12">
        <v>0</v>
      </c>
      <c r="E170" s="12" t="s">
        <v>1</v>
      </c>
      <c r="F170" s="69"/>
      <c r="G170" s="70" t="s">
        <v>959</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962</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1196</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141</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142</v>
      </c>
      <c r="I177" s="111" t="s">
        <v>143</v>
      </c>
      <c r="J177" s="111" t="s">
        <v>144</v>
      </c>
      <c r="K177" s="111" t="s">
        <v>145</v>
      </c>
      <c r="L177" s="111" t="s">
        <v>146</v>
      </c>
      <c r="M177" s="111" t="s">
        <v>317</v>
      </c>
      <c r="N177" s="111" t="s">
        <v>147</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1083</v>
      </c>
      <c r="I178" s="113" t="s">
        <v>1083</v>
      </c>
      <c r="J178" s="113" t="s">
        <v>1083</v>
      </c>
      <c r="K178" s="113" t="s">
        <v>1083</v>
      </c>
      <c r="L178" s="113" t="s">
        <v>1083</v>
      </c>
      <c r="M178" s="113" t="s">
        <v>1082</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113</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114</v>
      </c>
      <c r="AE180" s="41" t="s">
        <v>115</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1236</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1235</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368</v>
      </c>
      <c r="K192" s="23" t="s">
        <v>54</v>
      </c>
      <c r="L192" s="23" t="s">
        <v>55</v>
      </c>
      <c r="M192" s="23" t="s">
        <v>56</v>
      </c>
      <c r="N192" s="23" t="s">
        <v>57</v>
      </c>
      <c r="O192" s="23" t="s">
        <v>870</v>
      </c>
      <c r="P192" s="23" t="s">
        <v>871</v>
      </c>
      <c r="Q192" s="23" t="s">
        <v>872</v>
      </c>
      <c r="R192" s="23" t="s">
        <v>1086</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1" t="s">
        <v>809</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2" t="s">
        <v>382</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2" t="s">
        <v>780</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2" t="s">
        <v>781</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2" t="s">
        <v>782</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2" t="s">
        <v>783</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2" t="s">
        <v>784</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2" t="s">
        <v>785</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2" t="s">
        <v>786</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3" t="s">
        <v>787</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315</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165</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166</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442</v>
      </c>
      <c r="J217" s="23" t="s">
        <v>741</v>
      </c>
      <c r="K217" s="98" t="s">
        <v>167</v>
      </c>
      <c r="L217" s="98"/>
      <c r="M217" s="23"/>
      <c r="N217" s="23"/>
      <c r="O217" s="23"/>
      <c r="P217" s="23"/>
      <c r="Q217" s="23"/>
      <c r="R217" s="23"/>
      <c r="S217" s="23"/>
      <c r="T217" s="23"/>
      <c r="U217" s="23"/>
      <c r="V217" s="98" t="s">
        <v>168</v>
      </c>
      <c r="W217" s="98"/>
      <c r="X217" s="23"/>
      <c r="Y217" s="23"/>
      <c r="Z217" s="23"/>
      <c r="AA217" s="23"/>
      <c r="AB217" s="23"/>
      <c r="AC217" s="23"/>
      <c r="AD217" s="23"/>
      <c r="AE217" s="98" t="s">
        <v>365</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359</v>
      </c>
      <c r="L218" s="23" t="s">
        <v>360</v>
      </c>
      <c r="M218" s="23" t="s">
        <v>362</v>
      </c>
      <c r="N218" s="23" t="s">
        <v>363</v>
      </c>
      <c r="O218" s="23" t="s">
        <v>364</v>
      </c>
      <c r="P218" s="23" t="s">
        <v>366</v>
      </c>
      <c r="Q218" s="23" t="s">
        <v>873</v>
      </c>
      <c r="R218" s="23" t="s">
        <v>874</v>
      </c>
      <c r="S218" s="23" t="s">
        <v>1087</v>
      </c>
      <c r="T218" s="23"/>
      <c r="U218" s="23"/>
      <c r="V218" s="23" t="s">
        <v>359</v>
      </c>
      <c r="W218" s="23" t="s">
        <v>360</v>
      </c>
      <c r="X218" s="23" t="s">
        <v>362</v>
      </c>
      <c r="Y218" s="23" t="s">
        <v>363</v>
      </c>
      <c r="Z218" s="23" t="s">
        <v>364</v>
      </c>
      <c r="AA218" s="23" t="s">
        <v>366</v>
      </c>
      <c r="AB218" s="23" t="s">
        <v>873</v>
      </c>
      <c r="AC218" s="23" t="s">
        <v>874</v>
      </c>
      <c r="AD218" s="23" t="s">
        <v>1087</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809</v>
      </c>
      <c r="J219" s="99" t="s">
        <v>369</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367</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370</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131</v>
      </c>
      <c r="V220" s="128">
        <f>Annual!V233</f>
        <v>3.3890832907181689</v>
      </c>
      <c r="W220" s="128">
        <f>Annual!W233</f>
        <v>4.2191280605870727</v>
      </c>
      <c r="X220" s="128">
        <f>Annual!X233</f>
        <v>4.7959156301936119</v>
      </c>
      <c r="Y220" s="128">
        <f>Annual!Y233</f>
        <v>4.6818358102556097</v>
      </c>
      <c r="Z220" s="128">
        <f>Annual!Z233</f>
        <v>5.0332016556646568</v>
      </c>
      <c r="AA220" s="128">
        <f>Annual!AA233</f>
        <v>4.6202327074890883</v>
      </c>
      <c r="AB220" s="128">
        <f>Annual!AB233</f>
        <v>4.1725834940523683</v>
      </c>
      <c r="AC220" s="238">
        <f>Annual!AC233*(1+$AC$214)</f>
        <v>3.2772850671789273</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371</v>
      </c>
      <c r="K221" s="128">
        <f>Annual!K234</f>
        <v>242.6954545454546</v>
      </c>
      <c r="L221" s="128">
        <f>Annual!L234</f>
        <v>242.6954545454546</v>
      </c>
      <c r="M221" s="128">
        <f>Annual!M234</f>
        <v>242.6954545454546</v>
      </c>
      <c r="N221" s="128">
        <f>Annual!N234</f>
        <v>242.6954545454546</v>
      </c>
      <c r="O221" s="128">
        <f>Annual!O234</f>
        <v>242.6954545454546</v>
      </c>
      <c r="P221" s="128">
        <f>Annual!P234</f>
        <v>242.6954545454546</v>
      </c>
      <c r="Q221" s="128">
        <f>Annual!Q234</f>
        <v>242.6954545454546</v>
      </c>
      <c r="R221" s="128">
        <f>Annual!R234</f>
        <v>242.6954545454546</v>
      </c>
      <c r="S221" s="128">
        <f>Annual!S234</f>
        <v>242.6954545454546</v>
      </c>
      <c r="T221" s="86"/>
      <c r="U221" s="99" t="s">
        <v>132</v>
      </c>
      <c r="V221" s="128">
        <f>Annual!V234</f>
        <v>8.046080059413045</v>
      </c>
      <c r="W221" s="128">
        <f>Annual!W234</f>
        <v>10.016703410439343</v>
      </c>
      <c r="X221" s="128">
        <f>Annual!X234</f>
        <v>11.386064551559324</v>
      </c>
      <c r="Y221" s="128">
        <f>Annual!Y234</f>
        <v>11.115225718268189</v>
      </c>
      <c r="Z221" s="128">
        <f>Annual!Z234</f>
        <v>11.949409324804886</v>
      </c>
      <c r="AA221" s="128">
        <f>Annual!AA234</f>
        <v>10.968972748290975</v>
      </c>
      <c r="AB221" s="128">
        <f>Annual!AB234</f>
        <v>9.9062011664565617</v>
      </c>
      <c r="AC221" s="238">
        <f>Annual!AC234*(1+$AC$214)</f>
        <v>7.7806580027877326</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372</v>
      </c>
      <c r="K222" s="128">
        <f>Annual!K235</f>
        <v>215.75795454545451</v>
      </c>
      <c r="L222" s="128">
        <f>Annual!L235</f>
        <v>215.75795454545451</v>
      </c>
      <c r="M222" s="128">
        <f>Annual!M235</f>
        <v>215.75795454545451</v>
      </c>
      <c r="N222" s="128">
        <f>Annual!N235</f>
        <v>215.75795454545451</v>
      </c>
      <c r="O222" s="128">
        <f>Annual!O235</f>
        <v>215.75795454545451</v>
      </c>
      <c r="P222" s="128">
        <f>Annual!P235</f>
        <v>215.75795454545451</v>
      </c>
      <c r="Q222" s="128">
        <f>Annual!Q235</f>
        <v>215.75795454545451</v>
      </c>
      <c r="R222" s="128">
        <f>Annual!R235</f>
        <v>215.75795454545451</v>
      </c>
      <c r="S222" s="128">
        <f>Annual!S235</f>
        <v>215.75795454545451</v>
      </c>
      <c r="T222" s="86"/>
      <c r="U222" s="99" t="s">
        <v>133</v>
      </c>
      <c r="V222" s="128">
        <f>Annual!V235</f>
        <v>15.934350448933783</v>
      </c>
      <c r="W222" s="128">
        <f>Annual!W235</f>
        <v>19.836946849446846</v>
      </c>
      <c r="X222" s="128">
        <f>Annual!X235</f>
        <v>22.548811527978195</v>
      </c>
      <c r="Y222" s="128">
        <f>Annual!Y235</f>
        <v>22.012445887445889</v>
      </c>
      <c r="Z222" s="128">
        <f>Annual!Z235</f>
        <v>23.664452060285399</v>
      </c>
      <c r="AA222" s="128">
        <f>Annual!AA235</f>
        <v>21.722808441558442</v>
      </c>
      <c r="AB222" s="128">
        <f>Annual!AB235</f>
        <v>19.618109668109668</v>
      </c>
      <c r="AC222" s="238">
        <f>Annual!AC235*(1+$AC$214)</f>
        <v>15.408712121212124</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373</v>
      </c>
      <c r="K223" s="128">
        <f>Annual!K236</f>
        <v>179.92272727272729</v>
      </c>
      <c r="L223" s="128">
        <f>Annual!L236</f>
        <v>179.92272727272729</v>
      </c>
      <c r="M223" s="128">
        <f>Annual!M236</f>
        <v>179.92272727272729</v>
      </c>
      <c r="N223" s="128">
        <f>Annual!N236</f>
        <v>179.92272727272729</v>
      </c>
      <c r="O223" s="128">
        <f>Annual!O236</f>
        <v>179.92272727272729</v>
      </c>
      <c r="P223" s="128">
        <f>Annual!P236</f>
        <v>179.92272727272729</v>
      </c>
      <c r="Q223" s="128">
        <f>Annual!Q236</f>
        <v>179.92272727272729</v>
      </c>
      <c r="R223" s="128">
        <f>Annual!R236</f>
        <v>179.92272727272729</v>
      </c>
      <c r="S223" s="128">
        <f>Annual!S236</f>
        <v>179.92272727272729</v>
      </c>
      <c r="T223" s="86"/>
      <c r="U223" s="99" t="s">
        <v>134</v>
      </c>
      <c r="V223" s="128">
        <f>Annual!V236</f>
        <v>15.761175682261211</v>
      </c>
      <c r="W223" s="128">
        <f>Annual!W236</f>
        <v>19.621358604845447</v>
      </c>
      <c r="X223" s="128">
        <f>Annual!X236</f>
        <v>22.30375069618491</v>
      </c>
      <c r="Y223" s="128">
        <f>Annual!Y236</f>
        <v>21.773214285714289</v>
      </c>
      <c r="Z223" s="128">
        <f>Annual!Z236</f>
        <v>23.407266429963805</v>
      </c>
      <c r="AA223" s="128">
        <f>Annual!AA236</f>
        <v>21.486724624060152</v>
      </c>
      <c r="AB223" s="128">
        <f>Annual!AB236</f>
        <v>19.404899749373435</v>
      </c>
      <c r="AC223" s="238">
        <f>Annual!AC236*(1+$AC$214)</f>
        <v>15.241250000000004</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374</v>
      </c>
      <c r="K224" s="128">
        <f>Annual!K237</f>
        <v>68.243181818181824</v>
      </c>
      <c r="L224" s="128">
        <f>Annual!L237</f>
        <v>68.243181818181824</v>
      </c>
      <c r="M224" s="128">
        <f>Annual!M237</f>
        <v>68.243181818181824</v>
      </c>
      <c r="N224" s="128">
        <f>Annual!N237</f>
        <v>68.243181818181824</v>
      </c>
      <c r="O224" s="128">
        <f>Annual!O237</f>
        <v>68.243181818181824</v>
      </c>
      <c r="P224" s="128">
        <f>Annual!P237</f>
        <v>68.243181818181824</v>
      </c>
      <c r="Q224" s="128">
        <f>Annual!Q237</f>
        <v>68.243181818181824</v>
      </c>
      <c r="R224" s="128">
        <f>Annual!R237</f>
        <v>68.243181818181824</v>
      </c>
      <c r="S224" s="128">
        <f>Annual!S237</f>
        <v>68.243181818181824</v>
      </c>
      <c r="T224" s="86"/>
      <c r="U224" s="99" t="s">
        <v>135</v>
      </c>
      <c r="V224" s="128">
        <f>Annual!V237</f>
        <v>0</v>
      </c>
      <c r="W224" s="128">
        <f>Annual!W237</f>
        <v>0</v>
      </c>
      <c r="X224" s="128">
        <f>Annual!X237</f>
        <v>0</v>
      </c>
      <c r="Y224" s="128">
        <f>Annual!Y237</f>
        <v>0</v>
      </c>
      <c r="Z224" s="128">
        <f>Annual!Z237</f>
        <v>0</v>
      </c>
      <c r="AA224" s="128">
        <f>Annual!AA237</f>
        <v>0</v>
      </c>
      <c r="AB224" s="128">
        <f>Annual!AB237</f>
        <v>0</v>
      </c>
      <c r="AC224" s="238">
        <f>Annual!AC237*(1+$AC$214)</f>
        <v>0</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375</v>
      </c>
      <c r="K225" s="128">
        <f>Annual!K238</f>
        <v>20.325568181818181</v>
      </c>
      <c r="L225" s="128">
        <f>Annual!L238</f>
        <v>20.325568181818181</v>
      </c>
      <c r="M225" s="128">
        <f>Annual!M238</f>
        <v>20.325568181818181</v>
      </c>
      <c r="N225" s="128">
        <f>Annual!N238</f>
        <v>20.325568181818181</v>
      </c>
      <c r="O225" s="128">
        <f>Annual!O238</f>
        <v>20.325568181818181</v>
      </c>
      <c r="P225" s="128">
        <f>Annual!P238</f>
        <v>20.325568181818181</v>
      </c>
      <c r="Q225" s="128">
        <f>Annual!Q238</f>
        <v>20.325568181818181</v>
      </c>
      <c r="R225" s="128">
        <f>Annual!R238</f>
        <v>20.325568181818181</v>
      </c>
      <c r="S225" s="128">
        <f>Annual!S238</f>
        <v>20.325568181818181</v>
      </c>
      <c r="T225" s="86"/>
      <c r="U225" s="99" t="s">
        <v>136</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376</v>
      </c>
      <c r="K226" s="128">
        <f>Annual!K239</f>
        <v>2.1965909090909088</v>
      </c>
      <c r="L226" s="128">
        <f>Annual!L239</f>
        <v>2.1965909090909088</v>
      </c>
      <c r="M226" s="128">
        <f>Annual!M239</f>
        <v>2.1965909090909088</v>
      </c>
      <c r="N226" s="128">
        <f>Annual!N239</f>
        <v>2.1965909090909088</v>
      </c>
      <c r="O226" s="128">
        <f>Annual!O239</f>
        <v>2.1965909090909088</v>
      </c>
      <c r="P226" s="128">
        <f>Annual!P239</f>
        <v>2.1965909090909088</v>
      </c>
      <c r="Q226" s="128">
        <f>Annual!Q239</f>
        <v>2.1965909090909088</v>
      </c>
      <c r="R226" s="128">
        <f>Annual!R239</f>
        <v>2.1965909090909088</v>
      </c>
      <c r="S226" s="128">
        <f>Annual!S239</f>
        <v>2.1965909090909088</v>
      </c>
      <c r="T226" s="86"/>
      <c r="U226" s="99" t="s">
        <v>137</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377</v>
      </c>
      <c r="K227" s="128">
        <f>Annual!K240</f>
        <v>0</v>
      </c>
      <c r="L227" s="128">
        <f>Annual!L240</f>
        <v>0</v>
      </c>
      <c r="M227" s="128">
        <f>Annual!M240</f>
        <v>0</v>
      </c>
      <c r="N227" s="128">
        <f>Annual!N240</f>
        <v>0</v>
      </c>
      <c r="O227" s="128">
        <f>Annual!O240</f>
        <v>0</v>
      </c>
      <c r="P227" s="128">
        <f>Annual!P240</f>
        <v>0</v>
      </c>
      <c r="Q227" s="128">
        <f>Annual!Q240</f>
        <v>0</v>
      </c>
      <c r="R227" s="128">
        <f>Annual!R240</f>
        <v>0</v>
      </c>
      <c r="S227" s="128">
        <f>Annual!S240</f>
        <v>0</v>
      </c>
      <c r="T227" s="86"/>
      <c r="U227" s="99" t="s">
        <v>138</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378</v>
      </c>
      <c r="K228" s="128">
        <f>Annual!K241</f>
        <v>0.52159090909090911</v>
      </c>
      <c r="L228" s="128">
        <f>Annual!L241</f>
        <v>0.52159090909090911</v>
      </c>
      <c r="M228" s="128">
        <f>Annual!M241</f>
        <v>0.52159090909090911</v>
      </c>
      <c r="N228" s="128">
        <f>Annual!N241</f>
        <v>0.52159090909090911</v>
      </c>
      <c r="O228" s="128">
        <f>Annual!O241</f>
        <v>0.52159090909090911</v>
      </c>
      <c r="P228" s="128">
        <f>Annual!P241</f>
        <v>0.52159090909090911</v>
      </c>
      <c r="Q228" s="128">
        <f>Annual!Q241</f>
        <v>0.52159090909090911</v>
      </c>
      <c r="R228" s="128">
        <f>Annual!R241</f>
        <v>0.52159090909090911</v>
      </c>
      <c r="S228" s="128">
        <f>Annual!S241</f>
        <v>0.52159090909090911</v>
      </c>
      <c r="T228" s="86"/>
      <c r="U228" s="99" t="s">
        <v>139</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382</v>
      </c>
      <c r="J229" s="99" t="s">
        <v>369</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367</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370</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131</v>
      </c>
      <c r="V230" s="128">
        <f>Annual!V243</f>
        <v>4.759505925238412</v>
      </c>
      <c r="W230" s="128">
        <f>Annual!W243</f>
        <v>5.9251907613779933</v>
      </c>
      <c r="X230" s="128">
        <f>Annual!X243</f>
        <v>6.7352103506470602</v>
      </c>
      <c r="Y230" s="128">
        <f>Annual!Y243</f>
        <v>6.5750007799846655</v>
      </c>
      <c r="Z230" s="128">
        <f>Annual!Z243</f>
        <v>7.0684462576248412</v>
      </c>
      <c r="AA230" s="128">
        <f>Annual!AA243</f>
        <v>6.4884876118269723</v>
      </c>
      <c r="AB230" s="128">
        <f>Annual!AB243</f>
        <v>5.8598252565477367</v>
      </c>
      <c r="AC230" s="238">
        <f>Annual!AC243*(1+$AC$214)</f>
        <v>4.6025005459892663</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371</v>
      </c>
      <c r="K231" s="128">
        <f>Annual!K244</f>
        <v>312.08100649350649</v>
      </c>
      <c r="L231" s="128">
        <f>Annual!L244</f>
        <v>312.08100649350649</v>
      </c>
      <c r="M231" s="128">
        <f>Annual!M244</f>
        <v>312.08100649350649</v>
      </c>
      <c r="N231" s="128">
        <f>Annual!N244</f>
        <v>312.08100649350649</v>
      </c>
      <c r="O231" s="128">
        <f>Annual!O244</f>
        <v>312.08100649350649</v>
      </c>
      <c r="P231" s="128">
        <f>Annual!P244</f>
        <v>312.08100649350649</v>
      </c>
      <c r="Q231" s="128">
        <f>Annual!Q244</f>
        <v>312.08100649350649</v>
      </c>
      <c r="R231" s="128">
        <f>Annual!R244</f>
        <v>312.08100649350649</v>
      </c>
      <c r="S231" s="128">
        <f>Annual!S244</f>
        <v>312.08100649350649</v>
      </c>
      <c r="T231" s="86"/>
      <c r="U231" s="99" t="s">
        <v>132</v>
      </c>
      <c r="V231" s="128">
        <f>Annual!V244</f>
        <v>10.112491659277113</v>
      </c>
      <c r="W231" s="128">
        <f>Annual!W244</f>
        <v>12.589214741036242</v>
      </c>
      <c r="X231" s="128">
        <f>Annual!X244</f>
        <v>14.310258157937588</v>
      </c>
      <c r="Y231" s="128">
        <f>Annual!Y244</f>
        <v>13.969861912506151</v>
      </c>
      <c r="Z231" s="128">
        <f>Annual!Z244</f>
        <v>15.018282348434976</v>
      </c>
      <c r="AA231" s="128">
        <f>Annual!AA244</f>
        <v>13.786047939973175</v>
      </c>
      <c r="AB231" s="128">
        <f>Annual!AB244</f>
        <v>12.450333072900218</v>
      </c>
      <c r="AC231" s="238">
        <f>Annual!AC244*(1+$AC$214)</f>
        <v>9.7789033387543061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372</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133</v>
      </c>
      <c r="V232" s="128">
        <f>Annual!V245</f>
        <v>17.267882514929298</v>
      </c>
      <c r="W232" s="128">
        <f>Annual!W245</f>
        <v>21.497083847184097</v>
      </c>
      <c r="X232" s="128">
        <f>Annual!X245</f>
        <v>24.435902145133561</v>
      </c>
      <c r="Y232" s="128">
        <f>Annual!Y245</f>
        <v>23.854648526077099</v>
      </c>
      <c r="Z232" s="128">
        <f>Annual!Z245</f>
        <v>25.644909672770996</v>
      </c>
      <c r="AA232" s="128">
        <f>Annual!AA245</f>
        <v>23.54077157178661</v>
      </c>
      <c r="AB232" s="128">
        <f>Annual!AB245</f>
        <v>21.259932370609064</v>
      </c>
      <c r="AC232" s="238">
        <f>Annual!AC245*(1+$AC$214)</f>
        <v>16.698253968253972</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373</v>
      </c>
      <c r="K233" s="128">
        <f>Annual!K246</f>
        <v>178.28749999999997</v>
      </c>
      <c r="L233" s="128">
        <f>Annual!L246</f>
        <v>178.28749999999997</v>
      </c>
      <c r="M233" s="128">
        <f>Annual!M246</f>
        <v>178.28749999999997</v>
      </c>
      <c r="N233" s="128">
        <f>Annual!N246</f>
        <v>178.28749999999997</v>
      </c>
      <c r="O233" s="128">
        <f>Annual!O246</f>
        <v>178.28749999999997</v>
      </c>
      <c r="P233" s="128">
        <f>Annual!P246</f>
        <v>178.28749999999997</v>
      </c>
      <c r="Q233" s="128">
        <f>Annual!Q246</f>
        <v>178.28749999999997</v>
      </c>
      <c r="R233" s="128">
        <f>Annual!R246</f>
        <v>178.28749999999997</v>
      </c>
      <c r="S233" s="128">
        <f>Annual!S246</f>
        <v>178.28749999999997</v>
      </c>
      <c r="T233" s="86"/>
      <c r="U233" s="99" t="s">
        <v>134</v>
      </c>
      <c r="V233" s="128">
        <f>Annual!V246</f>
        <v>20.966190901636814</v>
      </c>
      <c r="W233" s="128">
        <f>Annual!W246</f>
        <v>26.101171546591349</v>
      </c>
      <c r="X233" s="128">
        <f>Annual!X246</f>
        <v>29.669404386185931</v>
      </c>
      <c r="Y233" s="128">
        <f>Annual!Y246</f>
        <v>28.963662131519282</v>
      </c>
      <c r="Z233" s="128">
        <f>Annual!Z246</f>
        <v>31.137348275892567</v>
      </c>
      <c r="AA233" s="128">
        <f>Annual!AA246</f>
        <v>28.582561313999289</v>
      </c>
      <c r="AB233" s="128">
        <f>Annual!AB246</f>
        <v>25.813228706687362</v>
      </c>
      <c r="AC233" s="238">
        <f>Annual!AC246*(1+$AC$214)</f>
        <v>20.2745634920635</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374</v>
      </c>
      <c r="K234" s="128">
        <f>Annual!K247</f>
        <v>0</v>
      </c>
      <c r="L234" s="128">
        <f>Annual!L247</f>
        <v>0</v>
      </c>
      <c r="M234" s="128">
        <f>Annual!M247</f>
        <v>0</v>
      </c>
      <c r="N234" s="128">
        <f>Annual!N247</f>
        <v>0</v>
      </c>
      <c r="O234" s="128">
        <f>Annual!O247</f>
        <v>0</v>
      </c>
      <c r="P234" s="128">
        <f>Annual!P247</f>
        <v>0</v>
      </c>
      <c r="Q234" s="128">
        <f>Annual!Q247</f>
        <v>0</v>
      </c>
      <c r="R234" s="128">
        <f>Annual!R247</f>
        <v>0</v>
      </c>
      <c r="S234" s="128">
        <f>Annual!S247</f>
        <v>0</v>
      </c>
      <c r="T234" s="86"/>
      <c r="U234" s="99" t="s">
        <v>135</v>
      </c>
      <c r="V234" s="128">
        <f>Annual!V247</f>
        <v>0</v>
      </c>
      <c r="W234" s="128">
        <f>Annual!W247</f>
        <v>0</v>
      </c>
      <c r="X234" s="128">
        <f>Annual!X247</f>
        <v>0</v>
      </c>
      <c r="Y234" s="128">
        <f>Annual!Y247</f>
        <v>0</v>
      </c>
      <c r="Z234" s="128">
        <f>Annual!Z247</f>
        <v>0</v>
      </c>
      <c r="AA234" s="128">
        <f>Annual!AA247</f>
        <v>0</v>
      </c>
      <c r="AB234" s="128">
        <f>Annual!AB247</f>
        <v>0</v>
      </c>
      <c r="AC234" s="238">
        <f>Annual!AC247*(1+$AC$214)</f>
        <v>0</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375</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136</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376</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137</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377</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138</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378</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139</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780</v>
      </c>
      <c r="J239" s="99" t="s">
        <v>369</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367</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370</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131</v>
      </c>
      <c r="V240" s="128">
        <f>Annual!V253</f>
        <v>4.759505925238412</v>
      </c>
      <c r="W240" s="128">
        <f>Annual!W253</f>
        <v>5.9251907613779933</v>
      </c>
      <c r="X240" s="128">
        <f>Annual!X253</f>
        <v>6.7352103506470602</v>
      </c>
      <c r="Y240" s="128">
        <f>Annual!Y253</f>
        <v>6.5750007799846655</v>
      </c>
      <c r="Z240" s="128">
        <f>Annual!Z253</f>
        <v>7.0684462576248412</v>
      </c>
      <c r="AA240" s="128">
        <f>Annual!AA253</f>
        <v>6.4884876118269723</v>
      </c>
      <c r="AB240" s="128">
        <f>Annual!AB253</f>
        <v>5.8598252565477367</v>
      </c>
      <c r="AC240" s="238">
        <f>Annual!AC253*(1+$AC$214)</f>
        <v>4.6025005459892663</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371</v>
      </c>
      <c r="K241" s="128">
        <f>Annual!K254</f>
        <v>312.08100649350649</v>
      </c>
      <c r="L241" s="128">
        <f>Annual!L254</f>
        <v>312.08100649350649</v>
      </c>
      <c r="M241" s="128">
        <f>Annual!M254</f>
        <v>312.08100649350649</v>
      </c>
      <c r="N241" s="128">
        <f>Annual!N254</f>
        <v>312.08100649350649</v>
      </c>
      <c r="O241" s="128">
        <f>Annual!O254</f>
        <v>312.08100649350649</v>
      </c>
      <c r="P241" s="128">
        <f>Annual!P254</f>
        <v>312.08100649350649</v>
      </c>
      <c r="Q241" s="128">
        <f>Annual!Q254</f>
        <v>312.08100649350649</v>
      </c>
      <c r="R241" s="128">
        <f>Annual!R254</f>
        <v>312.08100649350649</v>
      </c>
      <c r="S241" s="128">
        <f>Annual!S254</f>
        <v>312.08100649350649</v>
      </c>
      <c r="T241" s="86"/>
      <c r="U241" s="99" t="s">
        <v>132</v>
      </c>
      <c r="V241" s="128">
        <f>Annual!V254</f>
        <v>10.112491659277113</v>
      </c>
      <c r="W241" s="128">
        <f>Annual!W254</f>
        <v>12.589214741036242</v>
      </c>
      <c r="X241" s="128">
        <f>Annual!X254</f>
        <v>14.310258157937588</v>
      </c>
      <c r="Y241" s="128">
        <f>Annual!Y254</f>
        <v>13.969861912506151</v>
      </c>
      <c r="Z241" s="128">
        <f>Annual!Z254</f>
        <v>15.018282348434976</v>
      </c>
      <c r="AA241" s="128">
        <f>Annual!AA254</f>
        <v>13.786047939973175</v>
      </c>
      <c r="AB241" s="128">
        <f>Annual!AB254</f>
        <v>12.450333072900218</v>
      </c>
      <c r="AC241" s="238">
        <f>Annual!AC254*(1+$AC$214)</f>
        <v>9.7789033387543061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372</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133</v>
      </c>
      <c r="V242" s="128">
        <f>Annual!V255</f>
        <v>17.267882514929298</v>
      </c>
      <c r="W242" s="128">
        <f>Annual!W255</f>
        <v>21.497083847184097</v>
      </c>
      <c r="X242" s="128">
        <f>Annual!X255</f>
        <v>24.435902145133561</v>
      </c>
      <c r="Y242" s="128">
        <f>Annual!Y255</f>
        <v>23.854648526077099</v>
      </c>
      <c r="Z242" s="128">
        <f>Annual!Z255</f>
        <v>25.644909672770996</v>
      </c>
      <c r="AA242" s="128">
        <f>Annual!AA255</f>
        <v>23.54077157178661</v>
      </c>
      <c r="AB242" s="128">
        <f>Annual!AB255</f>
        <v>21.259932370609064</v>
      </c>
      <c r="AC242" s="238">
        <f>Annual!AC255*(1+$AC$214)</f>
        <v>16.698253968253972</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373</v>
      </c>
      <c r="K243" s="128">
        <f>Annual!K256</f>
        <v>178.79999999999998</v>
      </c>
      <c r="L243" s="128">
        <f>Annual!L256</f>
        <v>178.79999999999998</v>
      </c>
      <c r="M243" s="128">
        <f>Annual!M256</f>
        <v>178.79999999999998</v>
      </c>
      <c r="N243" s="128">
        <f>Annual!N256</f>
        <v>178.79999999999998</v>
      </c>
      <c r="O243" s="128">
        <f>Annual!O256</f>
        <v>178.79999999999998</v>
      </c>
      <c r="P243" s="128">
        <f>Annual!P256</f>
        <v>178.79999999999998</v>
      </c>
      <c r="Q243" s="128">
        <f>Annual!Q256</f>
        <v>178.79999999999998</v>
      </c>
      <c r="R243" s="128">
        <f>Annual!R256</f>
        <v>178.79999999999998</v>
      </c>
      <c r="S243" s="128">
        <f>Annual!S256</f>
        <v>178.79999999999998</v>
      </c>
      <c r="T243" s="86"/>
      <c r="U243" s="99" t="s">
        <v>134</v>
      </c>
      <c r="V243" s="128">
        <f>Annual!V256</f>
        <v>15.467081314397102</v>
      </c>
      <c r="W243" s="128">
        <f>Annual!W256</f>
        <v>19.255235469626445</v>
      </c>
      <c r="X243" s="128">
        <f>Annual!X256</f>
        <v>21.887575685244858</v>
      </c>
      <c r="Y243" s="128">
        <f>Annual!Y256</f>
        <v>21.366938775510203</v>
      </c>
      <c r="Z243" s="128">
        <f>Annual!Z256</f>
        <v>22.970500457492939</v>
      </c>
      <c r="AA243" s="128">
        <f>Annual!AA256</f>
        <v>21.085794844253488</v>
      </c>
      <c r="AB243" s="128">
        <f>Annual!AB256</f>
        <v>19.042815610454706</v>
      </c>
      <c r="AC243" s="238">
        <f>Annual!AC256*(1+$AC$214)</f>
        <v>14.956857142857142</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374</v>
      </c>
      <c r="K244" s="128">
        <f>Annual!K257</f>
        <v>5.5172413793103453E-3</v>
      </c>
      <c r="L244" s="128">
        <f>Annual!L257</f>
        <v>5.5172413793103453E-3</v>
      </c>
      <c r="M244" s="128">
        <f>Annual!M257</f>
        <v>5.5172413793103453E-3</v>
      </c>
      <c r="N244" s="128">
        <f>Annual!N257</f>
        <v>5.5172413793103453E-3</v>
      </c>
      <c r="O244" s="128">
        <f>Annual!O257</f>
        <v>5.5172413793103453E-3</v>
      </c>
      <c r="P244" s="128">
        <f>Annual!P257</f>
        <v>5.5172413793103453E-3</v>
      </c>
      <c r="Q244" s="128">
        <f>Annual!Q257</f>
        <v>5.5172413793103453E-3</v>
      </c>
      <c r="R244" s="128">
        <f>Annual!R257</f>
        <v>5.5172413793103453E-3</v>
      </c>
      <c r="S244" s="128">
        <f>Annual!S257</f>
        <v>5.5172413793103453E-3</v>
      </c>
      <c r="T244" s="86"/>
      <c r="U244" s="99" t="s">
        <v>135</v>
      </c>
      <c r="V244" s="128">
        <f>Annual!V257</f>
        <v>3.9938159575183168E-3</v>
      </c>
      <c r="W244" s="128">
        <f>Annual!W257</f>
        <v>4.9719701552732405E-3</v>
      </c>
      <c r="X244" s="128">
        <f>Annual!X257</f>
        <v>5.6516770854338916E-3</v>
      </c>
      <c r="Y244" s="128">
        <f>Annual!Y257</f>
        <v>5.5172413793103453E-3</v>
      </c>
      <c r="Z244" s="128">
        <f>Annual!Z257</f>
        <v>5.9313033541708686E-3</v>
      </c>
      <c r="AA244" s="128">
        <f>Annual!AA257</f>
        <v>5.4446460980036296E-3</v>
      </c>
      <c r="AB244" s="128">
        <f>Annual!AB257</f>
        <v>4.9171203871748344E-3</v>
      </c>
      <c r="AC244" s="238">
        <f>Annual!AC257*(1+$AC$214)</f>
        <v>3.8620689655172419E-3</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375</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136</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376</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137</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377</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138</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378</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139</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781</v>
      </c>
      <c r="J249" s="99" t="s">
        <v>369</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367</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370</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131</v>
      </c>
      <c r="V250" s="128">
        <f>Annual!V263</f>
        <v>4.759505925238412</v>
      </c>
      <c r="W250" s="128">
        <f>Annual!W263</f>
        <v>5.9251907613779933</v>
      </c>
      <c r="X250" s="128">
        <f>Annual!X263</f>
        <v>6.7352103506470602</v>
      </c>
      <c r="Y250" s="128">
        <f>Annual!Y263</f>
        <v>6.5750007799846655</v>
      </c>
      <c r="Z250" s="128">
        <f>Annual!Z263</f>
        <v>7.0684462576248412</v>
      </c>
      <c r="AA250" s="128">
        <f>Annual!AA263</f>
        <v>6.4884876118269723</v>
      </c>
      <c r="AB250" s="128">
        <f>Annual!AB263</f>
        <v>5.8598252565477367</v>
      </c>
      <c r="AC250" s="238">
        <f>Annual!AC263*(1+$AC$214)</f>
        <v>4.6025005459892663</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371</v>
      </c>
      <c r="K251" s="128">
        <f>Annual!K264</f>
        <v>312.08100649350649</v>
      </c>
      <c r="L251" s="128">
        <f>Annual!L264</f>
        <v>312.08100649350649</v>
      </c>
      <c r="M251" s="128">
        <f>Annual!M264</f>
        <v>312.08100649350649</v>
      </c>
      <c r="N251" s="128">
        <f>Annual!N264</f>
        <v>312.08100649350649</v>
      </c>
      <c r="O251" s="128">
        <f>Annual!O264</f>
        <v>312.08100649350649</v>
      </c>
      <c r="P251" s="128">
        <f>Annual!P264</f>
        <v>312.08100649350649</v>
      </c>
      <c r="Q251" s="128">
        <f>Annual!Q264</f>
        <v>312.08100649350649</v>
      </c>
      <c r="R251" s="128">
        <f>Annual!R264</f>
        <v>312.08100649350649</v>
      </c>
      <c r="S251" s="128">
        <f>Annual!S264</f>
        <v>312.08100649350649</v>
      </c>
      <c r="T251" s="86"/>
      <c r="U251" s="99" t="s">
        <v>132</v>
      </c>
      <c r="V251" s="128">
        <f>Annual!V264</f>
        <v>6.5731195785301235</v>
      </c>
      <c r="W251" s="128">
        <f>Annual!W264</f>
        <v>8.1829895816735583</v>
      </c>
      <c r="X251" s="128">
        <f>Annual!X264</f>
        <v>9.3016678026594324</v>
      </c>
      <c r="Y251" s="128">
        <f>Annual!Y264</f>
        <v>9.0804102431289984</v>
      </c>
      <c r="Z251" s="128">
        <f>Annual!Z264</f>
        <v>9.7618835264827357</v>
      </c>
      <c r="AA251" s="128">
        <f>Annual!AA264</f>
        <v>8.9609311609825646</v>
      </c>
      <c r="AB251" s="128">
        <f>Annual!AB264</f>
        <v>8.0927164973851422</v>
      </c>
      <c r="AC251" s="238">
        <f>Annual!AC264*(1+$AC$214)</f>
        <v>6.3562871701902992</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372</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133</v>
      </c>
      <c r="V252" s="128">
        <f>Annual!V265</f>
        <v>17.267882514929298</v>
      </c>
      <c r="W252" s="128">
        <f>Annual!W265</f>
        <v>21.497083847184097</v>
      </c>
      <c r="X252" s="128">
        <f>Annual!X265</f>
        <v>24.435902145133561</v>
      </c>
      <c r="Y252" s="128">
        <f>Annual!Y265</f>
        <v>23.854648526077099</v>
      </c>
      <c r="Z252" s="128">
        <f>Annual!Z265</f>
        <v>25.644909672770996</v>
      </c>
      <c r="AA252" s="128">
        <f>Annual!AA265</f>
        <v>23.54077157178661</v>
      </c>
      <c r="AB252" s="128">
        <f>Annual!AB265</f>
        <v>21.259932370609064</v>
      </c>
      <c r="AC252" s="238">
        <f>Annual!AC265*(1+$AC$214)</f>
        <v>16.698253968253972</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373</v>
      </c>
      <c r="K253" s="128">
        <f>Annual!K266</f>
        <v>178.28749999999997</v>
      </c>
      <c r="L253" s="128">
        <f>Annual!L266</f>
        <v>178.28749999999997</v>
      </c>
      <c r="M253" s="128">
        <f>Annual!M266</f>
        <v>178.28749999999997</v>
      </c>
      <c r="N253" s="128">
        <f>Annual!N266</f>
        <v>178.28749999999997</v>
      </c>
      <c r="O253" s="128">
        <f>Annual!O266</f>
        <v>178.28749999999997</v>
      </c>
      <c r="P253" s="128">
        <f>Annual!P266</f>
        <v>178.28749999999997</v>
      </c>
      <c r="Q253" s="128">
        <f>Annual!Q266</f>
        <v>178.28749999999997</v>
      </c>
      <c r="R253" s="128">
        <f>Annual!R266</f>
        <v>178.28749999999997</v>
      </c>
      <c r="S253" s="128">
        <f>Annual!S266</f>
        <v>178.28749999999997</v>
      </c>
      <c r="T253" s="86"/>
      <c r="U253" s="99" t="s">
        <v>134</v>
      </c>
      <c r="V253" s="128">
        <f>Annual!V266</f>
        <v>20.966190901636814</v>
      </c>
      <c r="W253" s="128">
        <f>Annual!W266</f>
        <v>26.101171546591349</v>
      </c>
      <c r="X253" s="128">
        <f>Annual!X266</f>
        <v>29.669404386185931</v>
      </c>
      <c r="Y253" s="128">
        <f>Annual!Y266</f>
        <v>28.963662131519282</v>
      </c>
      <c r="Z253" s="128">
        <f>Annual!Z266</f>
        <v>31.137348275892567</v>
      </c>
      <c r="AA253" s="128">
        <f>Annual!AA266</f>
        <v>28.582561313999289</v>
      </c>
      <c r="AB253" s="128">
        <f>Annual!AB266</f>
        <v>25.813228706687362</v>
      </c>
      <c r="AC253" s="238">
        <f>Annual!AC266*(1+$AC$214)</f>
        <v>20.2745634920635</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374</v>
      </c>
      <c r="K254" s="128">
        <f>Annual!K267</f>
        <v>1.724137931034483E-3</v>
      </c>
      <c r="L254" s="128">
        <f>Annual!L267</f>
        <v>1.724137931034483E-3</v>
      </c>
      <c r="M254" s="128">
        <f>Annual!M267</f>
        <v>1.724137931034483E-3</v>
      </c>
      <c r="N254" s="128">
        <f>Annual!N267</f>
        <v>1.724137931034483E-3</v>
      </c>
      <c r="O254" s="128">
        <f>Annual!O267</f>
        <v>1.724137931034483E-3</v>
      </c>
      <c r="P254" s="128">
        <f>Annual!P267</f>
        <v>1.724137931034483E-3</v>
      </c>
      <c r="Q254" s="128">
        <f>Annual!Q267</f>
        <v>1.724137931034483E-3</v>
      </c>
      <c r="R254" s="128">
        <f>Annual!R267</f>
        <v>1.724137931034483E-3</v>
      </c>
      <c r="S254" s="128">
        <f>Annual!S267</f>
        <v>1.724137931034483E-3</v>
      </c>
      <c r="T254" s="86"/>
      <c r="U254" s="99" t="s">
        <v>135</v>
      </c>
      <c r="V254" s="128">
        <f>Annual!V267</f>
        <v>1.2480674867244741E-3</v>
      </c>
      <c r="W254" s="128">
        <f>Annual!W267</f>
        <v>1.5537406735228877E-3</v>
      </c>
      <c r="X254" s="128">
        <f>Annual!X267</f>
        <v>1.7661490891980912E-3</v>
      </c>
      <c r="Y254" s="128">
        <f>Annual!Y267</f>
        <v>1.724137931034483E-3</v>
      </c>
      <c r="Z254" s="128">
        <f>Annual!Z267</f>
        <v>1.8535322981783967E-3</v>
      </c>
      <c r="AA254" s="128">
        <f>Annual!AA267</f>
        <v>1.7014519056261345E-3</v>
      </c>
      <c r="AB254" s="128">
        <f>Annual!AB267</f>
        <v>1.5366001209921357E-3</v>
      </c>
      <c r="AC254" s="238">
        <f>Annual!AC267*(1+$AC$214)</f>
        <v>1.2068965517241382E-3</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375</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136</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376</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137</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377</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138</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378</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139</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782</v>
      </c>
      <c r="J259" s="99" t="s">
        <v>369</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367</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370</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131</v>
      </c>
      <c r="V260" s="128">
        <f>Annual!V273</f>
        <v>4.759505925238412</v>
      </c>
      <c r="W260" s="128">
        <f>Annual!W273</f>
        <v>5.9251907613779933</v>
      </c>
      <c r="X260" s="128">
        <f>Annual!X273</f>
        <v>6.7352103506470602</v>
      </c>
      <c r="Y260" s="128">
        <f>Annual!Y273</f>
        <v>6.5750007799846655</v>
      </c>
      <c r="Z260" s="128">
        <f>Annual!Z273</f>
        <v>7.0684462576248412</v>
      </c>
      <c r="AA260" s="128">
        <f>Annual!AA273</f>
        <v>6.4884876118269723</v>
      </c>
      <c r="AB260" s="128">
        <f>Annual!AB273</f>
        <v>5.8598252565477367</v>
      </c>
      <c r="AC260" s="238">
        <f>Annual!AC273*(1+$AC$214)</f>
        <v>4.6025005459892663</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371</v>
      </c>
      <c r="K261" s="128">
        <f>Annual!K274</f>
        <v>312.08100649350649</v>
      </c>
      <c r="L261" s="128">
        <f>Annual!L274</f>
        <v>312.08100649350649</v>
      </c>
      <c r="M261" s="128">
        <f>Annual!M274</f>
        <v>312.08100649350649</v>
      </c>
      <c r="N261" s="128">
        <f>Annual!N274</f>
        <v>312.08100649350649</v>
      </c>
      <c r="O261" s="128">
        <f>Annual!O274</f>
        <v>312.08100649350649</v>
      </c>
      <c r="P261" s="128">
        <f>Annual!P274</f>
        <v>312.08100649350649</v>
      </c>
      <c r="Q261" s="128">
        <f>Annual!Q274</f>
        <v>312.08100649350649</v>
      </c>
      <c r="R261" s="128">
        <f>Annual!R274</f>
        <v>312.08100649350649</v>
      </c>
      <c r="S261" s="128">
        <f>Annual!S274</f>
        <v>312.08100649350649</v>
      </c>
      <c r="T261" s="86"/>
      <c r="U261" s="99" t="s">
        <v>132</v>
      </c>
      <c r="V261" s="128">
        <f>Annual!V274</f>
        <v>6.5731195785301235</v>
      </c>
      <c r="W261" s="128">
        <f>Annual!W274</f>
        <v>8.1829895816735583</v>
      </c>
      <c r="X261" s="128">
        <f>Annual!X274</f>
        <v>9.3016678026594324</v>
      </c>
      <c r="Y261" s="128">
        <f>Annual!Y274</f>
        <v>9.0804102431289984</v>
      </c>
      <c r="Z261" s="128">
        <f>Annual!Z274</f>
        <v>9.7618835264827357</v>
      </c>
      <c r="AA261" s="128">
        <f>Annual!AA274</f>
        <v>8.9609311609825646</v>
      </c>
      <c r="AB261" s="128">
        <f>Annual!AB274</f>
        <v>8.0927164973851422</v>
      </c>
      <c r="AC261" s="238">
        <f>Annual!AC274*(1+$AC$214)</f>
        <v>6.3562871701902992</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372</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133</v>
      </c>
      <c r="V262" s="128">
        <f>Annual!V275</f>
        <v>17.267882514929298</v>
      </c>
      <c r="W262" s="128">
        <f>Annual!W275</f>
        <v>21.497083847184097</v>
      </c>
      <c r="X262" s="128">
        <f>Annual!X275</f>
        <v>24.435902145133561</v>
      </c>
      <c r="Y262" s="128">
        <f>Annual!Y275</f>
        <v>23.854648526077099</v>
      </c>
      <c r="Z262" s="128">
        <f>Annual!Z275</f>
        <v>25.644909672770996</v>
      </c>
      <c r="AA262" s="128">
        <f>Annual!AA275</f>
        <v>23.54077157178661</v>
      </c>
      <c r="AB262" s="128">
        <f>Annual!AB275</f>
        <v>21.259932370609064</v>
      </c>
      <c r="AC262" s="238">
        <f>Annual!AC275*(1+$AC$214)</f>
        <v>16.698253968253972</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373</v>
      </c>
      <c r="K263" s="128">
        <f>Annual!K276</f>
        <v>178.79999999999998</v>
      </c>
      <c r="L263" s="128">
        <f>Annual!L276</f>
        <v>178.79999999999998</v>
      </c>
      <c r="M263" s="128">
        <f>Annual!M276</f>
        <v>178.79999999999998</v>
      </c>
      <c r="N263" s="128">
        <f>Annual!N276</f>
        <v>178.79999999999998</v>
      </c>
      <c r="O263" s="128">
        <f>Annual!O276</f>
        <v>178.79999999999998</v>
      </c>
      <c r="P263" s="128">
        <f>Annual!P276</f>
        <v>178.79999999999998</v>
      </c>
      <c r="Q263" s="128">
        <f>Annual!Q276</f>
        <v>178.79999999999998</v>
      </c>
      <c r="R263" s="128">
        <f>Annual!R276</f>
        <v>178.79999999999998</v>
      </c>
      <c r="S263" s="128">
        <f>Annual!S276</f>
        <v>178.79999999999998</v>
      </c>
      <c r="T263" s="86"/>
      <c r="U263" s="99" t="s">
        <v>134</v>
      </c>
      <c r="V263" s="128">
        <f>Annual!V276</f>
        <v>15.467081314397102</v>
      </c>
      <c r="W263" s="128">
        <f>Annual!W276</f>
        <v>19.255235469626445</v>
      </c>
      <c r="X263" s="128">
        <f>Annual!X276</f>
        <v>21.887575685244858</v>
      </c>
      <c r="Y263" s="128">
        <f>Annual!Y276</f>
        <v>21.366938775510203</v>
      </c>
      <c r="Z263" s="128">
        <f>Annual!Z276</f>
        <v>22.970500457492939</v>
      </c>
      <c r="AA263" s="128">
        <f>Annual!AA276</f>
        <v>21.085794844253488</v>
      </c>
      <c r="AB263" s="128">
        <f>Annual!AB276</f>
        <v>19.042815610454706</v>
      </c>
      <c r="AC263" s="238">
        <f>Annual!AC276*(1+$AC$214)</f>
        <v>14.956857142857142</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374</v>
      </c>
      <c r="K264" s="128">
        <f>Annual!K277</f>
        <v>0</v>
      </c>
      <c r="L264" s="128">
        <f>Annual!L277</f>
        <v>0</v>
      </c>
      <c r="M264" s="128">
        <f>Annual!M277</f>
        <v>0</v>
      </c>
      <c r="N264" s="128">
        <f>Annual!N277</f>
        <v>0</v>
      </c>
      <c r="O264" s="128">
        <f>Annual!O277</f>
        <v>0</v>
      </c>
      <c r="P264" s="128">
        <f>Annual!P277</f>
        <v>0</v>
      </c>
      <c r="Q264" s="128">
        <f>Annual!Q277</f>
        <v>0</v>
      </c>
      <c r="R264" s="128">
        <f>Annual!R277</f>
        <v>0</v>
      </c>
      <c r="S264" s="128">
        <f>Annual!S277</f>
        <v>0</v>
      </c>
      <c r="T264" s="86"/>
      <c r="U264" s="99" t="s">
        <v>135</v>
      </c>
      <c r="V264" s="128">
        <f>Annual!V277</f>
        <v>0</v>
      </c>
      <c r="W264" s="128">
        <f>Annual!W277</f>
        <v>0</v>
      </c>
      <c r="X264" s="128">
        <f>Annual!X277</f>
        <v>0</v>
      </c>
      <c r="Y264" s="128">
        <f>Annual!Y277</f>
        <v>0</v>
      </c>
      <c r="Z264" s="128">
        <f>Annual!Z277</f>
        <v>0</v>
      </c>
      <c r="AA264" s="128">
        <f>Annual!AA277</f>
        <v>0</v>
      </c>
      <c r="AB264" s="128">
        <f>Annual!AB277</f>
        <v>0</v>
      </c>
      <c r="AC264" s="238">
        <f>Annual!AC277*(1+$AC$214)</f>
        <v>0</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375</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136</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376</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137</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377</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138</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378</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139</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783</v>
      </c>
      <c r="J269" s="99" t="s">
        <v>369</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367</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370</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131</v>
      </c>
      <c r="V270" s="128">
        <f>Annual!V283</f>
        <v>3.5271437032932922</v>
      </c>
      <c r="W270" s="128">
        <f>Annual!W283</f>
        <v>4.391001842015589</v>
      </c>
      <c r="X270" s="128">
        <f>Annual!X283</f>
        <v>4.9912858922327326</v>
      </c>
      <c r="Y270" s="128">
        <f>Annual!Y283</f>
        <v>4.872558825338519</v>
      </c>
      <c r="Z270" s="128">
        <f>Annual!Z283</f>
        <v>5.2382381913726972</v>
      </c>
      <c r="AA270" s="128">
        <f>Annual!AA283</f>
        <v>4.8084462092156439</v>
      </c>
      <c r="AB270" s="128">
        <f>Annual!AB283</f>
        <v>4.3425611987227501</v>
      </c>
      <c r="AC270" s="238">
        <f>Annual!AC283*(1+$AC$214)</f>
        <v>3.4107911777369635</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371</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132</v>
      </c>
      <c r="V271" s="128">
        <f>Annual!V284</f>
        <v>7.7818012345179728</v>
      </c>
      <c r="W271" s="128">
        <f>Annual!W284</f>
        <v>9.6876981573115888</v>
      </c>
      <c r="X271" s="128">
        <f>Annual!X284</f>
        <v>11.012081725432058</v>
      </c>
      <c r="Y271" s="128">
        <f>Annual!Y284</f>
        <v>10.750138772876586</v>
      </c>
      <c r="Z271" s="128">
        <f>Annual!Z284</f>
        <v>11.556923066747443</v>
      </c>
      <c r="AA271" s="128">
        <f>Annual!AA284</f>
        <v>10.60868957849663</v>
      </c>
      <c r="AB271" s="128">
        <f>Annual!AB284</f>
        <v>9.5808254326689575</v>
      </c>
      <c r="AC271" s="238">
        <f>Annual!AC284*(1+$AC$214)</f>
        <v>7.5250971410136103</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372</v>
      </c>
      <c r="K272" s="128">
        <f>Annual!K285</f>
        <v>212.01660984848485</v>
      </c>
      <c r="L272" s="128">
        <f>Annual!L285</f>
        <v>212.01660984848485</v>
      </c>
      <c r="M272" s="128">
        <f>Annual!M285</f>
        <v>212.01660984848485</v>
      </c>
      <c r="N272" s="128">
        <f>Annual!N285</f>
        <v>212.01660984848485</v>
      </c>
      <c r="O272" s="128">
        <f>Annual!O285</f>
        <v>212.01660984848485</v>
      </c>
      <c r="P272" s="128">
        <f>Annual!P285</f>
        <v>212.01660984848485</v>
      </c>
      <c r="Q272" s="128">
        <f>Annual!Q285</f>
        <v>212.01660984848485</v>
      </c>
      <c r="R272" s="128">
        <f>Annual!R285</f>
        <v>212.01660984848485</v>
      </c>
      <c r="S272" s="128">
        <f>Annual!S285</f>
        <v>212.01660984848485</v>
      </c>
      <c r="T272" s="86"/>
      <c r="U272" s="99" t="s">
        <v>133</v>
      </c>
      <c r="V272" s="128">
        <f>Annual!V285</f>
        <v>13.284993451290966</v>
      </c>
      <c r="W272" s="128">
        <f>Annual!W285</f>
        <v>16.538716769979299</v>
      </c>
      <c r="X272" s="128">
        <f>Annual!X285</f>
        <v>18.799687784175045</v>
      </c>
      <c r="Y272" s="128">
        <f>Annual!Y285</f>
        <v>18.352502061430634</v>
      </c>
      <c r="Z272" s="128">
        <f>Annual!Z285</f>
        <v>19.729834087483422</v>
      </c>
      <c r="AA272" s="128">
        <f>Annual!AA285</f>
        <v>18.11102177114865</v>
      </c>
      <c r="AB272" s="128">
        <f>Annual!AB285</f>
        <v>16.356264995099583</v>
      </c>
      <c r="AC272" s="238">
        <f>Annual!AC285*(1+$AC$214)</f>
        <v>12.846751443001445</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373</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134</v>
      </c>
      <c r="V273" s="128">
        <f>Annual!V286</f>
        <v>20.241876775271511</v>
      </c>
      <c r="W273" s="128">
        <f>Annual!W286</f>
        <v>25.199460436806298</v>
      </c>
      <c r="X273" s="128">
        <f>Annual!X286</f>
        <v>28.644422365437403</v>
      </c>
      <c r="Y273" s="128">
        <f>Annual!Y286</f>
        <v>27.963061224489795</v>
      </c>
      <c r="Z273" s="128">
        <f>Annual!Z286</f>
        <v>30.061653538608429</v>
      </c>
      <c r="AA273" s="128">
        <f>Annual!AA286</f>
        <v>27.595126208378087</v>
      </c>
      <c r="AB273" s="128">
        <f>Annual!AB286</f>
        <v>24.921465091299677</v>
      </c>
      <c r="AC273" s="238">
        <f>Annual!AC286*(1+$AC$214)</f>
        <v>19.574142857142856</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374</v>
      </c>
      <c r="K274" s="128">
        <f>Annual!K287</f>
        <v>0</v>
      </c>
      <c r="L274" s="128">
        <f>Annual!L287</f>
        <v>0</v>
      </c>
      <c r="M274" s="128">
        <f>Annual!M287</f>
        <v>0</v>
      </c>
      <c r="N274" s="128">
        <f>Annual!N287</f>
        <v>0</v>
      </c>
      <c r="O274" s="128">
        <f>Annual!O287</f>
        <v>0</v>
      </c>
      <c r="P274" s="128">
        <f>Annual!P287</f>
        <v>0</v>
      </c>
      <c r="Q274" s="128">
        <f>Annual!Q287</f>
        <v>0</v>
      </c>
      <c r="R274" s="128">
        <f>Annual!R287</f>
        <v>0</v>
      </c>
      <c r="S274" s="128">
        <f>Annual!S287</f>
        <v>0</v>
      </c>
      <c r="T274" s="86"/>
      <c r="U274" s="99" t="s">
        <v>135</v>
      </c>
      <c r="V274" s="128">
        <f>Annual!V287</f>
        <v>0</v>
      </c>
      <c r="W274" s="128">
        <f>Annual!W287</f>
        <v>0</v>
      </c>
      <c r="X274" s="128">
        <f>Annual!X287</f>
        <v>0</v>
      </c>
      <c r="Y274" s="128">
        <f>Annual!Y287</f>
        <v>0</v>
      </c>
      <c r="Z274" s="128">
        <f>Annual!Z287</f>
        <v>0</v>
      </c>
      <c r="AA274" s="128">
        <f>Annual!AA287</f>
        <v>0</v>
      </c>
      <c r="AB274" s="128">
        <f>Annual!AB287</f>
        <v>0</v>
      </c>
      <c r="AC274" s="238">
        <f>Annual!AC287*(1+$AC$214)</f>
        <v>0</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375</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136</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376</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137</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377</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138</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378</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139</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784</v>
      </c>
      <c r="J279" s="99" t="s">
        <v>369</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367</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370</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131</v>
      </c>
      <c r="V280" s="128">
        <f>Annual!V293</f>
        <v>3.5271437032932922</v>
      </c>
      <c r="W280" s="128">
        <f>Annual!W293</f>
        <v>4.391001842015589</v>
      </c>
      <c r="X280" s="128">
        <f>Annual!X293</f>
        <v>4.9912858922327326</v>
      </c>
      <c r="Y280" s="128">
        <f>Annual!Y293</f>
        <v>4.872558825338519</v>
      </c>
      <c r="Z280" s="128">
        <f>Annual!Z293</f>
        <v>5.2382381913726972</v>
      </c>
      <c r="AA280" s="128">
        <f>Annual!AA293</f>
        <v>4.8084462092156439</v>
      </c>
      <c r="AB280" s="128">
        <f>Annual!AB293</f>
        <v>4.3425611987227501</v>
      </c>
      <c r="AC280" s="238">
        <f>Annual!AC293*(1+$AC$214)</f>
        <v>3.4107911777369635</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371</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132</v>
      </c>
      <c r="V281" s="128">
        <f>Annual!V294</f>
        <v>7.7818012345179728</v>
      </c>
      <c r="W281" s="128">
        <f>Annual!W294</f>
        <v>9.6876981573115888</v>
      </c>
      <c r="X281" s="128">
        <f>Annual!X294</f>
        <v>11.012081725432058</v>
      </c>
      <c r="Y281" s="128">
        <f>Annual!Y294</f>
        <v>10.750138772876586</v>
      </c>
      <c r="Z281" s="128">
        <f>Annual!Z294</f>
        <v>11.556923066747443</v>
      </c>
      <c r="AA281" s="128">
        <f>Annual!AA294</f>
        <v>10.60868957849663</v>
      </c>
      <c r="AB281" s="128">
        <f>Annual!AB294</f>
        <v>9.5808254326689575</v>
      </c>
      <c r="AC281" s="238">
        <f>Annual!AC294*(1+$AC$214)</f>
        <v>7.5250971410136103</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372</v>
      </c>
      <c r="K282" s="128">
        <f>Annual!K295</f>
        <v>212.01660984848485</v>
      </c>
      <c r="L282" s="128">
        <f>Annual!L295</f>
        <v>212.01660984848485</v>
      </c>
      <c r="M282" s="128">
        <f>Annual!M295</f>
        <v>212.01660984848485</v>
      </c>
      <c r="N282" s="128">
        <f>Annual!N295</f>
        <v>212.01660984848485</v>
      </c>
      <c r="O282" s="128">
        <f>Annual!O295</f>
        <v>212.01660984848485</v>
      </c>
      <c r="P282" s="128">
        <f>Annual!P295</f>
        <v>212.01660984848485</v>
      </c>
      <c r="Q282" s="128">
        <f>Annual!Q295</f>
        <v>212.01660984848485</v>
      </c>
      <c r="R282" s="128">
        <f>Annual!R295</f>
        <v>212.01660984848485</v>
      </c>
      <c r="S282" s="128">
        <f>Annual!S295</f>
        <v>212.01660984848485</v>
      </c>
      <c r="T282" s="86"/>
      <c r="U282" s="99" t="s">
        <v>133</v>
      </c>
      <c r="V282" s="128">
        <f>Annual!V295</f>
        <v>13.284993451290966</v>
      </c>
      <c r="W282" s="128">
        <f>Annual!W295</f>
        <v>16.538716769979299</v>
      </c>
      <c r="X282" s="128">
        <f>Annual!X295</f>
        <v>18.799687784175045</v>
      </c>
      <c r="Y282" s="128">
        <f>Annual!Y295</f>
        <v>18.352502061430634</v>
      </c>
      <c r="Z282" s="128">
        <f>Annual!Z295</f>
        <v>19.729834087483422</v>
      </c>
      <c r="AA282" s="128">
        <f>Annual!AA295</f>
        <v>18.11102177114865</v>
      </c>
      <c r="AB282" s="128">
        <f>Annual!AB295</f>
        <v>16.356264995099583</v>
      </c>
      <c r="AC282" s="238">
        <f>Annual!AC295*(1+$AC$214)</f>
        <v>12.846751443001445</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373</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134</v>
      </c>
      <c r="V283" s="128">
        <f>Annual!V296</f>
        <v>10.051148066926572</v>
      </c>
      <c r="W283" s="128">
        <f>Annual!W296</f>
        <v>12.51284704817599</v>
      </c>
      <c r="X283" s="128">
        <f>Annual!X296</f>
        <v>14.223450408428475</v>
      </c>
      <c r="Y283" s="128">
        <f>Annual!Y296</f>
        <v>13.885119047619044</v>
      </c>
      <c r="Z283" s="128">
        <f>Annual!Z296</f>
        <v>14.927179638912094</v>
      </c>
      <c r="AA283" s="128">
        <f>Annual!AA296</f>
        <v>13.702420112781951</v>
      </c>
      <c r="AB283" s="128">
        <f>Annual!AB296</f>
        <v>12.374807852965745</v>
      </c>
      <c r="AC283" s="238">
        <f>Annual!AC296*(1+$AC$214)</f>
        <v>9.7195833333333308</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374</v>
      </c>
      <c r="K284" s="128">
        <f>Annual!K297</f>
        <v>1.869158878504673E-3</v>
      </c>
      <c r="L284" s="128">
        <f>Annual!L297</f>
        <v>1.869158878504673E-3</v>
      </c>
      <c r="M284" s="128">
        <f>Annual!M297</f>
        <v>1.869158878504673E-3</v>
      </c>
      <c r="N284" s="128">
        <f>Annual!N297</f>
        <v>1.869158878504673E-3</v>
      </c>
      <c r="O284" s="128">
        <f>Annual!O297</f>
        <v>1.869158878504673E-3</v>
      </c>
      <c r="P284" s="128">
        <f>Annual!P297</f>
        <v>1.869158878504673E-3</v>
      </c>
      <c r="Q284" s="128">
        <f>Annual!Q297</f>
        <v>1.869158878504673E-3</v>
      </c>
      <c r="R284" s="128">
        <f>Annual!R297</f>
        <v>1.869158878504673E-3</v>
      </c>
      <c r="S284" s="128">
        <f>Annual!S297</f>
        <v>1.869158878504673E-3</v>
      </c>
      <c r="T284" s="86"/>
      <c r="U284" s="99" t="s">
        <v>135</v>
      </c>
      <c r="V284" s="128">
        <f>Annual!V297</f>
        <v>1.353045125794757E-3</v>
      </c>
      <c r="W284" s="128">
        <f>Annual!W297</f>
        <v>1.6844291413892986E-3</v>
      </c>
      <c r="X284" s="128">
        <f>Annual!X297</f>
        <v>1.914703685485781E-3</v>
      </c>
      <c r="Y284" s="128">
        <f>Annual!Y297</f>
        <v>1.869158878504673E-3</v>
      </c>
      <c r="Z284" s="128">
        <f>Annual!Z297</f>
        <v>2.0094368840064859E-3</v>
      </c>
      <c r="AA284" s="128">
        <f>Annual!AA297</f>
        <v>1.8445646827348746E-3</v>
      </c>
      <c r="AB284" s="128">
        <f>Annual!AB297</f>
        <v>1.6658468601410067E-3</v>
      </c>
      <c r="AC284" s="238">
        <f>Annual!AC297*(1+$AC$214)</f>
        <v>1.3084112149532711E-3</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375</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136</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376</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137</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377</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138</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378</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139</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785</v>
      </c>
      <c r="J289" s="99" t="s">
        <v>369</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367</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370</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131</v>
      </c>
      <c r="V290" s="128">
        <f>Annual!V303</f>
        <v>3.5271437032932922</v>
      </c>
      <c r="W290" s="128">
        <f>Annual!W303</f>
        <v>4.391001842015589</v>
      </c>
      <c r="X290" s="128">
        <f>Annual!X303</f>
        <v>4.9912858922327326</v>
      </c>
      <c r="Y290" s="128">
        <f>Annual!Y303</f>
        <v>4.872558825338519</v>
      </c>
      <c r="Z290" s="128">
        <f>Annual!Z303</f>
        <v>5.2382381913726972</v>
      </c>
      <c r="AA290" s="128">
        <f>Annual!AA303</f>
        <v>4.8084462092156439</v>
      </c>
      <c r="AB290" s="128">
        <f>Annual!AB303</f>
        <v>4.3425611987227501</v>
      </c>
      <c r="AC290" s="238">
        <f>Annual!AC303*(1+$AC$214)</f>
        <v>3.4107911777369635</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371</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132</v>
      </c>
      <c r="V291" s="128">
        <f>Annual!V304</f>
        <v>5.058170802436682</v>
      </c>
      <c r="W291" s="128">
        <f>Annual!W304</f>
        <v>6.2970038022525321</v>
      </c>
      <c r="X291" s="128">
        <f>Annual!X304</f>
        <v>7.1578531215308381</v>
      </c>
      <c r="Y291" s="128">
        <f>Annual!Y304</f>
        <v>6.9875902023697805</v>
      </c>
      <c r="Z291" s="128">
        <f>Annual!Z304</f>
        <v>7.511999993385837</v>
      </c>
      <c r="AA291" s="128">
        <f>Annual!AA304</f>
        <v>6.8956482260228098</v>
      </c>
      <c r="AB291" s="128">
        <f>Annual!AB304</f>
        <v>6.2275365312348221</v>
      </c>
      <c r="AC291" s="238">
        <f>Annual!AC304*(1+$AC$214)</f>
        <v>4.8913131416588467</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372</v>
      </c>
      <c r="K292" s="128">
        <f>Annual!K305</f>
        <v>212.01660984848485</v>
      </c>
      <c r="L292" s="128">
        <f>Annual!L305</f>
        <v>212.01660984848485</v>
      </c>
      <c r="M292" s="128">
        <f>Annual!M305</f>
        <v>212.01660984848485</v>
      </c>
      <c r="N292" s="128">
        <f>Annual!N305</f>
        <v>212.01660984848485</v>
      </c>
      <c r="O292" s="128">
        <f>Annual!O305</f>
        <v>212.01660984848485</v>
      </c>
      <c r="P292" s="128">
        <f>Annual!P305</f>
        <v>212.01660984848485</v>
      </c>
      <c r="Q292" s="128">
        <f>Annual!Q305</f>
        <v>212.01660984848485</v>
      </c>
      <c r="R292" s="128">
        <f>Annual!R305</f>
        <v>212.01660984848485</v>
      </c>
      <c r="S292" s="128">
        <f>Annual!S305</f>
        <v>212.01660984848485</v>
      </c>
      <c r="T292" s="86"/>
      <c r="U292" s="99" t="s">
        <v>133</v>
      </c>
      <c r="V292" s="128">
        <f>Annual!V305</f>
        <v>13.284993451290966</v>
      </c>
      <c r="W292" s="128">
        <f>Annual!W305</f>
        <v>16.538716769979299</v>
      </c>
      <c r="X292" s="128">
        <f>Annual!X305</f>
        <v>18.799687784175045</v>
      </c>
      <c r="Y292" s="128">
        <f>Annual!Y305</f>
        <v>18.352502061430634</v>
      </c>
      <c r="Z292" s="128">
        <f>Annual!Z305</f>
        <v>19.729834087483422</v>
      </c>
      <c r="AA292" s="128">
        <f>Annual!AA305</f>
        <v>18.11102177114865</v>
      </c>
      <c r="AB292" s="128">
        <f>Annual!AB305</f>
        <v>16.356264995099583</v>
      </c>
      <c r="AC292" s="238">
        <f>Annual!AC305*(1+$AC$214)</f>
        <v>12.846751443001445</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373</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134</v>
      </c>
      <c r="V293" s="128">
        <f>Annual!V306</f>
        <v>20.241876775271511</v>
      </c>
      <c r="W293" s="128">
        <f>Annual!W306</f>
        <v>25.199460436806298</v>
      </c>
      <c r="X293" s="128">
        <f>Annual!X306</f>
        <v>28.644422365437403</v>
      </c>
      <c r="Y293" s="128">
        <f>Annual!Y306</f>
        <v>27.963061224489795</v>
      </c>
      <c r="Z293" s="128">
        <f>Annual!Z306</f>
        <v>30.061653538608429</v>
      </c>
      <c r="AA293" s="128">
        <f>Annual!AA306</f>
        <v>27.595126208378087</v>
      </c>
      <c r="AB293" s="128">
        <f>Annual!AB306</f>
        <v>24.921465091299677</v>
      </c>
      <c r="AC293" s="238">
        <f>Annual!AC306*(1+$AC$214)</f>
        <v>19.574142857142856</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374</v>
      </c>
      <c r="K294" s="128">
        <f>Annual!K307</f>
        <v>0</v>
      </c>
      <c r="L294" s="128">
        <f>Annual!L307</f>
        <v>0</v>
      </c>
      <c r="M294" s="128">
        <f>Annual!M307</f>
        <v>0</v>
      </c>
      <c r="N294" s="128">
        <f>Annual!N307</f>
        <v>0</v>
      </c>
      <c r="O294" s="128">
        <f>Annual!O307</f>
        <v>0</v>
      </c>
      <c r="P294" s="128">
        <f>Annual!P307</f>
        <v>0</v>
      </c>
      <c r="Q294" s="128">
        <f>Annual!Q307</f>
        <v>0</v>
      </c>
      <c r="R294" s="128">
        <f>Annual!R307</f>
        <v>0</v>
      </c>
      <c r="S294" s="128">
        <f>Annual!S307</f>
        <v>0</v>
      </c>
      <c r="T294" s="86"/>
      <c r="U294" s="99" t="s">
        <v>135</v>
      </c>
      <c r="V294" s="128">
        <f>Annual!V307</f>
        <v>0</v>
      </c>
      <c r="W294" s="128">
        <f>Annual!W307</f>
        <v>0</v>
      </c>
      <c r="X294" s="128">
        <f>Annual!X307</f>
        <v>0</v>
      </c>
      <c r="Y294" s="128">
        <f>Annual!Y307</f>
        <v>0</v>
      </c>
      <c r="Z294" s="128">
        <f>Annual!Z307</f>
        <v>0</v>
      </c>
      <c r="AA294" s="128">
        <f>Annual!AA307</f>
        <v>0</v>
      </c>
      <c r="AB294" s="128">
        <f>Annual!AB307</f>
        <v>0</v>
      </c>
      <c r="AC294" s="238">
        <f>Annual!AC307*(1+$AC$214)</f>
        <v>0</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375</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136</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376</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137</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377</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138</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378</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139</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786</v>
      </c>
      <c r="J299" s="99" t="s">
        <v>369</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367</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370</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131</v>
      </c>
      <c r="V300" s="128">
        <f>Annual!V313</f>
        <v>3.5271437032932922</v>
      </c>
      <c r="W300" s="128">
        <f>Annual!W313</f>
        <v>4.391001842015589</v>
      </c>
      <c r="X300" s="128">
        <f>Annual!X313</f>
        <v>4.9912858922327326</v>
      </c>
      <c r="Y300" s="128">
        <f>Annual!Y313</f>
        <v>4.872558825338519</v>
      </c>
      <c r="Z300" s="128">
        <f>Annual!Z313</f>
        <v>5.2382381913726972</v>
      </c>
      <c r="AA300" s="128">
        <f>Annual!AA313</f>
        <v>4.8084462092156439</v>
      </c>
      <c r="AB300" s="128">
        <f>Annual!AB313</f>
        <v>4.3425611987227501</v>
      </c>
      <c r="AC300" s="238">
        <f>Annual!AC313*(1+$AC$214)</f>
        <v>3.4107911777369635</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371</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132</v>
      </c>
      <c r="V301" s="128">
        <f>Annual!V314</f>
        <v>5.058170802436682</v>
      </c>
      <c r="W301" s="128">
        <f>Annual!W314</f>
        <v>6.2970038022525321</v>
      </c>
      <c r="X301" s="128">
        <f>Annual!X314</f>
        <v>7.1578531215308381</v>
      </c>
      <c r="Y301" s="128">
        <f>Annual!Y314</f>
        <v>6.9875902023697805</v>
      </c>
      <c r="Z301" s="128">
        <f>Annual!Z314</f>
        <v>7.511999993385837</v>
      </c>
      <c r="AA301" s="128">
        <f>Annual!AA314</f>
        <v>6.8956482260228098</v>
      </c>
      <c r="AB301" s="128">
        <f>Annual!AB314</f>
        <v>6.2275365312348221</v>
      </c>
      <c r="AC301" s="238">
        <f>Annual!AC314*(1+$AC$214)</f>
        <v>4.8913131416588467</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372</v>
      </c>
      <c r="K302" s="128">
        <f>Annual!K315</f>
        <v>212.01660984848485</v>
      </c>
      <c r="L302" s="128">
        <f>Annual!L315</f>
        <v>212.01660984848485</v>
      </c>
      <c r="M302" s="128">
        <f>Annual!M315</f>
        <v>212.01660984848485</v>
      </c>
      <c r="N302" s="128">
        <f>Annual!N315</f>
        <v>212.01660984848485</v>
      </c>
      <c r="O302" s="128">
        <f>Annual!O315</f>
        <v>212.01660984848485</v>
      </c>
      <c r="P302" s="128">
        <f>Annual!P315</f>
        <v>212.01660984848485</v>
      </c>
      <c r="Q302" s="128">
        <f>Annual!Q315</f>
        <v>212.01660984848485</v>
      </c>
      <c r="R302" s="128">
        <f>Annual!R315</f>
        <v>212.01660984848485</v>
      </c>
      <c r="S302" s="128">
        <f>Annual!S315</f>
        <v>212.01660984848485</v>
      </c>
      <c r="T302" s="86"/>
      <c r="U302" s="99" t="s">
        <v>133</v>
      </c>
      <c r="V302" s="128">
        <f>Annual!V315</f>
        <v>13.284993451290966</v>
      </c>
      <c r="W302" s="128">
        <f>Annual!W315</f>
        <v>16.538716769979299</v>
      </c>
      <c r="X302" s="128">
        <f>Annual!X315</f>
        <v>18.799687784175045</v>
      </c>
      <c r="Y302" s="128">
        <f>Annual!Y315</f>
        <v>18.352502061430634</v>
      </c>
      <c r="Z302" s="128">
        <f>Annual!Z315</f>
        <v>19.729834087483422</v>
      </c>
      <c r="AA302" s="128">
        <f>Annual!AA315</f>
        <v>18.11102177114865</v>
      </c>
      <c r="AB302" s="128">
        <f>Annual!AB315</f>
        <v>16.356264995099583</v>
      </c>
      <c r="AC302" s="238">
        <f>Annual!AC315*(1+$AC$214)</f>
        <v>12.846751443001445</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373</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134</v>
      </c>
      <c r="V303" s="128">
        <f>Annual!V316</f>
        <v>10.051148066926572</v>
      </c>
      <c r="W303" s="128">
        <f>Annual!W316</f>
        <v>12.51284704817599</v>
      </c>
      <c r="X303" s="128">
        <f>Annual!X316</f>
        <v>14.223450408428475</v>
      </c>
      <c r="Y303" s="128">
        <f>Annual!Y316</f>
        <v>13.885119047619044</v>
      </c>
      <c r="Z303" s="128">
        <f>Annual!Z316</f>
        <v>14.927179638912094</v>
      </c>
      <c r="AA303" s="128">
        <f>Annual!AA316</f>
        <v>13.702420112781951</v>
      </c>
      <c r="AB303" s="128">
        <f>Annual!AB316</f>
        <v>12.374807852965745</v>
      </c>
      <c r="AC303" s="238">
        <f>Annual!AC316*(1+$AC$214)</f>
        <v>9.7195833333333308</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374</v>
      </c>
      <c r="K304" s="128">
        <f>Annual!K317</f>
        <v>0</v>
      </c>
      <c r="L304" s="128">
        <f>Annual!L317</f>
        <v>0</v>
      </c>
      <c r="M304" s="128">
        <f>Annual!M317</f>
        <v>0</v>
      </c>
      <c r="N304" s="128">
        <f>Annual!N317</f>
        <v>0</v>
      </c>
      <c r="O304" s="128">
        <f>Annual!O317</f>
        <v>0</v>
      </c>
      <c r="P304" s="128">
        <f>Annual!P317</f>
        <v>0</v>
      </c>
      <c r="Q304" s="128">
        <f>Annual!Q317</f>
        <v>0</v>
      </c>
      <c r="R304" s="128">
        <f>Annual!R317</f>
        <v>0</v>
      </c>
      <c r="S304" s="128">
        <f>Annual!S317</f>
        <v>0</v>
      </c>
      <c r="T304" s="86"/>
      <c r="U304" s="99" t="s">
        <v>135</v>
      </c>
      <c r="V304" s="128">
        <f>Annual!V317</f>
        <v>0</v>
      </c>
      <c r="W304" s="128">
        <f>Annual!W317</f>
        <v>0</v>
      </c>
      <c r="X304" s="128">
        <f>Annual!X317</f>
        <v>0</v>
      </c>
      <c r="Y304" s="128">
        <f>Annual!Y317</f>
        <v>0</v>
      </c>
      <c r="Z304" s="128">
        <f>Annual!Z317</f>
        <v>0</v>
      </c>
      <c r="AA304" s="128">
        <f>Annual!AA317</f>
        <v>0</v>
      </c>
      <c r="AB304" s="128">
        <f>Annual!AB317</f>
        <v>0</v>
      </c>
      <c r="AC304" s="238">
        <f>Annual!AC317*(1+$AC$214)</f>
        <v>0</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375</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136</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376</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137</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377</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138</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378</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139</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787</v>
      </c>
      <c r="J309" s="99" t="s">
        <v>369</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367</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370</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131</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371</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132</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372</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133</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373</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134</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374</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135</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375</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136</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376</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137</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377</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138</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378</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139</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113</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115</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316</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165</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166</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442</v>
      </c>
      <c r="J331" s="23"/>
      <c r="K331" s="98" t="s">
        <v>169</v>
      </c>
      <c r="L331" s="98"/>
      <c r="M331" s="23"/>
      <c r="N331" s="23"/>
      <c r="O331" s="23"/>
      <c r="P331" s="23"/>
      <c r="Q331" s="23"/>
      <c r="R331" s="23"/>
      <c r="S331" s="23"/>
      <c r="T331" s="23"/>
      <c r="U331" s="23"/>
      <c r="V331" s="98" t="s">
        <v>170</v>
      </c>
      <c r="W331" s="98"/>
      <c r="X331" s="23"/>
      <c r="Y331" s="23"/>
      <c r="Z331" s="23"/>
      <c r="AA331" s="23"/>
      <c r="AB331" s="23"/>
      <c r="AC331" s="23"/>
      <c r="AD331" s="23"/>
      <c r="AE331" s="98" t="s">
        <v>365</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359</v>
      </c>
      <c r="L332" s="23" t="s">
        <v>360</v>
      </c>
      <c r="M332" s="23" t="s">
        <v>362</v>
      </c>
      <c r="N332" s="23" t="s">
        <v>363</v>
      </c>
      <c r="O332" s="23" t="s">
        <v>364</v>
      </c>
      <c r="P332" s="23" t="s">
        <v>366</v>
      </c>
      <c r="Q332" s="23" t="s">
        <v>873</v>
      </c>
      <c r="R332" s="23" t="s">
        <v>874</v>
      </c>
      <c r="S332" s="23" t="s">
        <v>1087</v>
      </c>
      <c r="T332" s="23"/>
      <c r="U332" s="23"/>
      <c r="V332" s="23" t="s">
        <v>359</v>
      </c>
      <c r="W332" s="23" t="s">
        <v>360</v>
      </c>
      <c r="X332" s="23" t="s">
        <v>362</v>
      </c>
      <c r="Y332" s="23" t="s">
        <v>363</v>
      </c>
      <c r="Z332" s="23" t="s">
        <v>364</v>
      </c>
      <c r="AA332" s="23" t="s">
        <v>366</v>
      </c>
      <c r="AB332" s="23" t="s">
        <v>873</v>
      </c>
      <c r="AC332" s="23" t="s">
        <v>874</v>
      </c>
      <c r="AD332" s="23" t="s">
        <v>1087</v>
      </c>
      <c r="AE332" s="23" t="s">
        <v>364</v>
      </c>
      <c r="AF332" s="23" t="s">
        <v>364</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809</v>
      </c>
      <c r="J333" s="99" t="s">
        <v>367</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367</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131</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131</v>
      </c>
      <c r="V334" s="128">
        <f>Annual!V347</f>
        <v>5.3823076365393261</v>
      </c>
      <c r="W334" s="128">
        <f>Annual!W347</f>
        <v>6.7005273202427098</v>
      </c>
      <c r="X334" s="128">
        <f>Annual!X347</f>
        <v>7.6165414380003131</v>
      </c>
      <c r="Y334" s="128">
        <f>Annual!Y347</f>
        <v>7.4353677596463568</v>
      </c>
      <c r="Z334" s="128">
        <f>Annual!Z347</f>
        <v>7.993382688976542</v>
      </c>
      <c r="AA334" s="128">
        <f>Annual!AA347</f>
        <v>7.3375339733352201</v>
      </c>
      <c r="AB334" s="128">
        <f>Annual!AB347</f>
        <v>6.6266084594742969</v>
      </c>
      <c r="AC334" s="238">
        <f>Annual!AC347*(1+$AC$214)</f>
        <v>5.2047574317524505</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132</v>
      </c>
      <c r="K335" s="128">
        <f>Annual!K348</f>
        <v>383.42670454545453</v>
      </c>
      <c r="L335" s="128">
        <f>Annual!L348</f>
        <v>383.42670454545453</v>
      </c>
      <c r="M335" s="128">
        <f>Annual!M348</f>
        <v>383.42670454545453</v>
      </c>
      <c r="N335" s="128">
        <f>Annual!N348</f>
        <v>383.42670454545453</v>
      </c>
      <c r="O335" s="128">
        <f>Annual!O348</f>
        <v>383.42670454545453</v>
      </c>
      <c r="P335" s="128">
        <f>Annual!P348</f>
        <v>383.42670454545453</v>
      </c>
      <c r="Q335" s="128">
        <f>Annual!Q348</f>
        <v>383.42670454545453</v>
      </c>
      <c r="R335" s="128">
        <f>Annual!R348</f>
        <v>383.42670454545453</v>
      </c>
      <c r="S335" s="128">
        <f>Annual!S348</f>
        <v>383.42670454545453</v>
      </c>
      <c r="T335" s="86"/>
      <c r="U335" s="99" t="s">
        <v>132</v>
      </c>
      <c r="V335" s="128">
        <f>Annual!V348</f>
        <v>8.5436467246530547</v>
      </c>
      <c r="W335" s="128">
        <f>Annual!W348</f>
        <v>10.636132707168727</v>
      </c>
      <c r="X335" s="128">
        <f>Annual!X348</f>
        <v>12.090174643342346</v>
      </c>
      <c r="Y335" s="128">
        <f>Annual!Y348</f>
        <v>11.802587235080159</v>
      </c>
      <c r="Z335" s="128">
        <f>Annual!Z348</f>
        <v>12.688356452527696</v>
      </c>
      <c r="AA335" s="128">
        <f>Annual!AA348</f>
        <v>11.647290034618578</v>
      </c>
      <c r="AB335" s="128">
        <f>Annual!AB348</f>
        <v>10.518797044597756</v>
      </c>
      <c r="AC335" s="238">
        <f>Annual!AC348*(1+$AC$214)</f>
        <v>8.2618110645561114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133</v>
      </c>
      <c r="K336" s="128">
        <f>Annual!K349</f>
        <v>1080.939204545454</v>
      </c>
      <c r="L336" s="128">
        <f>Annual!L349</f>
        <v>1080.939204545454</v>
      </c>
      <c r="M336" s="128">
        <f>Annual!M349</f>
        <v>1080.939204545454</v>
      </c>
      <c r="N336" s="128">
        <f>Annual!N349</f>
        <v>1080.939204545454</v>
      </c>
      <c r="O336" s="128">
        <f>Annual!O349</f>
        <v>1080.939204545454</v>
      </c>
      <c r="P336" s="128">
        <f>Annual!P349</f>
        <v>1080.939204545454</v>
      </c>
      <c r="Q336" s="128">
        <f>Annual!Q349</f>
        <v>1080.939204545454</v>
      </c>
      <c r="R336" s="128">
        <f>Annual!R349</f>
        <v>1080.939204545454</v>
      </c>
      <c r="S336" s="128">
        <f>Annual!S349</f>
        <v>1080.939204545454</v>
      </c>
      <c r="T336" s="86"/>
      <c r="U336" s="99" t="s">
        <v>133</v>
      </c>
      <c r="V336" s="128">
        <f>Annual!V349</f>
        <v>25.744714690767314</v>
      </c>
      <c r="W336" s="128">
        <f>Annual!W349</f>
        <v>32.050037973722169</v>
      </c>
      <c r="X336" s="128">
        <f>Annual!X349</f>
        <v>36.431527049948095</v>
      </c>
      <c r="Y336" s="128">
        <f>Annual!Y349</f>
        <v>35.564935064935057</v>
      </c>
      <c r="Z336" s="128">
        <f>Annual!Z349</f>
        <v>38.234038378775217</v>
      </c>
      <c r="AA336" s="128">
        <f>Annual!AA349</f>
        <v>35.096975393028018</v>
      </c>
      <c r="AB336" s="128">
        <f>Annual!AB349</f>
        <v>31.696468443836856</v>
      </c>
      <c r="AC336" s="238">
        <f>Annual!AC349*(1+$AC$214)</f>
        <v>24.895454545454541</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134</v>
      </c>
      <c r="K337" s="128">
        <f>Annual!K350</f>
        <v>1358.3</v>
      </c>
      <c r="L337" s="128">
        <f>Annual!L350</f>
        <v>1358.3</v>
      </c>
      <c r="M337" s="128">
        <f>Annual!M350</f>
        <v>1358.3</v>
      </c>
      <c r="N337" s="128">
        <f>Annual!N350</f>
        <v>1358.3</v>
      </c>
      <c r="O337" s="128">
        <f>Annual!O350</f>
        <v>1358.3</v>
      </c>
      <c r="P337" s="128">
        <f>Annual!P350</f>
        <v>1358.3</v>
      </c>
      <c r="Q337" s="128">
        <f>Annual!Q350</f>
        <v>1358.3</v>
      </c>
      <c r="R337" s="128">
        <f>Annual!R350</f>
        <v>1358.3</v>
      </c>
      <c r="S337" s="128">
        <f>Annual!S350</f>
        <v>1358.3</v>
      </c>
      <c r="T337" s="86"/>
      <c r="U337" s="99" t="s">
        <v>134</v>
      </c>
      <c r="V337" s="128">
        <f>Annual!V350</f>
        <v>22.457410287081341</v>
      </c>
      <c r="W337" s="128">
        <f>Annual!W350</f>
        <v>27.957616199589882</v>
      </c>
      <c r="X337" s="128">
        <f>Annual!X350</f>
        <v>31.779639439507864</v>
      </c>
      <c r="Y337" s="128">
        <f>Annual!Y350</f>
        <v>31.023701298701301</v>
      </c>
      <c r="Z337" s="128">
        <f>Annual!Z350</f>
        <v>33.351990772385513</v>
      </c>
      <c r="AA337" s="128">
        <f>Annual!AA350</f>
        <v>30.615494702665757</v>
      </c>
      <c r="AB337" s="128">
        <f>Annual!AB350</f>
        <v>27.649193438140809</v>
      </c>
      <c r="AC337" s="238">
        <f>Annual!AC350*(1+$AC$214)</f>
        <v>21.716590909090915</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135</v>
      </c>
      <c r="K338" s="128">
        <f>Annual!K351</f>
        <v>831.99886363636358</v>
      </c>
      <c r="L338" s="128">
        <f>Annual!L351</f>
        <v>831.99886363636358</v>
      </c>
      <c r="M338" s="128">
        <f>Annual!M351</f>
        <v>831.99886363636358</v>
      </c>
      <c r="N338" s="128">
        <f>Annual!N351</f>
        <v>831.99886363636358</v>
      </c>
      <c r="O338" s="128">
        <f>Annual!O351</f>
        <v>831.99886363636358</v>
      </c>
      <c r="P338" s="128">
        <f>Annual!P351</f>
        <v>831.99886363636358</v>
      </c>
      <c r="Q338" s="128">
        <f>Annual!Q351</f>
        <v>831.99886363636358</v>
      </c>
      <c r="R338" s="128">
        <f>Annual!R351</f>
        <v>831.99886363636358</v>
      </c>
      <c r="S338" s="128">
        <f>Annual!S351</f>
        <v>831.99886363636358</v>
      </c>
      <c r="T338" s="86"/>
      <c r="U338" s="99" t="s">
        <v>135</v>
      </c>
      <c r="V338" s="128">
        <f>Annual!V351</f>
        <v>0</v>
      </c>
      <c r="W338" s="128">
        <f>Annual!W351</f>
        <v>0</v>
      </c>
      <c r="X338" s="128">
        <f>Annual!X351</f>
        <v>0</v>
      </c>
      <c r="Y338" s="128">
        <f>Annual!Y351</f>
        <v>0</v>
      </c>
      <c r="Z338" s="128">
        <f>Annual!Z351</f>
        <v>0</v>
      </c>
      <c r="AA338" s="128">
        <f>Annual!AA351</f>
        <v>0</v>
      </c>
      <c r="AB338" s="128">
        <f>Annual!AB351</f>
        <v>0</v>
      </c>
      <c r="AC338" s="238">
        <f>Annual!AC351*(1+$AC$214)</f>
        <v>0</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136</v>
      </c>
      <c r="K339" s="128">
        <f>Annual!K352</f>
        <v>156.66874999999999</v>
      </c>
      <c r="L339" s="128">
        <f>Annual!L352</f>
        <v>156.66874999999999</v>
      </c>
      <c r="M339" s="128">
        <f>Annual!M352</f>
        <v>156.66874999999999</v>
      </c>
      <c r="N339" s="128">
        <f>Annual!N352</f>
        <v>156.66874999999999</v>
      </c>
      <c r="O339" s="128">
        <f>Annual!O352</f>
        <v>156.66874999999999</v>
      </c>
      <c r="P339" s="128">
        <f>Annual!P352</f>
        <v>156.66874999999999</v>
      </c>
      <c r="Q339" s="128">
        <f>Annual!Q352</f>
        <v>156.66874999999999</v>
      </c>
      <c r="R339" s="128">
        <f>Annual!R352</f>
        <v>156.66874999999999</v>
      </c>
      <c r="S339" s="128">
        <f>Annual!S352</f>
        <v>156.66874999999999</v>
      </c>
      <c r="T339" s="86"/>
      <c r="U339" s="99" t="s">
        <v>136</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137</v>
      </c>
      <c r="K340" s="128">
        <f>Annual!K353</f>
        <v>2.1965909090909088</v>
      </c>
      <c r="L340" s="128">
        <f>Annual!L353</f>
        <v>2.1965909090909088</v>
      </c>
      <c r="M340" s="128">
        <f>Annual!M353</f>
        <v>2.1965909090909088</v>
      </c>
      <c r="N340" s="128">
        <f>Annual!N353</f>
        <v>2.1965909090909088</v>
      </c>
      <c r="O340" s="128">
        <f>Annual!O353</f>
        <v>2.1965909090909088</v>
      </c>
      <c r="P340" s="128">
        <f>Annual!P353</f>
        <v>2.1965909090909088</v>
      </c>
      <c r="Q340" s="128">
        <f>Annual!Q353</f>
        <v>2.1965909090909088</v>
      </c>
      <c r="R340" s="128">
        <f>Annual!R353</f>
        <v>2.1965909090909088</v>
      </c>
      <c r="S340" s="128">
        <f>Annual!S353</f>
        <v>2.1965909090909088</v>
      </c>
      <c r="T340" s="86"/>
      <c r="U340" s="99" t="s">
        <v>137</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138</v>
      </c>
      <c r="K341" s="128">
        <f>Annual!K354</f>
        <v>9.6590909090909106E-3</v>
      </c>
      <c r="L341" s="128">
        <f>Annual!L354</f>
        <v>9.6590909090909106E-3</v>
      </c>
      <c r="M341" s="128">
        <f>Annual!M354</f>
        <v>9.6590909090909106E-3</v>
      </c>
      <c r="N341" s="128">
        <f>Annual!N354</f>
        <v>9.6590909090909106E-3</v>
      </c>
      <c r="O341" s="128">
        <f>Annual!O354</f>
        <v>9.6590909090909106E-3</v>
      </c>
      <c r="P341" s="128">
        <f>Annual!P354</f>
        <v>9.6590909090909106E-3</v>
      </c>
      <c r="Q341" s="128">
        <f>Annual!Q354</f>
        <v>9.6590909090909106E-3</v>
      </c>
      <c r="R341" s="128">
        <f>Annual!R354</f>
        <v>9.6590909090909106E-3</v>
      </c>
      <c r="S341" s="128">
        <f>Annual!S354</f>
        <v>9.6590909090909106E-3</v>
      </c>
      <c r="T341" s="86"/>
      <c r="U341" s="99" t="s">
        <v>138</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139</v>
      </c>
      <c r="K342" s="128">
        <f>Annual!K355</f>
        <v>2.3159090909090909</v>
      </c>
      <c r="L342" s="128">
        <f>Annual!L355</f>
        <v>2.3159090909090909</v>
      </c>
      <c r="M342" s="128">
        <f>Annual!M355</f>
        <v>2.3159090909090909</v>
      </c>
      <c r="N342" s="128">
        <f>Annual!N355</f>
        <v>2.3159090909090909</v>
      </c>
      <c r="O342" s="128">
        <f>Annual!O355</f>
        <v>2.3159090909090909</v>
      </c>
      <c r="P342" s="128">
        <f>Annual!P355</f>
        <v>2.3159090909090909</v>
      </c>
      <c r="Q342" s="128">
        <f>Annual!Q355</f>
        <v>2.3159090909090909</v>
      </c>
      <c r="R342" s="128">
        <f>Annual!R355</f>
        <v>2.3159090909090909</v>
      </c>
      <c r="S342" s="128">
        <f>Annual!S355</f>
        <v>2.3159090909090909</v>
      </c>
      <c r="T342" s="86"/>
      <c r="U342" s="99" t="s">
        <v>139</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382</v>
      </c>
      <c r="J343" s="99" t="s">
        <v>367</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367</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131</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131</v>
      </c>
      <c r="V344" s="128">
        <f>Annual!V357</f>
        <v>6.7675613329803364</v>
      </c>
      <c r="W344" s="128">
        <f>Annual!W357</f>
        <v>8.425053465024396</v>
      </c>
      <c r="X344" s="128">
        <f>Annual!X357</f>
        <v>9.5768236986163107</v>
      </c>
      <c r="Y344" s="128">
        <f>Annual!Y357</f>
        <v>9.3490210416558845</v>
      </c>
      <c r="Z344" s="128">
        <f>Annual!Z357</f>
        <v>10.050653225093997</v>
      </c>
      <c r="AA344" s="128">
        <f>Annual!AA357</f>
        <v>9.2260076068972534</v>
      </c>
      <c r="AB344" s="128">
        <f>Annual!AB357</f>
        <v>8.3321099809845425</v>
      </c>
      <c r="AC344" s="238">
        <f>Annual!AC357*(1+$AC$214)</f>
        <v>6.5443147291591197</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132</v>
      </c>
      <c r="K345" s="128">
        <f>Annual!K358</f>
        <v>564.81899350649348</v>
      </c>
      <c r="L345" s="128">
        <f>Annual!L358</f>
        <v>564.81899350649348</v>
      </c>
      <c r="M345" s="128">
        <f>Annual!M358</f>
        <v>564.81899350649348</v>
      </c>
      <c r="N345" s="128">
        <f>Annual!N358</f>
        <v>564.81899350649348</v>
      </c>
      <c r="O345" s="128">
        <f>Annual!O358</f>
        <v>564.81899350649348</v>
      </c>
      <c r="P345" s="128">
        <f>Annual!P358</f>
        <v>564.81899350649348</v>
      </c>
      <c r="Q345" s="128">
        <f>Annual!Q358</f>
        <v>564.81899350649348</v>
      </c>
      <c r="R345" s="128">
        <f>Annual!R358</f>
        <v>564.81899350649348</v>
      </c>
      <c r="S345" s="128">
        <f>Annual!S358</f>
        <v>564.81899350649348</v>
      </c>
      <c r="T345" s="86"/>
      <c r="U345" s="99" t="s">
        <v>132</v>
      </c>
      <c r="V345" s="128">
        <f>Annual!V358</f>
        <v>10.767238393153251</v>
      </c>
      <c r="W345" s="128">
        <f>Annual!W358</f>
        <v>13.40432020776827</v>
      </c>
      <c r="X345" s="128">
        <f>Annual!X358</f>
        <v>15.236794871689872</v>
      </c>
      <c r="Y345" s="128">
        <f>Annual!Y358</f>
        <v>14.874359218224365</v>
      </c>
      <c r="Z345" s="128">
        <f>Annual!Z358</f>
        <v>15.990661030898126</v>
      </c>
      <c r="AA345" s="128">
        <f>Annual!AA358</f>
        <v>14.678643965352991</v>
      </c>
      <c r="AB345" s="128">
        <f>Annual!AB358</f>
        <v>13.256446461154345</v>
      </c>
      <c r="AC345" s="238">
        <f>Annual!AC358*(1+$AC$214)</f>
        <v>10.412051452757057</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133</v>
      </c>
      <c r="K346" s="128">
        <f>Annual!K359</f>
        <v>1364.4483766233766</v>
      </c>
      <c r="L346" s="128">
        <f>Annual!L359</f>
        <v>1364.4483766233766</v>
      </c>
      <c r="M346" s="128">
        <f>Annual!M359</f>
        <v>1364.4483766233766</v>
      </c>
      <c r="N346" s="128">
        <f>Annual!N359</f>
        <v>1364.4483766233766</v>
      </c>
      <c r="O346" s="128">
        <f>Annual!O359</f>
        <v>1364.4483766233766</v>
      </c>
      <c r="P346" s="128">
        <f>Annual!P359</f>
        <v>1364.4483766233766</v>
      </c>
      <c r="Q346" s="128">
        <f>Annual!Q359</f>
        <v>1364.4483766233766</v>
      </c>
      <c r="R346" s="128">
        <f>Annual!R359</f>
        <v>1364.4483766233766</v>
      </c>
      <c r="S346" s="128">
        <f>Annual!S359</f>
        <v>1364.4483766233766</v>
      </c>
      <c r="T346" s="86"/>
      <c r="U346" s="99" t="s">
        <v>133</v>
      </c>
      <c r="V346" s="128">
        <f>Annual!V359</f>
        <v>33.272681729576462</v>
      </c>
      <c r="W346" s="128">
        <f>Annual!W359</f>
        <v>41.421733576365142</v>
      </c>
      <c r="X346" s="128">
        <f>Annual!X359</f>
        <v>47.084406217564108</v>
      </c>
      <c r="Y346" s="128">
        <f>Annual!Y359</f>
        <v>45.964415584415576</v>
      </c>
      <c r="Z346" s="128">
        <f>Annual!Z359</f>
        <v>49.413986734513045</v>
      </c>
      <c r="AA346" s="128">
        <f>Annual!AA359</f>
        <v>45.359620642515367</v>
      </c>
      <c r="AB346" s="128">
        <f>Annual!AB359</f>
        <v>40.964777398040546</v>
      </c>
      <c r="AC346" s="238">
        <f>Annual!AC359*(1+$AC$214)</f>
        <v>32.175090909090905</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134</v>
      </c>
      <c r="K347" s="128">
        <f>Annual!K360</f>
        <v>1632.4190476190477</v>
      </c>
      <c r="L347" s="128">
        <f>Annual!L360</f>
        <v>1632.4190476190477</v>
      </c>
      <c r="M347" s="128">
        <f>Annual!M360</f>
        <v>1632.4190476190477</v>
      </c>
      <c r="N347" s="128">
        <f>Annual!N360</f>
        <v>1632.4190476190477</v>
      </c>
      <c r="O347" s="128">
        <f>Annual!O360</f>
        <v>1632.4190476190477</v>
      </c>
      <c r="P347" s="128">
        <f>Annual!P360</f>
        <v>1632.4190476190477</v>
      </c>
      <c r="Q347" s="128">
        <f>Annual!Q360</f>
        <v>1632.4190476190477</v>
      </c>
      <c r="R347" s="128">
        <f>Annual!R360</f>
        <v>1632.4190476190477</v>
      </c>
      <c r="S347" s="128">
        <f>Annual!S360</f>
        <v>1632.4190476190477</v>
      </c>
      <c r="T347" s="86"/>
      <c r="U347" s="99" t="s">
        <v>134</v>
      </c>
      <c r="V347" s="128">
        <f>Annual!V360</f>
        <v>30.246904220427609</v>
      </c>
      <c r="W347" s="128">
        <f>Annual!W360</f>
        <v>37.654891129941248</v>
      </c>
      <c r="X347" s="128">
        <f>Annual!X360</f>
        <v>42.802607157222859</v>
      </c>
      <c r="Y347" s="128">
        <f>Annual!Y360</f>
        <v>41.784467120181404</v>
      </c>
      <c r="Z347" s="128">
        <f>Annual!Z360</f>
        <v>44.920338434269098</v>
      </c>
      <c r="AA347" s="128">
        <f>Annual!AA360</f>
        <v>41.234671500179012</v>
      </c>
      <c r="AB347" s="128">
        <f>Annual!AB360</f>
        <v>37.23948999482834</v>
      </c>
      <c r="AC347" s="238">
        <f>Annual!AC360*(1+$AC$214)</f>
        <v>29.249126984126988</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135</v>
      </c>
      <c r="K348" s="128">
        <f>Annual!K361</f>
        <v>0</v>
      </c>
      <c r="L348" s="128">
        <f>Annual!L361</f>
        <v>0</v>
      </c>
      <c r="M348" s="128">
        <f>Annual!M361</f>
        <v>0</v>
      </c>
      <c r="N348" s="128">
        <f>Annual!N361</f>
        <v>0</v>
      </c>
      <c r="O348" s="128">
        <f>Annual!O361</f>
        <v>0</v>
      </c>
      <c r="P348" s="128">
        <f>Annual!P361</f>
        <v>0</v>
      </c>
      <c r="Q348" s="128">
        <f>Annual!Q361</f>
        <v>0</v>
      </c>
      <c r="R348" s="128">
        <f>Annual!R361</f>
        <v>0</v>
      </c>
      <c r="S348" s="128">
        <f>Annual!S361</f>
        <v>0</v>
      </c>
      <c r="T348" s="86"/>
      <c r="U348" s="99" t="s">
        <v>135</v>
      </c>
      <c r="V348" s="128">
        <f>Annual!V361</f>
        <v>0</v>
      </c>
      <c r="W348" s="128">
        <f>Annual!W361</f>
        <v>0</v>
      </c>
      <c r="X348" s="128">
        <f>Annual!X361</f>
        <v>0</v>
      </c>
      <c r="Y348" s="128">
        <f>Annual!Y361</f>
        <v>0</v>
      </c>
      <c r="Z348" s="128">
        <f>Annual!Z361</f>
        <v>0</v>
      </c>
      <c r="AA348" s="128">
        <f>Annual!AA361</f>
        <v>0</v>
      </c>
      <c r="AB348" s="128">
        <f>Annual!AB361</f>
        <v>0</v>
      </c>
      <c r="AC348" s="238">
        <f>Annual!AC361*(1+$AC$214)</f>
        <v>0</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136</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136</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137</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137</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138</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138</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139</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139</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780</v>
      </c>
      <c r="J353" s="99" t="s">
        <v>367</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367</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131</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131</v>
      </c>
      <c r="V354" s="128">
        <f>Annual!V367</f>
        <v>6.7675613329803364</v>
      </c>
      <c r="W354" s="128">
        <f>Annual!W367</f>
        <v>8.425053465024396</v>
      </c>
      <c r="X354" s="128">
        <f>Annual!X367</f>
        <v>9.5768236986163107</v>
      </c>
      <c r="Y354" s="128">
        <f>Annual!Y367</f>
        <v>9.3490210416558845</v>
      </c>
      <c r="Z354" s="128">
        <f>Annual!Z367</f>
        <v>10.050653225093997</v>
      </c>
      <c r="AA354" s="128">
        <f>Annual!AA367</f>
        <v>9.2260076068972534</v>
      </c>
      <c r="AB354" s="128">
        <f>Annual!AB367</f>
        <v>8.3321099809845425</v>
      </c>
      <c r="AC354" s="238">
        <f>Annual!AC367*(1+$AC$214)</f>
        <v>6.5443147291591197</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132</v>
      </c>
      <c r="K355" s="128">
        <f>Annual!K368</f>
        <v>564.81899350649348</v>
      </c>
      <c r="L355" s="128">
        <f>Annual!L368</f>
        <v>564.81899350649348</v>
      </c>
      <c r="M355" s="128">
        <f>Annual!M368</f>
        <v>564.81899350649348</v>
      </c>
      <c r="N355" s="128">
        <f>Annual!N368</f>
        <v>564.81899350649348</v>
      </c>
      <c r="O355" s="128">
        <f>Annual!O368</f>
        <v>564.81899350649348</v>
      </c>
      <c r="P355" s="128">
        <f>Annual!P368</f>
        <v>564.81899350649348</v>
      </c>
      <c r="Q355" s="128">
        <f>Annual!Q368</f>
        <v>564.81899350649348</v>
      </c>
      <c r="R355" s="128">
        <f>Annual!R368</f>
        <v>564.81899350649348</v>
      </c>
      <c r="S355" s="128">
        <f>Annual!S368</f>
        <v>564.81899350649348</v>
      </c>
      <c r="T355" s="86"/>
      <c r="U355" s="99" t="s">
        <v>132</v>
      </c>
      <c r="V355" s="128">
        <f>Annual!V368</f>
        <v>10.767238393153251</v>
      </c>
      <c r="W355" s="128">
        <f>Annual!W368</f>
        <v>13.40432020776827</v>
      </c>
      <c r="X355" s="128">
        <f>Annual!X368</f>
        <v>15.236794871689872</v>
      </c>
      <c r="Y355" s="128">
        <f>Annual!Y368</f>
        <v>14.874359218224365</v>
      </c>
      <c r="Z355" s="128">
        <f>Annual!Z368</f>
        <v>15.990661030898126</v>
      </c>
      <c r="AA355" s="128">
        <f>Annual!AA368</f>
        <v>14.678643965352991</v>
      </c>
      <c r="AB355" s="128">
        <f>Annual!AB368</f>
        <v>13.256446461154345</v>
      </c>
      <c r="AC355" s="238">
        <f>Annual!AC368*(1+$AC$214)</f>
        <v>10.412051452757057</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133</v>
      </c>
      <c r="K356" s="128">
        <f>Annual!K369</f>
        <v>1364.4483766233766</v>
      </c>
      <c r="L356" s="128">
        <f>Annual!L369</f>
        <v>1364.4483766233766</v>
      </c>
      <c r="M356" s="128">
        <f>Annual!M369</f>
        <v>1364.4483766233766</v>
      </c>
      <c r="N356" s="128">
        <f>Annual!N369</f>
        <v>1364.4483766233766</v>
      </c>
      <c r="O356" s="128">
        <f>Annual!O369</f>
        <v>1364.4483766233766</v>
      </c>
      <c r="P356" s="128">
        <f>Annual!P369</f>
        <v>1364.4483766233766</v>
      </c>
      <c r="Q356" s="128">
        <f>Annual!Q369</f>
        <v>1364.4483766233766</v>
      </c>
      <c r="R356" s="128">
        <f>Annual!R369</f>
        <v>1364.4483766233766</v>
      </c>
      <c r="S356" s="128">
        <f>Annual!S369</f>
        <v>1364.4483766233766</v>
      </c>
      <c r="T356" s="86"/>
      <c r="U356" s="99" t="s">
        <v>133</v>
      </c>
      <c r="V356" s="128">
        <f>Annual!V369</f>
        <v>33.272681729576462</v>
      </c>
      <c r="W356" s="128">
        <f>Annual!W369</f>
        <v>41.421733576365142</v>
      </c>
      <c r="X356" s="128">
        <f>Annual!X369</f>
        <v>47.084406217564108</v>
      </c>
      <c r="Y356" s="128">
        <f>Annual!Y369</f>
        <v>45.964415584415576</v>
      </c>
      <c r="Z356" s="128">
        <f>Annual!Z369</f>
        <v>49.413986734513045</v>
      </c>
      <c r="AA356" s="128">
        <f>Annual!AA369</f>
        <v>45.359620642515367</v>
      </c>
      <c r="AB356" s="128">
        <f>Annual!AB369</f>
        <v>40.964777398040546</v>
      </c>
      <c r="AC356" s="238">
        <f>Annual!AC369*(1+$AC$214)</f>
        <v>32.175090909090905</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134</v>
      </c>
      <c r="K357" s="128">
        <f>Annual!K370</f>
        <v>1365.8546428571431</v>
      </c>
      <c r="L357" s="128">
        <f>Annual!L370</f>
        <v>1365.8546428571431</v>
      </c>
      <c r="M357" s="128">
        <f>Annual!M370</f>
        <v>1365.8546428571431</v>
      </c>
      <c r="N357" s="128">
        <f>Annual!N370</f>
        <v>1365.8546428571431</v>
      </c>
      <c r="O357" s="128">
        <f>Annual!O370</f>
        <v>1365.8546428571431</v>
      </c>
      <c r="P357" s="128">
        <f>Annual!P370</f>
        <v>1365.8546428571431</v>
      </c>
      <c r="Q357" s="128">
        <f>Annual!Q370</f>
        <v>1365.8546428571431</v>
      </c>
      <c r="R357" s="128">
        <f>Annual!R370</f>
        <v>1365.8546428571431</v>
      </c>
      <c r="S357" s="128">
        <f>Annual!S370</f>
        <v>1365.8546428571431</v>
      </c>
      <c r="T357" s="86"/>
      <c r="U357" s="99" t="s">
        <v>134</v>
      </c>
      <c r="V357" s="128">
        <f>Annual!V370</f>
        <v>20.0836205444166</v>
      </c>
      <c r="W357" s="128">
        <f>Annual!W370</f>
        <v>25.002444533953934</v>
      </c>
      <c r="X357" s="128">
        <f>Annual!X370</f>
        <v>28.42047285873414</v>
      </c>
      <c r="Y357" s="128">
        <f>Annual!Y370</f>
        <v>27.744438775510208</v>
      </c>
      <c r="Z357" s="128">
        <f>Annual!Z370</f>
        <v>29.826623751839925</v>
      </c>
      <c r="AA357" s="128">
        <f>Annual!AA370</f>
        <v>27.379380370569283</v>
      </c>
      <c r="AB357" s="128">
        <f>Annual!AB370</f>
        <v>24.726622627998569</v>
      </c>
      <c r="AC357" s="238">
        <f>Annual!AC370*(1+$AC$214)</f>
        <v>19.421107142857149</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135</v>
      </c>
      <c r="K358" s="128">
        <f>Annual!K371</f>
        <v>5.5172413793103453E-3</v>
      </c>
      <c r="L358" s="128">
        <f>Annual!L371</f>
        <v>5.5172413793103453E-3</v>
      </c>
      <c r="M358" s="128">
        <f>Annual!M371</f>
        <v>5.5172413793103453E-3</v>
      </c>
      <c r="N358" s="128">
        <f>Annual!N371</f>
        <v>5.5172413793103453E-3</v>
      </c>
      <c r="O358" s="128">
        <f>Annual!O371</f>
        <v>5.5172413793103453E-3</v>
      </c>
      <c r="P358" s="128">
        <f>Annual!P371</f>
        <v>5.5172413793103453E-3</v>
      </c>
      <c r="Q358" s="128">
        <f>Annual!Q371</f>
        <v>5.5172413793103453E-3</v>
      </c>
      <c r="R358" s="128">
        <f>Annual!R371</f>
        <v>5.5172413793103453E-3</v>
      </c>
      <c r="S358" s="128">
        <f>Annual!S371</f>
        <v>5.5172413793103453E-3</v>
      </c>
      <c r="T358" s="86"/>
      <c r="U358" s="99" t="s">
        <v>135</v>
      </c>
      <c r="V358" s="128">
        <f>Annual!V371</f>
        <v>3.9938159575183168E-3</v>
      </c>
      <c r="W358" s="128">
        <f>Annual!W371</f>
        <v>4.9719701552732405E-3</v>
      </c>
      <c r="X358" s="128">
        <f>Annual!X371</f>
        <v>5.6516770854338916E-3</v>
      </c>
      <c r="Y358" s="128">
        <f>Annual!Y371</f>
        <v>5.5172413793103453E-3</v>
      </c>
      <c r="Z358" s="128">
        <f>Annual!Z371</f>
        <v>5.9313033541708686E-3</v>
      </c>
      <c r="AA358" s="128">
        <f>Annual!AA371</f>
        <v>5.4446460980036296E-3</v>
      </c>
      <c r="AB358" s="128">
        <f>Annual!AB371</f>
        <v>4.9171203871748344E-3</v>
      </c>
      <c r="AC358" s="238">
        <f>Annual!AC371*(1+$AC$214)</f>
        <v>3.8620689655172419E-3</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136</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136</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137</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137</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138</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138</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139</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139</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781</v>
      </c>
      <c r="J363" s="99" t="s">
        <v>367</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367</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131</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131</v>
      </c>
      <c r="V364" s="128">
        <f>Annual!V377</f>
        <v>6.7675613329803364</v>
      </c>
      <c r="W364" s="128">
        <f>Annual!W377</f>
        <v>8.425053465024396</v>
      </c>
      <c r="X364" s="128">
        <f>Annual!X377</f>
        <v>9.5768236986163107</v>
      </c>
      <c r="Y364" s="128">
        <f>Annual!Y377</f>
        <v>9.3490210416558845</v>
      </c>
      <c r="Z364" s="128">
        <f>Annual!Z377</f>
        <v>10.050653225093997</v>
      </c>
      <c r="AA364" s="128">
        <f>Annual!AA377</f>
        <v>9.2260076068972534</v>
      </c>
      <c r="AB364" s="128">
        <f>Annual!AB377</f>
        <v>8.3321099809845425</v>
      </c>
      <c r="AC364" s="238">
        <f>Annual!AC377*(1+$AC$214)</f>
        <v>6.5443147291591197</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132</v>
      </c>
      <c r="K365" s="128">
        <f>Annual!K378</f>
        <v>564.81899350649348</v>
      </c>
      <c r="L365" s="128">
        <f>Annual!L378</f>
        <v>564.81899350649348</v>
      </c>
      <c r="M365" s="128">
        <f>Annual!M378</f>
        <v>564.81899350649348</v>
      </c>
      <c r="N365" s="128">
        <f>Annual!N378</f>
        <v>564.81899350649348</v>
      </c>
      <c r="O365" s="128">
        <f>Annual!O378</f>
        <v>564.81899350649348</v>
      </c>
      <c r="P365" s="128">
        <f>Annual!P378</f>
        <v>564.81899350649348</v>
      </c>
      <c r="Q365" s="128">
        <f>Annual!Q378</f>
        <v>564.81899350649348</v>
      </c>
      <c r="R365" s="128">
        <f>Annual!R378</f>
        <v>564.81899350649348</v>
      </c>
      <c r="S365" s="128">
        <f>Annual!S378</f>
        <v>564.81899350649348</v>
      </c>
      <c r="T365" s="86"/>
      <c r="U365" s="99" t="s">
        <v>132</v>
      </c>
      <c r="V365" s="128">
        <f>Annual!V378</f>
        <v>6.9987049555496128</v>
      </c>
      <c r="W365" s="128">
        <f>Annual!W378</f>
        <v>8.7128081350493769</v>
      </c>
      <c r="X365" s="128">
        <f>Annual!X378</f>
        <v>9.9039166665984162</v>
      </c>
      <c r="Y365" s="128">
        <f>Annual!Y378</f>
        <v>9.6683334918458375</v>
      </c>
      <c r="Z365" s="128">
        <f>Annual!Z378</f>
        <v>10.393929670083782</v>
      </c>
      <c r="AA365" s="128">
        <f>Annual!AA378</f>
        <v>9.5411185774794447</v>
      </c>
      <c r="AB365" s="128">
        <f>Annual!AB378</f>
        <v>8.6166901997503249</v>
      </c>
      <c r="AC365" s="238">
        <f>Annual!AC378*(1+$AC$214)</f>
        <v>6.7678334442920871</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133</v>
      </c>
      <c r="K366" s="128">
        <f>Annual!K379</f>
        <v>1364.4483766233766</v>
      </c>
      <c r="L366" s="128">
        <f>Annual!L379</f>
        <v>1364.4483766233766</v>
      </c>
      <c r="M366" s="128">
        <f>Annual!M379</f>
        <v>1364.4483766233766</v>
      </c>
      <c r="N366" s="128">
        <f>Annual!N379</f>
        <v>1364.4483766233766</v>
      </c>
      <c r="O366" s="128">
        <f>Annual!O379</f>
        <v>1364.4483766233766</v>
      </c>
      <c r="P366" s="128">
        <f>Annual!P379</f>
        <v>1364.4483766233766</v>
      </c>
      <c r="Q366" s="128">
        <f>Annual!Q379</f>
        <v>1364.4483766233766</v>
      </c>
      <c r="R366" s="128">
        <f>Annual!R379</f>
        <v>1364.4483766233766</v>
      </c>
      <c r="S366" s="128">
        <f>Annual!S379</f>
        <v>1364.4483766233766</v>
      </c>
      <c r="T366" s="86"/>
      <c r="U366" s="99" t="s">
        <v>133</v>
      </c>
      <c r="V366" s="128">
        <f>Annual!V379</f>
        <v>33.272681729576462</v>
      </c>
      <c r="W366" s="128">
        <f>Annual!W379</f>
        <v>41.421733576365142</v>
      </c>
      <c r="X366" s="128">
        <f>Annual!X379</f>
        <v>47.084406217564108</v>
      </c>
      <c r="Y366" s="128">
        <f>Annual!Y379</f>
        <v>45.964415584415576</v>
      </c>
      <c r="Z366" s="128">
        <f>Annual!Z379</f>
        <v>49.413986734513045</v>
      </c>
      <c r="AA366" s="128">
        <f>Annual!AA379</f>
        <v>45.359620642515367</v>
      </c>
      <c r="AB366" s="128">
        <f>Annual!AB379</f>
        <v>40.964777398040546</v>
      </c>
      <c r="AC366" s="238">
        <f>Annual!AC379*(1+$AC$214)</f>
        <v>32.175090909090905</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134</v>
      </c>
      <c r="K367" s="128">
        <f>Annual!K380</f>
        <v>1632.4190476190477</v>
      </c>
      <c r="L367" s="128">
        <f>Annual!L380</f>
        <v>1632.4190476190477</v>
      </c>
      <c r="M367" s="128">
        <f>Annual!M380</f>
        <v>1632.4190476190477</v>
      </c>
      <c r="N367" s="128">
        <f>Annual!N380</f>
        <v>1632.4190476190477</v>
      </c>
      <c r="O367" s="128">
        <f>Annual!O380</f>
        <v>1632.4190476190477</v>
      </c>
      <c r="P367" s="128">
        <f>Annual!P380</f>
        <v>1632.4190476190477</v>
      </c>
      <c r="Q367" s="128">
        <f>Annual!Q380</f>
        <v>1632.4190476190477</v>
      </c>
      <c r="R367" s="128">
        <f>Annual!R380</f>
        <v>1632.4190476190477</v>
      </c>
      <c r="S367" s="128">
        <f>Annual!S380</f>
        <v>1632.4190476190477</v>
      </c>
      <c r="T367" s="86"/>
      <c r="U367" s="99" t="s">
        <v>134</v>
      </c>
      <c r="V367" s="128">
        <f>Annual!V380</f>
        <v>30.246904220427609</v>
      </c>
      <c r="W367" s="128">
        <f>Annual!W380</f>
        <v>37.654891129941248</v>
      </c>
      <c r="X367" s="128">
        <f>Annual!X380</f>
        <v>42.802607157222859</v>
      </c>
      <c r="Y367" s="128">
        <f>Annual!Y380</f>
        <v>41.784467120181404</v>
      </c>
      <c r="Z367" s="128">
        <f>Annual!Z380</f>
        <v>44.920338434269098</v>
      </c>
      <c r="AA367" s="128">
        <f>Annual!AA380</f>
        <v>41.234671500179012</v>
      </c>
      <c r="AB367" s="128">
        <f>Annual!AB380</f>
        <v>37.23948999482834</v>
      </c>
      <c r="AC367" s="238">
        <f>Annual!AC380*(1+$AC$214)</f>
        <v>29.249126984126988</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135</v>
      </c>
      <c r="K368" s="128">
        <f>Annual!K381</f>
        <v>1.724137931034483E-3</v>
      </c>
      <c r="L368" s="128">
        <f>Annual!L381</f>
        <v>1.724137931034483E-3</v>
      </c>
      <c r="M368" s="128">
        <f>Annual!M381</f>
        <v>1.724137931034483E-3</v>
      </c>
      <c r="N368" s="128">
        <f>Annual!N381</f>
        <v>1.724137931034483E-3</v>
      </c>
      <c r="O368" s="128">
        <f>Annual!O381</f>
        <v>1.724137931034483E-3</v>
      </c>
      <c r="P368" s="128">
        <f>Annual!P381</f>
        <v>1.724137931034483E-3</v>
      </c>
      <c r="Q368" s="128">
        <f>Annual!Q381</f>
        <v>1.724137931034483E-3</v>
      </c>
      <c r="R368" s="128">
        <f>Annual!R381</f>
        <v>1.724137931034483E-3</v>
      </c>
      <c r="S368" s="128">
        <f>Annual!S381</f>
        <v>1.724137931034483E-3</v>
      </c>
      <c r="T368" s="86"/>
      <c r="U368" s="99" t="s">
        <v>135</v>
      </c>
      <c r="V368" s="128">
        <f>Annual!V381</f>
        <v>1.2480674867244741E-3</v>
      </c>
      <c r="W368" s="128">
        <f>Annual!W381</f>
        <v>1.5537406735228877E-3</v>
      </c>
      <c r="X368" s="128">
        <f>Annual!X381</f>
        <v>1.7661490891980912E-3</v>
      </c>
      <c r="Y368" s="128">
        <f>Annual!Y381</f>
        <v>1.724137931034483E-3</v>
      </c>
      <c r="Z368" s="128">
        <f>Annual!Z381</f>
        <v>1.8535322981783967E-3</v>
      </c>
      <c r="AA368" s="128">
        <f>Annual!AA381</f>
        <v>1.7014519056261345E-3</v>
      </c>
      <c r="AB368" s="128">
        <f>Annual!AB381</f>
        <v>1.5366001209921357E-3</v>
      </c>
      <c r="AC368" s="238">
        <f>Annual!AC381*(1+$AC$214)</f>
        <v>1.2068965517241382E-3</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136</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136</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137</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137</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138</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138</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139</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139</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782</v>
      </c>
      <c r="J373" s="99" t="s">
        <v>367</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367</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131</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131</v>
      </c>
      <c r="V374" s="128">
        <f>Annual!V387</f>
        <v>6.7675613329803364</v>
      </c>
      <c r="W374" s="128">
        <f>Annual!W387</f>
        <v>8.425053465024396</v>
      </c>
      <c r="X374" s="128">
        <f>Annual!X387</f>
        <v>9.5768236986163107</v>
      </c>
      <c r="Y374" s="128">
        <f>Annual!Y387</f>
        <v>9.3490210416558845</v>
      </c>
      <c r="Z374" s="128">
        <f>Annual!Z387</f>
        <v>10.050653225093997</v>
      </c>
      <c r="AA374" s="128">
        <f>Annual!AA387</f>
        <v>9.2260076068972534</v>
      </c>
      <c r="AB374" s="128">
        <f>Annual!AB387</f>
        <v>8.3321099809845425</v>
      </c>
      <c r="AC374" s="238">
        <f>Annual!AC387*(1+$AC$214)</f>
        <v>6.5443147291591197</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132</v>
      </c>
      <c r="K375" s="128">
        <f>Annual!K388</f>
        <v>564.81899350649348</v>
      </c>
      <c r="L375" s="128">
        <f>Annual!L388</f>
        <v>564.81899350649348</v>
      </c>
      <c r="M375" s="128">
        <f>Annual!M388</f>
        <v>564.81899350649348</v>
      </c>
      <c r="N375" s="128">
        <f>Annual!N388</f>
        <v>564.81899350649348</v>
      </c>
      <c r="O375" s="128">
        <f>Annual!O388</f>
        <v>564.81899350649348</v>
      </c>
      <c r="P375" s="128">
        <f>Annual!P388</f>
        <v>564.81899350649348</v>
      </c>
      <c r="Q375" s="128">
        <f>Annual!Q388</f>
        <v>564.81899350649348</v>
      </c>
      <c r="R375" s="128">
        <f>Annual!R388</f>
        <v>564.81899350649348</v>
      </c>
      <c r="S375" s="128">
        <f>Annual!S388</f>
        <v>564.81899350649348</v>
      </c>
      <c r="T375" s="86"/>
      <c r="U375" s="99" t="s">
        <v>132</v>
      </c>
      <c r="V375" s="128">
        <f>Annual!V388</f>
        <v>6.9987049555496128</v>
      </c>
      <c r="W375" s="128">
        <f>Annual!W388</f>
        <v>8.7128081350493769</v>
      </c>
      <c r="X375" s="128">
        <f>Annual!X388</f>
        <v>9.9039166665984162</v>
      </c>
      <c r="Y375" s="128">
        <f>Annual!Y388</f>
        <v>9.6683334918458375</v>
      </c>
      <c r="Z375" s="128">
        <f>Annual!Z388</f>
        <v>10.393929670083782</v>
      </c>
      <c r="AA375" s="128">
        <f>Annual!AA388</f>
        <v>9.5411185774794447</v>
      </c>
      <c r="AB375" s="128">
        <f>Annual!AB388</f>
        <v>8.6166901997503249</v>
      </c>
      <c r="AC375" s="238">
        <f>Annual!AC388*(1+$AC$214)</f>
        <v>6.7678334442920871</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133</v>
      </c>
      <c r="K376" s="128">
        <f>Annual!K389</f>
        <v>1364.4483766233766</v>
      </c>
      <c r="L376" s="128">
        <f>Annual!L389</f>
        <v>1364.4483766233766</v>
      </c>
      <c r="M376" s="128">
        <f>Annual!M389</f>
        <v>1364.4483766233766</v>
      </c>
      <c r="N376" s="128">
        <f>Annual!N389</f>
        <v>1364.4483766233766</v>
      </c>
      <c r="O376" s="128">
        <f>Annual!O389</f>
        <v>1364.4483766233766</v>
      </c>
      <c r="P376" s="128">
        <f>Annual!P389</f>
        <v>1364.4483766233766</v>
      </c>
      <c r="Q376" s="128">
        <f>Annual!Q389</f>
        <v>1364.4483766233766</v>
      </c>
      <c r="R376" s="128">
        <f>Annual!R389</f>
        <v>1364.4483766233766</v>
      </c>
      <c r="S376" s="128">
        <f>Annual!S389</f>
        <v>1364.4483766233766</v>
      </c>
      <c r="T376" s="86"/>
      <c r="U376" s="99" t="s">
        <v>133</v>
      </c>
      <c r="V376" s="128">
        <f>Annual!V389</f>
        <v>33.272681729576462</v>
      </c>
      <c r="W376" s="128">
        <f>Annual!W389</f>
        <v>41.421733576365142</v>
      </c>
      <c r="X376" s="128">
        <f>Annual!X389</f>
        <v>47.084406217564108</v>
      </c>
      <c r="Y376" s="128">
        <f>Annual!Y389</f>
        <v>45.964415584415576</v>
      </c>
      <c r="Z376" s="128">
        <f>Annual!Z389</f>
        <v>49.413986734513045</v>
      </c>
      <c r="AA376" s="128">
        <f>Annual!AA389</f>
        <v>45.359620642515367</v>
      </c>
      <c r="AB376" s="128">
        <f>Annual!AB389</f>
        <v>40.964777398040546</v>
      </c>
      <c r="AC376" s="238">
        <f>Annual!AC389*(1+$AC$214)</f>
        <v>32.175090909090905</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134</v>
      </c>
      <c r="K377" s="128">
        <f>Annual!K390</f>
        <v>1365.8546428571431</v>
      </c>
      <c r="L377" s="128">
        <f>Annual!L390</f>
        <v>1365.8546428571431</v>
      </c>
      <c r="M377" s="128">
        <f>Annual!M390</f>
        <v>1365.8546428571431</v>
      </c>
      <c r="N377" s="128">
        <f>Annual!N390</f>
        <v>1365.8546428571431</v>
      </c>
      <c r="O377" s="128">
        <f>Annual!O390</f>
        <v>1365.8546428571431</v>
      </c>
      <c r="P377" s="128">
        <f>Annual!P390</f>
        <v>1365.8546428571431</v>
      </c>
      <c r="Q377" s="128">
        <f>Annual!Q390</f>
        <v>1365.8546428571431</v>
      </c>
      <c r="R377" s="128">
        <f>Annual!R390</f>
        <v>1365.8546428571431</v>
      </c>
      <c r="S377" s="128">
        <f>Annual!S390</f>
        <v>1365.8546428571431</v>
      </c>
      <c r="T377" s="86"/>
      <c r="U377" s="99" t="s">
        <v>134</v>
      </c>
      <c r="V377" s="128">
        <f>Annual!V390</f>
        <v>20.0836205444166</v>
      </c>
      <c r="W377" s="128">
        <f>Annual!W390</f>
        <v>25.002444533953934</v>
      </c>
      <c r="X377" s="128">
        <f>Annual!X390</f>
        <v>28.42047285873414</v>
      </c>
      <c r="Y377" s="128">
        <f>Annual!Y390</f>
        <v>27.744438775510208</v>
      </c>
      <c r="Z377" s="128">
        <f>Annual!Z390</f>
        <v>29.826623751839925</v>
      </c>
      <c r="AA377" s="128">
        <f>Annual!AA390</f>
        <v>27.379380370569283</v>
      </c>
      <c r="AB377" s="128">
        <f>Annual!AB390</f>
        <v>24.726622627998569</v>
      </c>
      <c r="AC377" s="238">
        <f>Annual!AC390*(1+$AC$214)</f>
        <v>19.421107142857149</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135</v>
      </c>
      <c r="K378" s="128">
        <f>Annual!K391</f>
        <v>0</v>
      </c>
      <c r="L378" s="128">
        <f>Annual!L391</f>
        <v>0</v>
      </c>
      <c r="M378" s="128">
        <f>Annual!M391</f>
        <v>0</v>
      </c>
      <c r="N378" s="128">
        <f>Annual!N391</f>
        <v>0</v>
      </c>
      <c r="O378" s="128">
        <f>Annual!O391</f>
        <v>0</v>
      </c>
      <c r="P378" s="128">
        <f>Annual!P391</f>
        <v>0</v>
      </c>
      <c r="Q378" s="128">
        <f>Annual!Q391</f>
        <v>0</v>
      </c>
      <c r="R378" s="128">
        <f>Annual!R391</f>
        <v>0</v>
      </c>
      <c r="S378" s="128">
        <f>Annual!S391</f>
        <v>0</v>
      </c>
      <c r="T378" s="86"/>
      <c r="U378" s="99" t="s">
        <v>135</v>
      </c>
      <c r="V378" s="128">
        <f>Annual!V391</f>
        <v>0</v>
      </c>
      <c r="W378" s="128">
        <f>Annual!W391</f>
        <v>0</v>
      </c>
      <c r="X378" s="128">
        <f>Annual!X391</f>
        <v>0</v>
      </c>
      <c r="Y378" s="128">
        <f>Annual!Y391</f>
        <v>0</v>
      </c>
      <c r="Z378" s="128">
        <f>Annual!Z391</f>
        <v>0</v>
      </c>
      <c r="AA378" s="128">
        <f>Annual!AA391</f>
        <v>0</v>
      </c>
      <c r="AB378" s="128">
        <f>Annual!AB391</f>
        <v>0</v>
      </c>
      <c r="AC378" s="238">
        <f>Annual!AC391*(1+$AC$214)</f>
        <v>0</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136</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136</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137</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137</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138</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138</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139</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139</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783</v>
      </c>
      <c r="J383" s="99" t="s">
        <v>367</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367</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131</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131</v>
      </c>
      <c r="V384" s="128">
        <f>Annual!V397</f>
        <v>6.5813317913754199</v>
      </c>
      <c r="W384" s="128">
        <f>Annual!W397</f>
        <v>8.1932131066456346</v>
      </c>
      <c r="X384" s="128">
        <f>Annual!X397</f>
        <v>9.3132889628861815</v>
      </c>
      <c r="Y384" s="128">
        <f>Annual!Y397</f>
        <v>9.091754972332275</v>
      </c>
      <c r="Z384" s="128">
        <f>Annual!Z397</f>
        <v>9.7740796632383056</v>
      </c>
      <c r="AA384" s="128">
        <f>Annual!AA397</f>
        <v>8.9721266174331653</v>
      </c>
      <c r="AB384" s="128">
        <f>Annual!AB397</f>
        <v>8.1028272384996409</v>
      </c>
      <c r="AC384" s="238">
        <f>Annual!AC397*(1+$AC$214)</f>
        <v>6.3642284806325931</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132</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132</v>
      </c>
      <c r="V385" s="128">
        <f>Annual!V398</f>
        <v>8.3328258430973037</v>
      </c>
      <c r="W385" s="128">
        <f>Annual!W398</f>
        <v>10.373678166861136</v>
      </c>
      <c r="X385" s="128">
        <f>Annual!X398</f>
        <v>11.791840529278668</v>
      </c>
      <c r="Y385" s="128">
        <f>Annual!Y398</f>
        <v>11.511349555699251</v>
      </c>
      <c r="Z385" s="128">
        <f>Annual!Z398</f>
        <v>12.375261754323855</v>
      </c>
      <c r="AA385" s="128">
        <f>Annual!AA398</f>
        <v>11.359884429966366</v>
      </c>
      <c r="AB385" s="128">
        <f>Annual!AB398</f>
        <v>10.259237849640735</v>
      </c>
      <c r="AC385" s="238">
        <f>Annual!AC398*(1+$AC$214)</f>
        <v>8.0579446889894761</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133</v>
      </c>
      <c r="K386" s="128">
        <f>Annual!K399</f>
        <v>1082.0831899350651</v>
      </c>
      <c r="L386" s="128">
        <f>Annual!L399</f>
        <v>1082.0831899350651</v>
      </c>
      <c r="M386" s="128">
        <f>Annual!M399</f>
        <v>1082.0831899350651</v>
      </c>
      <c r="N386" s="128">
        <f>Annual!N399</f>
        <v>1082.0831899350651</v>
      </c>
      <c r="O386" s="128">
        <f>Annual!O399</f>
        <v>1082.0831899350651</v>
      </c>
      <c r="P386" s="128">
        <f>Annual!P399</f>
        <v>1082.0831899350651</v>
      </c>
      <c r="Q386" s="128">
        <f>Annual!Q399</f>
        <v>1082.0831899350651</v>
      </c>
      <c r="R386" s="128">
        <f>Annual!R399</f>
        <v>1082.0831899350651</v>
      </c>
      <c r="S386" s="128">
        <f>Annual!S399</f>
        <v>1082.0831899350651</v>
      </c>
      <c r="T386" s="86"/>
      <c r="U386" s="99" t="s">
        <v>133</v>
      </c>
      <c r="V386" s="128">
        <f>Annual!V399</f>
        <v>18.633528417353713</v>
      </c>
      <c r="W386" s="128">
        <f>Annual!W399</f>
        <v>23.197199912057684</v>
      </c>
      <c r="X386" s="128">
        <f>Annual!X399</f>
        <v>26.368437278361053</v>
      </c>
      <c r="Y386" s="128">
        <f>Annual!Y399</f>
        <v>25.74121469800042</v>
      </c>
      <c r="Z386" s="128">
        <f>Annual!Z399</f>
        <v>27.673060245511177</v>
      </c>
      <c r="AA386" s="128">
        <f>Annual!AA399</f>
        <v>25.402514504605676</v>
      </c>
      <c r="AB386" s="128">
        <f>Annual!AB399</f>
        <v>22.941293099270549</v>
      </c>
      <c r="AC386" s="238">
        <f>Annual!AC399*(1+$AC$214)</f>
        <v>18.018850288600294</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134</v>
      </c>
      <c r="K387" s="128">
        <f>Annual!K400</f>
        <v>1567.3314285714284</v>
      </c>
      <c r="L387" s="128">
        <f>Annual!L400</f>
        <v>1567.3314285714284</v>
      </c>
      <c r="M387" s="128">
        <f>Annual!M400</f>
        <v>1567.3314285714284</v>
      </c>
      <c r="N387" s="128">
        <f>Annual!N400</f>
        <v>1567.3314285714284</v>
      </c>
      <c r="O387" s="128">
        <f>Annual!O400</f>
        <v>1567.3314285714284</v>
      </c>
      <c r="P387" s="128">
        <f>Annual!P400</f>
        <v>1567.3314285714284</v>
      </c>
      <c r="Q387" s="128">
        <f>Annual!Q400</f>
        <v>1567.3314285714284</v>
      </c>
      <c r="R387" s="128">
        <f>Annual!R400</f>
        <v>1567.3314285714284</v>
      </c>
      <c r="S387" s="128">
        <f>Annual!S400</f>
        <v>1567.3314285714284</v>
      </c>
      <c r="T387" s="86"/>
      <c r="U387" s="99" t="s">
        <v>134</v>
      </c>
      <c r="V387" s="128">
        <f>Annual!V400</f>
        <v>23.8619003411306</v>
      </c>
      <c r="W387" s="128">
        <f>Annual!W400</f>
        <v>29.70609001670843</v>
      </c>
      <c r="X387" s="128">
        <f>Annual!X400</f>
        <v>33.767143205235307</v>
      </c>
      <c r="Y387" s="128">
        <f>Annual!Y400</f>
        <v>32.963928571428568</v>
      </c>
      <c r="Z387" s="128">
        <f>Annual!Z400</f>
        <v>35.437829643553329</v>
      </c>
      <c r="AA387" s="128">
        <f>Annual!AA400</f>
        <v>32.530192669172926</v>
      </c>
      <c r="AB387" s="128">
        <f>Annual!AB400</f>
        <v>29.378378446115285</v>
      </c>
      <c r="AC387" s="238">
        <f>Annual!AC400*(1+$AC$214)</f>
        <v>23.074750000000002</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135</v>
      </c>
      <c r="K388" s="128">
        <f>Annual!K401</f>
        <v>0</v>
      </c>
      <c r="L388" s="128">
        <f>Annual!L401</f>
        <v>0</v>
      </c>
      <c r="M388" s="128">
        <f>Annual!M401</f>
        <v>0</v>
      </c>
      <c r="N388" s="128">
        <f>Annual!N401</f>
        <v>0</v>
      </c>
      <c r="O388" s="128">
        <f>Annual!O401</f>
        <v>0</v>
      </c>
      <c r="P388" s="128">
        <f>Annual!P401</f>
        <v>0</v>
      </c>
      <c r="Q388" s="128">
        <f>Annual!Q401</f>
        <v>0</v>
      </c>
      <c r="R388" s="128">
        <f>Annual!R401</f>
        <v>0</v>
      </c>
      <c r="S388" s="128">
        <f>Annual!S401</f>
        <v>0</v>
      </c>
      <c r="T388" s="86"/>
      <c r="U388" s="99" t="s">
        <v>135</v>
      </c>
      <c r="V388" s="128">
        <f>Annual!V401</f>
        <v>0</v>
      </c>
      <c r="W388" s="128">
        <f>Annual!W401</f>
        <v>0</v>
      </c>
      <c r="X388" s="128">
        <f>Annual!X401</f>
        <v>0</v>
      </c>
      <c r="Y388" s="128">
        <f>Annual!Y401</f>
        <v>0</v>
      </c>
      <c r="Z388" s="128">
        <f>Annual!Z401</f>
        <v>0</v>
      </c>
      <c r="AA388" s="128">
        <f>Annual!AA401</f>
        <v>0</v>
      </c>
      <c r="AB388" s="128">
        <f>Annual!AB401</f>
        <v>0</v>
      </c>
      <c r="AC388" s="238">
        <f>Annual!AC401*(1+$AC$214)</f>
        <v>0</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136</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136</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137</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137</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138</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138</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139</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139</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784</v>
      </c>
      <c r="J393" s="99" t="s">
        <v>367</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367</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131</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131</v>
      </c>
      <c r="V394" s="128">
        <f>Annual!V407</f>
        <v>6.5813317913754199</v>
      </c>
      <c r="W394" s="128">
        <f>Annual!W407</f>
        <v>8.1932131066456346</v>
      </c>
      <c r="X394" s="128">
        <f>Annual!X407</f>
        <v>9.3132889628861815</v>
      </c>
      <c r="Y394" s="128">
        <f>Annual!Y407</f>
        <v>9.091754972332275</v>
      </c>
      <c r="Z394" s="128">
        <f>Annual!Z407</f>
        <v>9.7740796632383056</v>
      </c>
      <c r="AA394" s="128">
        <f>Annual!AA407</f>
        <v>8.9721266174331653</v>
      </c>
      <c r="AB394" s="128">
        <f>Annual!AB407</f>
        <v>8.1028272384996409</v>
      </c>
      <c r="AC394" s="238">
        <f>Annual!AC407*(1+$AC$214)</f>
        <v>6.3642284806325931</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132</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132</v>
      </c>
      <c r="V395" s="128">
        <f>Annual!V408</f>
        <v>8.3328258430973037</v>
      </c>
      <c r="W395" s="128">
        <f>Annual!W408</f>
        <v>10.373678166861136</v>
      </c>
      <c r="X395" s="128">
        <f>Annual!X408</f>
        <v>11.791840529278668</v>
      </c>
      <c r="Y395" s="128">
        <f>Annual!Y408</f>
        <v>11.511349555699251</v>
      </c>
      <c r="Z395" s="128">
        <f>Annual!Z408</f>
        <v>12.375261754323855</v>
      </c>
      <c r="AA395" s="128">
        <f>Annual!AA408</f>
        <v>11.359884429966366</v>
      </c>
      <c r="AB395" s="128">
        <f>Annual!AB408</f>
        <v>10.259237849640735</v>
      </c>
      <c r="AC395" s="238">
        <f>Annual!AC408*(1+$AC$214)</f>
        <v>8.0579446889894761</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133</v>
      </c>
      <c r="K396" s="128">
        <f>Annual!K409</f>
        <v>1082.0831899350651</v>
      </c>
      <c r="L396" s="128">
        <f>Annual!L409</f>
        <v>1082.0831899350651</v>
      </c>
      <c r="M396" s="128">
        <f>Annual!M409</f>
        <v>1082.0831899350651</v>
      </c>
      <c r="N396" s="128">
        <f>Annual!N409</f>
        <v>1082.0831899350651</v>
      </c>
      <c r="O396" s="128">
        <f>Annual!O409</f>
        <v>1082.0831899350651</v>
      </c>
      <c r="P396" s="128">
        <f>Annual!P409</f>
        <v>1082.0831899350651</v>
      </c>
      <c r="Q396" s="128">
        <f>Annual!Q409</f>
        <v>1082.0831899350651</v>
      </c>
      <c r="R396" s="128">
        <f>Annual!R409</f>
        <v>1082.0831899350651</v>
      </c>
      <c r="S396" s="128">
        <f>Annual!S409</f>
        <v>1082.0831899350651</v>
      </c>
      <c r="T396" s="86"/>
      <c r="U396" s="99" t="s">
        <v>133</v>
      </c>
      <c r="V396" s="128">
        <f>Annual!V409</f>
        <v>18.633528417353713</v>
      </c>
      <c r="W396" s="128">
        <f>Annual!W409</f>
        <v>23.197199912057684</v>
      </c>
      <c r="X396" s="128">
        <f>Annual!X409</f>
        <v>26.368437278361053</v>
      </c>
      <c r="Y396" s="128">
        <f>Annual!Y409</f>
        <v>25.74121469800042</v>
      </c>
      <c r="Z396" s="128">
        <f>Annual!Z409</f>
        <v>27.673060245511177</v>
      </c>
      <c r="AA396" s="128">
        <f>Annual!AA409</f>
        <v>25.402514504605676</v>
      </c>
      <c r="AB396" s="128">
        <f>Annual!AB409</f>
        <v>22.941293099270549</v>
      </c>
      <c r="AC396" s="238">
        <f>Annual!AC409*(1+$AC$214)</f>
        <v>18.018850288600294</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134</v>
      </c>
      <c r="K397" s="128">
        <f>Annual!K410</f>
        <v>1108.1520833333329</v>
      </c>
      <c r="L397" s="128">
        <f>Annual!L410</f>
        <v>1108.1520833333329</v>
      </c>
      <c r="M397" s="128">
        <f>Annual!M410</f>
        <v>1108.1520833333329</v>
      </c>
      <c r="N397" s="128">
        <f>Annual!N410</f>
        <v>1108.1520833333329</v>
      </c>
      <c r="O397" s="128">
        <f>Annual!O410</f>
        <v>1108.1520833333329</v>
      </c>
      <c r="P397" s="128">
        <f>Annual!P410</f>
        <v>1108.1520833333329</v>
      </c>
      <c r="Q397" s="128">
        <f>Annual!Q410</f>
        <v>1108.1520833333329</v>
      </c>
      <c r="R397" s="128">
        <f>Annual!R410</f>
        <v>1108.1520833333329</v>
      </c>
      <c r="S397" s="128">
        <f>Annual!S410</f>
        <v>1108.1520833333329</v>
      </c>
      <c r="T397" s="86"/>
      <c r="U397" s="99" t="s">
        <v>134</v>
      </c>
      <c r="V397" s="128">
        <f>Annual!V410</f>
        <v>16.997433224264366</v>
      </c>
      <c r="W397" s="128">
        <f>Annual!W410</f>
        <v>21.16039687512432</v>
      </c>
      <c r="X397" s="128">
        <f>Annual!X410</f>
        <v>24.053187449443719</v>
      </c>
      <c r="Y397" s="128">
        <f>Annual!Y410</f>
        <v>23.481037414965989</v>
      </c>
      <c r="Z397" s="128">
        <f>Annual!Z410</f>
        <v>25.243259521157398</v>
      </c>
      <c r="AA397" s="128">
        <f>Annual!AA410</f>
        <v>23.172076396348015</v>
      </c>
      <c r="AB397" s="128">
        <f>Annual!AB410</f>
        <v>20.926959661057406</v>
      </c>
      <c r="AC397" s="238">
        <f>Annual!AC410*(1+$AC$214)</f>
        <v>16.436726190476193</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135</v>
      </c>
      <c r="K398" s="128">
        <f>Annual!K411</f>
        <v>1.869158878504673E-3</v>
      </c>
      <c r="L398" s="128">
        <f>Annual!L411</f>
        <v>1.869158878504673E-3</v>
      </c>
      <c r="M398" s="128">
        <f>Annual!M411</f>
        <v>1.869158878504673E-3</v>
      </c>
      <c r="N398" s="128">
        <f>Annual!N411</f>
        <v>1.869158878504673E-3</v>
      </c>
      <c r="O398" s="128">
        <f>Annual!O411</f>
        <v>1.869158878504673E-3</v>
      </c>
      <c r="P398" s="128">
        <f>Annual!P411</f>
        <v>1.869158878504673E-3</v>
      </c>
      <c r="Q398" s="128">
        <f>Annual!Q411</f>
        <v>1.869158878504673E-3</v>
      </c>
      <c r="R398" s="128">
        <f>Annual!R411</f>
        <v>1.869158878504673E-3</v>
      </c>
      <c r="S398" s="128">
        <f>Annual!S411</f>
        <v>1.869158878504673E-3</v>
      </c>
      <c r="T398" s="86"/>
      <c r="U398" s="99" t="s">
        <v>135</v>
      </c>
      <c r="V398" s="128">
        <f>Annual!V411</f>
        <v>1.353045125794757E-3</v>
      </c>
      <c r="W398" s="128">
        <f>Annual!W411</f>
        <v>1.6844291413892986E-3</v>
      </c>
      <c r="X398" s="128">
        <f>Annual!X411</f>
        <v>1.914703685485781E-3</v>
      </c>
      <c r="Y398" s="128">
        <f>Annual!Y411</f>
        <v>1.869158878504673E-3</v>
      </c>
      <c r="Z398" s="128">
        <f>Annual!Z411</f>
        <v>2.0094368840064859E-3</v>
      </c>
      <c r="AA398" s="128">
        <f>Annual!AA411</f>
        <v>1.8445646827348746E-3</v>
      </c>
      <c r="AB398" s="128">
        <f>Annual!AB411</f>
        <v>1.6658468601410067E-3</v>
      </c>
      <c r="AC398" s="238">
        <f>Annual!AC411*(1+$AC$214)</f>
        <v>1.3084112149532711E-3</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136</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136</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137</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137</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138</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138</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139</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139</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785</v>
      </c>
      <c r="J403" s="99" t="s">
        <v>367</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367</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131</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131</v>
      </c>
      <c r="V404" s="128">
        <f>Annual!V417</f>
        <v>6.5813317913754199</v>
      </c>
      <c r="W404" s="128">
        <f>Annual!W417</f>
        <v>8.1932131066456346</v>
      </c>
      <c r="X404" s="128">
        <f>Annual!X417</f>
        <v>9.3132889628861815</v>
      </c>
      <c r="Y404" s="128">
        <f>Annual!Y417</f>
        <v>9.091754972332275</v>
      </c>
      <c r="Z404" s="128">
        <f>Annual!Z417</f>
        <v>9.7740796632383056</v>
      </c>
      <c r="AA404" s="128">
        <f>Annual!AA417</f>
        <v>8.9721266174331653</v>
      </c>
      <c r="AB404" s="128">
        <f>Annual!AB417</f>
        <v>8.1028272384996409</v>
      </c>
      <c r="AC404" s="238">
        <f>Annual!AC417*(1+$AC$214)</f>
        <v>6.3642284806325931</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132</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132</v>
      </c>
      <c r="V405" s="128">
        <f>Annual!V418</f>
        <v>5.4163367980132477</v>
      </c>
      <c r="W405" s="128">
        <f>Annual!W418</f>
        <v>6.7428908084597392</v>
      </c>
      <c r="X405" s="128">
        <f>Annual!X418</f>
        <v>7.6646963440311344</v>
      </c>
      <c r="Y405" s="128">
        <f>Annual!Y418</f>
        <v>7.4823772112045139</v>
      </c>
      <c r="Z405" s="128">
        <f>Annual!Z418</f>
        <v>8.0439201403105063</v>
      </c>
      <c r="AA405" s="128">
        <f>Annual!AA418</f>
        <v>7.3839248794781387</v>
      </c>
      <c r="AB405" s="128">
        <f>Annual!AB418</f>
        <v>6.6685046022664789</v>
      </c>
      <c r="AC405" s="238">
        <f>Annual!AC418*(1+$AC$214)</f>
        <v>5.2376640478431602</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133</v>
      </c>
      <c r="K406" s="128">
        <f>Annual!K419</f>
        <v>1082.0831899350651</v>
      </c>
      <c r="L406" s="128">
        <f>Annual!L419</f>
        <v>1082.0831899350651</v>
      </c>
      <c r="M406" s="128">
        <f>Annual!M419</f>
        <v>1082.0831899350651</v>
      </c>
      <c r="N406" s="128">
        <f>Annual!N419</f>
        <v>1082.0831899350651</v>
      </c>
      <c r="O406" s="128">
        <f>Annual!O419</f>
        <v>1082.0831899350651</v>
      </c>
      <c r="P406" s="128">
        <f>Annual!P419</f>
        <v>1082.0831899350651</v>
      </c>
      <c r="Q406" s="128">
        <f>Annual!Q419</f>
        <v>1082.0831899350651</v>
      </c>
      <c r="R406" s="128">
        <f>Annual!R419</f>
        <v>1082.0831899350651</v>
      </c>
      <c r="S406" s="128">
        <f>Annual!S419</f>
        <v>1082.0831899350651</v>
      </c>
      <c r="T406" s="86"/>
      <c r="U406" s="99" t="s">
        <v>133</v>
      </c>
      <c r="V406" s="128">
        <f>Annual!V419</f>
        <v>18.633528417353713</v>
      </c>
      <c r="W406" s="128">
        <f>Annual!W419</f>
        <v>23.197199912057684</v>
      </c>
      <c r="X406" s="128">
        <f>Annual!X419</f>
        <v>26.368437278361053</v>
      </c>
      <c r="Y406" s="128">
        <f>Annual!Y419</f>
        <v>25.74121469800042</v>
      </c>
      <c r="Z406" s="128">
        <f>Annual!Z419</f>
        <v>27.673060245511177</v>
      </c>
      <c r="AA406" s="128">
        <f>Annual!AA419</f>
        <v>25.402514504605676</v>
      </c>
      <c r="AB406" s="128">
        <f>Annual!AB419</f>
        <v>22.941293099270549</v>
      </c>
      <c r="AC406" s="238">
        <f>Annual!AC419*(1+$AC$214)</f>
        <v>18.018850288600294</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134</v>
      </c>
      <c r="K407" s="128">
        <f>Annual!K420</f>
        <v>1567.3314285714284</v>
      </c>
      <c r="L407" s="128">
        <f>Annual!L420</f>
        <v>1567.3314285714284</v>
      </c>
      <c r="M407" s="128">
        <f>Annual!M420</f>
        <v>1567.3314285714284</v>
      </c>
      <c r="N407" s="128">
        <f>Annual!N420</f>
        <v>1567.3314285714284</v>
      </c>
      <c r="O407" s="128">
        <f>Annual!O420</f>
        <v>1567.3314285714284</v>
      </c>
      <c r="P407" s="128">
        <f>Annual!P420</f>
        <v>1567.3314285714284</v>
      </c>
      <c r="Q407" s="128">
        <f>Annual!Q420</f>
        <v>1567.3314285714284</v>
      </c>
      <c r="R407" s="128">
        <f>Annual!R420</f>
        <v>1567.3314285714284</v>
      </c>
      <c r="S407" s="128">
        <f>Annual!S420</f>
        <v>1567.3314285714284</v>
      </c>
      <c r="T407" s="86"/>
      <c r="U407" s="99" t="s">
        <v>134</v>
      </c>
      <c r="V407" s="128">
        <f>Annual!V420</f>
        <v>23.8619003411306</v>
      </c>
      <c r="W407" s="128">
        <f>Annual!W420</f>
        <v>29.70609001670843</v>
      </c>
      <c r="X407" s="128">
        <f>Annual!X420</f>
        <v>33.767143205235307</v>
      </c>
      <c r="Y407" s="128">
        <f>Annual!Y420</f>
        <v>32.963928571428568</v>
      </c>
      <c r="Z407" s="128">
        <f>Annual!Z420</f>
        <v>35.437829643553329</v>
      </c>
      <c r="AA407" s="128">
        <f>Annual!AA420</f>
        <v>32.530192669172926</v>
      </c>
      <c r="AB407" s="128">
        <f>Annual!AB420</f>
        <v>29.378378446115285</v>
      </c>
      <c r="AC407" s="238">
        <f>Annual!AC420*(1+$AC$214)</f>
        <v>23.074750000000002</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135</v>
      </c>
      <c r="K408" s="128">
        <f>Annual!K421</f>
        <v>0</v>
      </c>
      <c r="L408" s="128">
        <f>Annual!L421</f>
        <v>0</v>
      </c>
      <c r="M408" s="128">
        <f>Annual!M421</f>
        <v>0</v>
      </c>
      <c r="N408" s="128">
        <f>Annual!N421</f>
        <v>0</v>
      </c>
      <c r="O408" s="128">
        <f>Annual!O421</f>
        <v>0</v>
      </c>
      <c r="P408" s="128">
        <f>Annual!P421</f>
        <v>0</v>
      </c>
      <c r="Q408" s="128">
        <f>Annual!Q421</f>
        <v>0</v>
      </c>
      <c r="R408" s="128">
        <f>Annual!R421</f>
        <v>0</v>
      </c>
      <c r="S408" s="128">
        <f>Annual!S421</f>
        <v>0</v>
      </c>
      <c r="T408" s="86"/>
      <c r="U408" s="99" t="s">
        <v>135</v>
      </c>
      <c r="V408" s="128">
        <f>Annual!V421</f>
        <v>0</v>
      </c>
      <c r="W408" s="128">
        <f>Annual!W421</f>
        <v>0</v>
      </c>
      <c r="X408" s="128">
        <f>Annual!X421</f>
        <v>0</v>
      </c>
      <c r="Y408" s="128">
        <f>Annual!Y421</f>
        <v>0</v>
      </c>
      <c r="Z408" s="128">
        <f>Annual!Z421</f>
        <v>0</v>
      </c>
      <c r="AA408" s="128">
        <f>Annual!AA421</f>
        <v>0</v>
      </c>
      <c r="AB408" s="128">
        <f>Annual!AB421</f>
        <v>0</v>
      </c>
      <c r="AC408" s="238">
        <f>Annual!AC421*(1+$AC$214)</f>
        <v>0</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136</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136</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137</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137</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138</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138</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139</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139</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786</v>
      </c>
      <c r="J413" s="99" t="s">
        <v>367</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367</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131</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131</v>
      </c>
      <c r="V414" s="128">
        <f>Annual!V427</f>
        <v>6.5813317913754199</v>
      </c>
      <c r="W414" s="128">
        <f>Annual!W427</f>
        <v>8.1932131066456346</v>
      </c>
      <c r="X414" s="128">
        <f>Annual!X427</f>
        <v>9.3132889628861815</v>
      </c>
      <c r="Y414" s="128">
        <f>Annual!Y427</f>
        <v>9.091754972332275</v>
      </c>
      <c r="Z414" s="128">
        <f>Annual!Z427</f>
        <v>9.7740796632383056</v>
      </c>
      <c r="AA414" s="128">
        <f>Annual!AA427</f>
        <v>8.9721266174331653</v>
      </c>
      <c r="AB414" s="128">
        <f>Annual!AB427</f>
        <v>8.1028272384996409</v>
      </c>
      <c r="AC414" s="238">
        <f>Annual!AC427*(1+$AC$214)</f>
        <v>6.3642284806325931</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132</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132</v>
      </c>
      <c r="V415" s="128">
        <f>Annual!V428</f>
        <v>5.4163367980132477</v>
      </c>
      <c r="W415" s="128">
        <f>Annual!W428</f>
        <v>6.7428908084597392</v>
      </c>
      <c r="X415" s="128">
        <f>Annual!X428</f>
        <v>7.6646963440311344</v>
      </c>
      <c r="Y415" s="128">
        <f>Annual!Y428</f>
        <v>7.4823772112045139</v>
      </c>
      <c r="Z415" s="128">
        <f>Annual!Z428</f>
        <v>8.0439201403105063</v>
      </c>
      <c r="AA415" s="128">
        <f>Annual!AA428</f>
        <v>7.3839248794781387</v>
      </c>
      <c r="AB415" s="128">
        <f>Annual!AB428</f>
        <v>6.6685046022664789</v>
      </c>
      <c r="AC415" s="238">
        <f>Annual!AC428*(1+$AC$214)</f>
        <v>5.2376640478431602</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133</v>
      </c>
      <c r="K416" s="128">
        <f>Annual!K429</f>
        <v>1082.0831899350651</v>
      </c>
      <c r="L416" s="128">
        <f>Annual!L429</f>
        <v>1082.0831899350651</v>
      </c>
      <c r="M416" s="128">
        <f>Annual!M429</f>
        <v>1082.0831899350651</v>
      </c>
      <c r="N416" s="128">
        <f>Annual!N429</f>
        <v>1082.0831899350651</v>
      </c>
      <c r="O416" s="128">
        <f>Annual!O429</f>
        <v>1082.0831899350651</v>
      </c>
      <c r="P416" s="128">
        <f>Annual!P429</f>
        <v>1082.0831899350651</v>
      </c>
      <c r="Q416" s="128">
        <f>Annual!Q429</f>
        <v>1082.0831899350651</v>
      </c>
      <c r="R416" s="128">
        <f>Annual!R429</f>
        <v>1082.0831899350651</v>
      </c>
      <c r="S416" s="128">
        <f>Annual!S429</f>
        <v>1082.0831899350651</v>
      </c>
      <c r="T416" s="86"/>
      <c r="U416" s="99" t="s">
        <v>133</v>
      </c>
      <c r="V416" s="128">
        <f>Annual!V429</f>
        <v>18.633528417353713</v>
      </c>
      <c r="W416" s="128">
        <f>Annual!W429</f>
        <v>23.197199912057684</v>
      </c>
      <c r="X416" s="128">
        <f>Annual!X429</f>
        <v>26.368437278361053</v>
      </c>
      <c r="Y416" s="128">
        <f>Annual!Y429</f>
        <v>25.74121469800042</v>
      </c>
      <c r="Z416" s="128">
        <f>Annual!Z429</f>
        <v>27.673060245511177</v>
      </c>
      <c r="AA416" s="128">
        <f>Annual!AA429</f>
        <v>25.402514504605676</v>
      </c>
      <c r="AB416" s="128">
        <f>Annual!AB429</f>
        <v>22.941293099270549</v>
      </c>
      <c r="AC416" s="238">
        <f>Annual!AC429*(1+$AC$214)</f>
        <v>18.018850288600294</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134</v>
      </c>
      <c r="K417" s="128">
        <f>Annual!K430</f>
        <v>1108.1520833333329</v>
      </c>
      <c r="L417" s="128">
        <f>Annual!L430</f>
        <v>1108.1520833333329</v>
      </c>
      <c r="M417" s="128">
        <f>Annual!M430</f>
        <v>1108.1520833333329</v>
      </c>
      <c r="N417" s="128">
        <f>Annual!N430</f>
        <v>1108.1520833333329</v>
      </c>
      <c r="O417" s="128">
        <f>Annual!O430</f>
        <v>1108.1520833333329</v>
      </c>
      <c r="P417" s="128">
        <f>Annual!P430</f>
        <v>1108.1520833333329</v>
      </c>
      <c r="Q417" s="128">
        <f>Annual!Q430</f>
        <v>1108.1520833333329</v>
      </c>
      <c r="R417" s="128">
        <f>Annual!R430</f>
        <v>1108.1520833333329</v>
      </c>
      <c r="S417" s="128">
        <f>Annual!S430</f>
        <v>1108.1520833333329</v>
      </c>
      <c r="T417" s="86"/>
      <c r="U417" s="99" t="s">
        <v>134</v>
      </c>
      <c r="V417" s="128">
        <f>Annual!V430</f>
        <v>16.997433224264366</v>
      </c>
      <c r="W417" s="128">
        <f>Annual!W430</f>
        <v>21.16039687512432</v>
      </c>
      <c r="X417" s="128">
        <f>Annual!X430</f>
        <v>24.053187449443719</v>
      </c>
      <c r="Y417" s="128">
        <f>Annual!Y430</f>
        <v>23.481037414965989</v>
      </c>
      <c r="Z417" s="128">
        <f>Annual!Z430</f>
        <v>25.243259521157398</v>
      </c>
      <c r="AA417" s="128">
        <f>Annual!AA430</f>
        <v>23.172076396348015</v>
      </c>
      <c r="AB417" s="128">
        <f>Annual!AB430</f>
        <v>20.926959661057406</v>
      </c>
      <c r="AC417" s="238">
        <f>Annual!AC430*(1+$AC$214)</f>
        <v>16.436726190476193</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135</v>
      </c>
      <c r="K418" s="128">
        <f>Annual!K431</f>
        <v>0</v>
      </c>
      <c r="L418" s="128">
        <f>Annual!L431</f>
        <v>0</v>
      </c>
      <c r="M418" s="128">
        <f>Annual!M431</f>
        <v>0</v>
      </c>
      <c r="N418" s="128">
        <f>Annual!N431</f>
        <v>0</v>
      </c>
      <c r="O418" s="128">
        <f>Annual!O431</f>
        <v>0</v>
      </c>
      <c r="P418" s="128">
        <f>Annual!P431</f>
        <v>0</v>
      </c>
      <c r="Q418" s="128">
        <f>Annual!Q431</f>
        <v>0</v>
      </c>
      <c r="R418" s="128">
        <f>Annual!R431</f>
        <v>0</v>
      </c>
      <c r="S418" s="128">
        <f>Annual!S431</f>
        <v>0</v>
      </c>
      <c r="T418" s="86"/>
      <c r="U418" s="99" t="s">
        <v>135</v>
      </c>
      <c r="V418" s="128">
        <f>Annual!V431</f>
        <v>0</v>
      </c>
      <c r="W418" s="128">
        <f>Annual!W431</f>
        <v>0</v>
      </c>
      <c r="X418" s="128">
        <f>Annual!X431</f>
        <v>0</v>
      </c>
      <c r="Y418" s="128">
        <f>Annual!Y431</f>
        <v>0</v>
      </c>
      <c r="Z418" s="128">
        <f>Annual!Z431</f>
        <v>0</v>
      </c>
      <c r="AA418" s="128">
        <f>Annual!AA431</f>
        <v>0</v>
      </c>
      <c r="AB418" s="128">
        <f>Annual!AB431</f>
        <v>0</v>
      </c>
      <c r="AC418" s="238">
        <f>Annual!AC431*(1+$AC$214)</f>
        <v>0</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136</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136</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137</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137</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138</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138</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139</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139</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787</v>
      </c>
      <c r="J423" s="99" t="s">
        <v>367</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367</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131</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131</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132</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132</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133</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133</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134</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134</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135</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135</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136</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136</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137</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137</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138</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138</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139</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139</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113</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115</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106</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171</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172</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173</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175</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174</v>
      </c>
      <c r="L445" s="23"/>
      <c r="M445" s="23" t="s">
        <v>820</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176</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109</v>
      </c>
      <c r="D447" s="17"/>
      <c r="E447" s="17"/>
      <c r="F447" s="17"/>
      <c r="G447" s="23"/>
      <c r="H447" s="23"/>
      <c r="I447" s="23"/>
      <c r="J447" s="84" t="s">
        <v>110</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367</v>
      </c>
      <c r="J449" s="86"/>
      <c r="K449" s="97">
        <v>225</v>
      </c>
      <c r="L449" s="86"/>
      <c r="M449" s="96">
        <v>0.6</v>
      </c>
      <c r="N449" s="96">
        <v>0.6</v>
      </c>
      <c r="O449" s="96">
        <v>0.6</v>
      </c>
      <c r="P449" s="96">
        <v>0.6</v>
      </c>
      <c r="Q449" s="96">
        <v>0.6</v>
      </c>
      <c r="R449" s="96">
        <v>0.6</v>
      </c>
      <c r="S449" s="96">
        <v>0.6</v>
      </c>
      <c r="T449" s="96">
        <v>0.6</v>
      </c>
      <c r="U449" s="96">
        <v>0.6</v>
      </c>
      <c r="V449" s="96">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131</v>
      </c>
      <c r="J450" s="86"/>
      <c r="K450" s="97">
        <v>425</v>
      </c>
      <c r="L450" s="86"/>
      <c r="M450" s="96">
        <v>1.007319377081928</v>
      </c>
      <c r="N450" s="96">
        <v>1.007319377081928</v>
      </c>
      <c r="O450" s="96">
        <v>1.007319377081928</v>
      </c>
      <c r="P450" s="96">
        <v>1.007319377081928</v>
      </c>
      <c r="Q450" s="96">
        <v>1.007319377081928</v>
      </c>
      <c r="R450" s="96">
        <v>1.007319377081928</v>
      </c>
      <c r="S450" s="96">
        <v>1.007319377081928</v>
      </c>
      <c r="T450" s="96">
        <v>1.007319377081928</v>
      </c>
      <c r="U450" s="96">
        <v>1.007319377081928</v>
      </c>
      <c r="V450" s="96">
        <v>1.007319377081928</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132</v>
      </c>
      <c r="J451" s="86"/>
      <c r="K451" s="97">
        <v>625</v>
      </c>
      <c r="L451" s="86"/>
      <c r="M451" s="96">
        <v>0.84083257690268853</v>
      </c>
      <c r="N451" s="96">
        <v>0.84083257690268853</v>
      </c>
      <c r="O451" s="96">
        <v>0.84083257690268853</v>
      </c>
      <c r="P451" s="96">
        <v>0.84083257690268853</v>
      </c>
      <c r="Q451" s="96">
        <v>0.84083257690268853</v>
      </c>
      <c r="R451" s="96">
        <v>0.84083257690268853</v>
      </c>
      <c r="S451" s="96">
        <v>0.84083257690268853</v>
      </c>
      <c r="T451" s="96">
        <v>0.84083257690268853</v>
      </c>
      <c r="U451" s="96">
        <v>0.84083257690268853</v>
      </c>
      <c r="V451" s="96">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133</v>
      </c>
      <c r="J452" s="86"/>
      <c r="K452" s="97">
        <v>625</v>
      </c>
      <c r="L452" s="86"/>
      <c r="M452" s="96">
        <v>0.73413739144174694</v>
      </c>
      <c r="N452" s="96">
        <v>0.73413739144174694</v>
      </c>
      <c r="O452" s="96">
        <v>0.73413739144174694</v>
      </c>
      <c r="P452" s="96">
        <v>0.73413739144174694</v>
      </c>
      <c r="Q452" s="96">
        <v>0.73413739144174694</v>
      </c>
      <c r="R452" s="96">
        <v>0.73413739144174694</v>
      </c>
      <c r="S452" s="96">
        <v>0.73413739144174694</v>
      </c>
      <c r="T452" s="96">
        <v>0.73413739144174694</v>
      </c>
      <c r="U452" s="96">
        <v>0.73413739144174694</v>
      </c>
      <c r="V452" s="96">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134</v>
      </c>
      <c r="J453" s="86"/>
      <c r="K453" s="97">
        <v>625</v>
      </c>
      <c r="L453" s="86"/>
      <c r="M453" s="96">
        <v>0.72703223968722896</v>
      </c>
      <c r="N453" s="96">
        <v>0.72703223968722896</v>
      </c>
      <c r="O453" s="96">
        <v>0.72703223968722896</v>
      </c>
      <c r="P453" s="96">
        <v>0.72703223968722896</v>
      </c>
      <c r="Q453" s="96">
        <v>0.72703223968722896</v>
      </c>
      <c r="R453" s="96">
        <v>0.72703223968722896</v>
      </c>
      <c r="S453" s="96">
        <v>0.72703223968722896</v>
      </c>
      <c r="T453" s="96">
        <v>0.72703223968722896</v>
      </c>
      <c r="U453" s="96">
        <v>0.72703223968722896</v>
      </c>
      <c r="V453" s="96">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135</v>
      </c>
      <c r="J454" s="86"/>
      <c r="K454" s="97">
        <v>200</v>
      </c>
      <c r="L454" s="86"/>
      <c r="M454" s="96">
        <v>0.73404192443192195</v>
      </c>
      <c r="N454" s="96">
        <v>0.73404192443192195</v>
      </c>
      <c r="O454" s="96">
        <v>0.73404192443192195</v>
      </c>
      <c r="P454" s="96">
        <v>0.73404192443192195</v>
      </c>
      <c r="Q454" s="96">
        <v>0.73404192443192195</v>
      </c>
      <c r="R454" s="96">
        <v>0.73404192443192195</v>
      </c>
      <c r="S454" s="96">
        <v>0.73404192443192195</v>
      </c>
      <c r="T454" s="96">
        <v>0.73404192443192195</v>
      </c>
      <c r="U454" s="96">
        <v>0.73404192443192195</v>
      </c>
      <c r="V454" s="96">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136</v>
      </c>
      <c r="J455" s="86"/>
      <c r="K455" s="97">
        <v>200</v>
      </c>
      <c r="L455" s="86"/>
      <c r="M455" s="96">
        <v>0.6</v>
      </c>
      <c r="N455" s="96">
        <v>0.6</v>
      </c>
      <c r="O455" s="96">
        <v>0.6</v>
      </c>
      <c r="P455" s="96">
        <v>0.6</v>
      </c>
      <c r="Q455" s="96">
        <v>0.6</v>
      </c>
      <c r="R455" s="96">
        <v>0.6</v>
      </c>
      <c r="S455" s="96">
        <v>0.6</v>
      </c>
      <c r="T455" s="96">
        <v>0.6</v>
      </c>
      <c r="U455" s="96">
        <v>0.6</v>
      </c>
      <c r="V455" s="96">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137</v>
      </c>
      <c r="J456" s="86"/>
      <c r="K456" s="97">
        <v>200</v>
      </c>
      <c r="L456" s="86"/>
      <c r="M456" s="96">
        <v>0.6</v>
      </c>
      <c r="N456" s="96">
        <v>0.6</v>
      </c>
      <c r="O456" s="96">
        <v>0.6</v>
      </c>
      <c r="P456" s="96">
        <v>0.6</v>
      </c>
      <c r="Q456" s="96">
        <v>0.6</v>
      </c>
      <c r="R456" s="96">
        <v>0.6</v>
      </c>
      <c r="S456" s="96">
        <v>0.6</v>
      </c>
      <c r="T456" s="96">
        <v>0.6</v>
      </c>
      <c r="U456" s="96">
        <v>0.6</v>
      </c>
      <c r="V456" s="96">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138</v>
      </c>
      <c r="J457" s="86"/>
      <c r="K457" s="97">
        <v>200</v>
      </c>
      <c r="L457" s="86"/>
      <c r="M457" s="96">
        <v>0.6</v>
      </c>
      <c r="N457" s="96">
        <v>0.6</v>
      </c>
      <c r="O457" s="96">
        <v>0.6</v>
      </c>
      <c r="P457" s="96">
        <v>0.6</v>
      </c>
      <c r="Q457" s="96">
        <v>0.6</v>
      </c>
      <c r="R457" s="96">
        <v>0.6</v>
      </c>
      <c r="S457" s="96">
        <v>0.6</v>
      </c>
      <c r="T457" s="96">
        <v>0.6</v>
      </c>
      <c r="U457" s="96">
        <v>0.6</v>
      </c>
      <c r="V457" s="96">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139</v>
      </c>
      <c r="J458" s="91"/>
      <c r="K458" s="97">
        <v>200</v>
      </c>
      <c r="L458" s="91"/>
      <c r="M458" s="96">
        <v>0.6</v>
      </c>
      <c r="N458" s="96">
        <v>0.6</v>
      </c>
      <c r="O458" s="96">
        <v>0.6</v>
      </c>
      <c r="P458" s="96">
        <v>0.6</v>
      </c>
      <c r="Q458" s="96">
        <v>0.6</v>
      </c>
      <c r="R458" s="96">
        <v>0.6</v>
      </c>
      <c r="S458" s="96">
        <v>0.6</v>
      </c>
      <c r="T458" s="96">
        <v>0.6</v>
      </c>
      <c r="U458" s="96">
        <v>0.6</v>
      </c>
      <c r="V458" s="96">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216</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177</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217</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218</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178</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113</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114</v>
      </c>
      <c r="AE466" s="41" t="s">
        <v>115</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106</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179</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180</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597" t="s">
        <v>1101</v>
      </c>
      <c r="K476" s="597"/>
      <c r="L476" s="98"/>
      <c r="M476" s="98"/>
      <c r="N476" s="98"/>
      <c r="O476" s="597"/>
      <c r="P476" s="98"/>
      <c r="Q476" s="98"/>
      <c r="R476" s="98"/>
      <c r="S476" s="22"/>
      <c r="T476" s="22"/>
      <c r="U476" s="126" t="s">
        <v>796</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153</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109</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369</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370</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371</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372</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373</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1</v>
      </c>
      <c r="U485" s="96">
        <f>Annual!U498</f>
        <v>1</v>
      </c>
      <c r="V485" s="96">
        <f>Annual!V498</f>
        <v>1</v>
      </c>
      <c r="W485" s="96">
        <f>Annual!W498</f>
        <v>1</v>
      </c>
      <c r="X485" s="96">
        <f>Annual!X498</f>
        <v>1</v>
      </c>
      <c r="Y485" s="96">
        <f>Annual!Y498</f>
        <v>1</v>
      </c>
      <c r="Z485" s="96">
        <f>Annual!Z498</f>
        <v>1</v>
      </c>
      <c r="AA485" s="96">
        <f>Annual!AA498</f>
        <v>1</v>
      </c>
      <c r="AB485" s="96">
        <f>Annual!AB498</f>
        <v>1</v>
      </c>
      <c r="AC485" s="96">
        <f>Annual!AC498</f>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374</v>
      </c>
      <c r="I486" s="132">
        <f>Annual!I499</f>
        <v>7.4999999999999997E-3</v>
      </c>
      <c r="J486" s="132">
        <f>Annual!J499</f>
        <v>7.4999999999999997E-3</v>
      </c>
      <c r="K486" s="132">
        <f>Annual!K499</f>
        <v>7.4999999999999997E-3</v>
      </c>
      <c r="L486" s="132">
        <f>Annual!L499</f>
        <v>7.4999999999999997E-3</v>
      </c>
      <c r="M486" s="132">
        <f>Annual!M499</f>
        <v>7.4999999999999997E-3</v>
      </c>
      <c r="N486" s="132">
        <f>Annual!N499</f>
        <v>7.4999999999999997E-3</v>
      </c>
      <c r="O486" s="132">
        <f>Annual!O499</f>
        <v>7.4999999999999997E-3</v>
      </c>
      <c r="P486" s="132">
        <f>Annual!P499</f>
        <v>7.4999999999999997E-3</v>
      </c>
      <c r="Q486" s="132">
        <f>Annual!Q499</f>
        <v>7.4999999999999997E-3</v>
      </c>
      <c r="R486" s="132">
        <f>Annual!R499</f>
        <v>7.4999999999999997E-3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375</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376</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377</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378</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113</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181</v>
      </c>
      <c r="S492" s="39"/>
      <c r="T492" s="93"/>
      <c r="U492" s="93"/>
      <c r="V492" s="94" t="s">
        <v>114</v>
      </c>
      <c r="W492" s="94"/>
      <c r="X492" s="94"/>
      <c r="Y492" s="94"/>
      <c r="Z492" s="94"/>
      <c r="AA492" s="94"/>
      <c r="AB492" s="94"/>
      <c r="AC492" s="94"/>
      <c r="AD492" s="94"/>
      <c r="AE492" s="41" t="s">
        <v>115</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182</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817</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184</v>
      </c>
      <c r="U501" s="22"/>
      <c r="V501" s="22" t="s">
        <v>183</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816</v>
      </c>
      <c r="K502" s="17"/>
      <c r="L502" s="22"/>
      <c r="M502" s="22"/>
      <c r="N502" s="22"/>
      <c r="O502" s="22"/>
      <c r="P502" s="22"/>
      <c r="Q502" s="22"/>
      <c r="R502" s="22"/>
      <c r="S502" s="22"/>
      <c r="T502" s="23" t="s">
        <v>185</v>
      </c>
      <c r="U502" s="22"/>
      <c r="V502" s="22" t="s">
        <v>819</v>
      </c>
      <c r="W502" s="22"/>
      <c r="X502" s="23" t="s">
        <v>186</v>
      </c>
      <c r="Y502" s="23"/>
      <c r="Z502" s="24"/>
      <c r="AA502" s="24"/>
      <c r="AB502" s="24"/>
      <c r="AC502" s="236" t="s">
        <v>878</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83"/>
      <c r="H503" s="583" t="s">
        <v>799</v>
      </c>
      <c r="I503" s="584" t="s">
        <v>153</v>
      </c>
      <c r="J503" s="584" t="s">
        <v>368</v>
      </c>
      <c r="K503" s="584" t="s">
        <v>54</v>
      </c>
      <c r="L503" s="584" t="s">
        <v>55</v>
      </c>
      <c r="M503" s="584" t="s">
        <v>56</v>
      </c>
      <c r="N503" s="584" t="s">
        <v>57</v>
      </c>
      <c r="O503" s="584" t="s">
        <v>870</v>
      </c>
      <c r="P503" s="584" t="s">
        <v>871</v>
      </c>
      <c r="Q503" s="584" t="s">
        <v>872</v>
      </c>
      <c r="R503" s="584" t="s">
        <v>1086</v>
      </c>
      <c r="S503" s="583"/>
      <c r="T503" s="583" t="s">
        <v>187</v>
      </c>
      <c r="U503" s="583"/>
      <c r="V503" s="583" t="s">
        <v>818</v>
      </c>
      <c r="W503" s="583"/>
      <c r="X503" s="583"/>
      <c r="Y503" s="583"/>
      <c r="Z503" s="583"/>
      <c r="AA503" s="583"/>
      <c r="AB503" s="583"/>
      <c r="AC503" s="583" t="s">
        <v>799</v>
      </c>
      <c r="AD503" s="583" t="s">
        <v>879</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809</v>
      </c>
      <c r="I504" s="101" t="s">
        <v>369</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370</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371</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372</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373</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374</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375</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376</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377</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378</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382</v>
      </c>
      <c r="I514" s="101" t="s">
        <v>369</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370</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371</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372</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373</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374</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375</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376</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377</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378</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780</v>
      </c>
      <c r="I524" s="101" t="s">
        <v>369</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370</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371</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372</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373</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374</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375</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376</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377</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378</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781</v>
      </c>
      <c r="I534" s="101" t="s">
        <v>369</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370</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371</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372</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373</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374</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375</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376</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377</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378</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782</v>
      </c>
      <c r="I544" s="101" t="s">
        <v>369</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370</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371</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372</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373</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374</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375</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376</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377</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378</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783</v>
      </c>
      <c r="I554" s="101" t="s">
        <v>369</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370</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371</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372</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373</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374</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375</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376</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377</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378</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784</v>
      </c>
      <c r="I564" s="101" t="s">
        <v>369</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370</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371</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372</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373</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374</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375</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376</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377</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378</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785</v>
      </c>
      <c r="I574" s="101" t="s">
        <v>369</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370</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371</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372</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373</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374</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375</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376</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377</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378</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786</v>
      </c>
      <c r="I584" s="101" t="s">
        <v>369</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370</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371</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372</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373</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374</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375</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376</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377</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378</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787</v>
      </c>
      <c r="I594" s="101" t="s">
        <v>369</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370</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371</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372</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373</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374</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375</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376</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377</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378</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113</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115</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106</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999</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890" t="s">
        <v>1000</v>
      </c>
      <c r="H611" s="890"/>
      <c r="I611" s="890"/>
      <c r="J611" s="890"/>
      <c r="K611" s="890"/>
      <c r="L611" s="890"/>
      <c r="M611" s="890"/>
      <c r="N611" s="890"/>
      <c r="O611" s="890"/>
      <c r="P611" s="890"/>
      <c r="Q611" s="890"/>
      <c r="R611" s="890"/>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442</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153</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109</v>
      </c>
      <c r="D618" s="17"/>
      <c r="E618" s="17"/>
      <c r="F618" s="17"/>
      <c r="G618" s="23"/>
      <c r="H618" s="23"/>
      <c r="I618" s="23"/>
      <c r="J618" s="84" t="s">
        <v>110</v>
      </c>
      <c r="K618" s="84" t="s">
        <v>110</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1001</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1002</v>
      </c>
      <c r="J621" s="86"/>
      <c r="K621" s="86"/>
      <c r="L621" s="86"/>
      <c r="M621" s="96">
        <f>Annual!M634</f>
        <v>0.5</v>
      </c>
      <c r="N621" s="96">
        <f>Annual!N634</f>
        <v>0.5</v>
      </c>
      <c r="O621" s="96">
        <f>Annual!O634</f>
        <v>0.5</v>
      </c>
      <c r="P621" s="96">
        <f>Annual!P634</f>
        <v>0.5</v>
      </c>
      <c r="Q621" s="96">
        <f>Annual!Q634</f>
        <v>0.5</v>
      </c>
      <c r="R621" s="96">
        <f>Annual!R634</f>
        <v>0.5</v>
      </c>
      <c r="S621" s="96">
        <f>Annual!S634</f>
        <v>0.5</v>
      </c>
      <c r="T621" s="96">
        <f>Annual!T634</f>
        <v>0.5</v>
      </c>
      <c r="U621" s="96">
        <f>Annual!U634</f>
        <v>0.5</v>
      </c>
      <c r="V621" s="96">
        <f>Annual!V634</f>
        <v>0.5</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113</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181</v>
      </c>
      <c r="S625" s="39"/>
      <c r="T625" s="93"/>
      <c r="U625" s="93"/>
      <c r="V625" s="94" t="s">
        <v>114</v>
      </c>
      <c r="W625" s="94"/>
      <c r="X625" s="94"/>
      <c r="Y625" s="94"/>
      <c r="Z625" s="94"/>
      <c r="AA625" s="94"/>
      <c r="AB625" s="94"/>
      <c r="AC625" s="94"/>
      <c r="AD625" s="94"/>
      <c r="AE625" s="41" t="s">
        <v>115</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106</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188</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189</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824</v>
      </c>
      <c r="O634" s="135"/>
      <c r="P634" s="45" t="s">
        <v>821</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823</v>
      </c>
      <c r="O635" s="17"/>
      <c r="P635" s="45" t="s">
        <v>822</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797</v>
      </c>
      <c r="O636" s="23"/>
      <c r="P636" s="23" t="s">
        <v>798</v>
      </c>
      <c r="Q636" s="22"/>
      <c r="R636" s="23"/>
      <c r="S636" s="98" t="s">
        <v>192</v>
      </c>
      <c r="T636" s="98"/>
      <c r="U636" s="23"/>
      <c r="V636" s="24" t="s">
        <v>186</v>
      </c>
      <c r="W636" s="24"/>
      <c r="X636" s="24"/>
      <c r="Y636" s="24"/>
      <c r="Z636" s="24"/>
      <c r="AA636" s="24"/>
      <c r="AB636" s="24"/>
      <c r="AC636" s="236" t="s">
        <v>878</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793</v>
      </c>
      <c r="I637" s="23" t="s">
        <v>153</v>
      </c>
      <c r="J637" s="23" t="s">
        <v>193</v>
      </c>
      <c r="K637" s="23" t="s">
        <v>194</v>
      </c>
      <c r="L637" s="23" t="s">
        <v>196</v>
      </c>
      <c r="M637" s="23"/>
      <c r="N637" s="23" t="s">
        <v>195</v>
      </c>
      <c r="O637" s="23"/>
      <c r="P637" s="23" t="s">
        <v>195</v>
      </c>
      <c r="Q637" s="22"/>
      <c r="R637" s="23"/>
      <c r="S637" s="23" t="s">
        <v>198</v>
      </c>
      <c r="T637" s="23" t="s">
        <v>197</v>
      </c>
      <c r="U637" s="23"/>
      <c r="V637" s="24"/>
      <c r="W637" s="24"/>
      <c r="X637" s="24"/>
      <c r="Y637" s="24"/>
      <c r="Z637" s="24"/>
      <c r="AA637" s="24"/>
      <c r="AB637" s="24"/>
      <c r="AC637" s="24" t="s">
        <v>799</v>
      </c>
      <c r="AD637" s="24" t="s">
        <v>879</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109</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809</v>
      </c>
      <c r="I640" s="99" t="s">
        <v>369</v>
      </c>
      <c r="J640" s="109">
        <f>Annual!J653</f>
        <v>0.72</v>
      </c>
      <c r="K640" s="561">
        <f>Annual!K653</f>
        <v>5.5E-2</v>
      </c>
      <c r="L640" s="97">
        <f>Annual!L653</f>
        <v>400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370</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371</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372</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373</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374</v>
      </c>
      <c r="J645" s="109">
        <f>Annual!J658</f>
        <v>0.66</v>
      </c>
      <c r="K645" s="561">
        <f>Annual!K658</f>
        <v>0.105</v>
      </c>
      <c r="L645" s="97">
        <f>Annual!L658</f>
        <v>3800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375</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376</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377</v>
      </c>
      <c r="J648" s="109">
        <f>Annual!J661</f>
        <v>0.54</v>
      </c>
      <c r="K648" s="561">
        <f>Annual!K661</f>
        <v>0.06</v>
      </c>
      <c r="L648" s="97">
        <f>Annual!L661</f>
        <v>800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378</v>
      </c>
      <c r="J649" s="109">
        <f>Annual!J662</f>
        <v>0.52</v>
      </c>
      <c r="K649" s="561">
        <f>Annual!K662</f>
        <v>0.04</v>
      </c>
      <c r="L649" s="97">
        <f>Annual!L662</f>
        <v>650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382</v>
      </c>
      <c r="I650" s="99" t="s">
        <v>369</v>
      </c>
      <c r="J650" s="109">
        <f>Annual!J663</f>
        <v>0.72</v>
      </c>
      <c r="K650" s="561">
        <f>Annual!K663</f>
        <v>5.5E-2</v>
      </c>
      <c r="L650" s="97">
        <f>Annual!L663</f>
        <v>400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370</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371</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372</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373</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374</v>
      </c>
      <c r="J655" s="109">
        <f>Annual!J668</f>
        <v>0.66</v>
      </c>
      <c r="K655" s="561">
        <f>Annual!K668</f>
        <v>0.105</v>
      </c>
      <c r="L655" s="97">
        <f>Annual!L668</f>
        <v>3800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375</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376</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377</v>
      </c>
      <c r="J658" s="109">
        <f>Annual!J671</f>
        <v>0.54</v>
      </c>
      <c r="K658" s="561">
        <f>Annual!K671</f>
        <v>0.06</v>
      </c>
      <c r="L658" s="97">
        <f>Annual!L671</f>
        <v>800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378</v>
      </c>
      <c r="J659" s="109">
        <f>Annual!J672</f>
        <v>0.52</v>
      </c>
      <c r="K659" s="561">
        <f>Annual!K672</f>
        <v>0.04</v>
      </c>
      <c r="L659" s="97">
        <f>Annual!L672</f>
        <v>650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780</v>
      </c>
      <c r="I660" s="99" t="s">
        <v>369</v>
      </c>
      <c r="J660" s="109">
        <f>Annual!J673</f>
        <v>0.72</v>
      </c>
      <c r="K660" s="561">
        <f>Annual!K673</f>
        <v>5.5E-2</v>
      </c>
      <c r="L660" s="97">
        <f>Annual!L673</f>
        <v>400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370</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371</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372</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373</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374</v>
      </c>
      <c r="J665" s="109">
        <f>Annual!J678</f>
        <v>0.66</v>
      </c>
      <c r="K665" s="561">
        <f>Annual!K678</f>
        <v>0.105</v>
      </c>
      <c r="L665" s="97">
        <f>Annual!L678</f>
        <v>3800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375</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376</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377</v>
      </c>
      <c r="J668" s="109">
        <f>Annual!J681</f>
        <v>0.54</v>
      </c>
      <c r="K668" s="561">
        <f>Annual!K681</f>
        <v>0.06</v>
      </c>
      <c r="L668" s="97">
        <f>Annual!L681</f>
        <v>800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378</v>
      </c>
      <c r="J669" s="109">
        <f>Annual!J682</f>
        <v>0.52</v>
      </c>
      <c r="K669" s="561">
        <f>Annual!K682</f>
        <v>0.04</v>
      </c>
      <c r="L669" s="97">
        <f>Annual!L682</f>
        <v>650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781</v>
      </c>
      <c r="I670" s="99" t="s">
        <v>369</v>
      </c>
      <c r="J670" s="109">
        <f>Annual!J683</f>
        <v>0.72</v>
      </c>
      <c r="K670" s="561">
        <f>Annual!K683</f>
        <v>5.5E-2</v>
      </c>
      <c r="L670" s="97">
        <f>Annual!L683</f>
        <v>400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370</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371</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372</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373</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374</v>
      </c>
      <c r="J675" s="109">
        <f>Annual!J688</f>
        <v>0.66</v>
      </c>
      <c r="K675" s="561">
        <f>Annual!K688</f>
        <v>0.105</v>
      </c>
      <c r="L675" s="97">
        <f>Annual!L688</f>
        <v>3800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375</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376</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377</v>
      </c>
      <c r="J678" s="109">
        <f>Annual!J691</f>
        <v>0.54</v>
      </c>
      <c r="K678" s="561">
        <f>Annual!K691</f>
        <v>0.06</v>
      </c>
      <c r="L678" s="97">
        <f>Annual!L691</f>
        <v>800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378</v>
      </c>
      <c r="J679" s="109">
        <f>Annual!J692</f>
        <v>0.52</v>
      </c>
      <c r="K679" s="561">
        <f>Annual!K692</f>
        <v>0.04</v>
      </c>
      <c r="L679" s="97">
        <f>Annual!L692</f>
        <v>650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782</v>
      </c>
      <c r="I680" s="99" t="s">
        <v>369</v>
      </c>
      <c r="J680" s="109">
        <f>Annual!J693</f>
        <v>0.72</v>
      </c>
      <c r="K680" s="561">
        <f>Annual!K693</f>
        <v>5.5E-2</v>
      </c>
      <c r="L680" s="97">
        <f>Annual!L693</f>
        <v>400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370</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371</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372</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373</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374</v>
      </c>
      <c r="J685" s="109">
        <f>Annual!J698</f>
        <v>0.66</v>
      </c>
      <c r="K685" s="561">
        <f>Annual!K698</f>
        <v>0.105</v>
      </c>
      <c r="L685" s="97">
        <f>Annual!L698</f>
        <v>3800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375</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376</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377</v>
      </c>
      <c r="J688" s="109">
        <f>Annual!J701</f>
        <v>0.54</v>
      </c>
      <c r="K688" s="561">
        <f>Annual!K701</f>
        <v>0.06</v>
      </c>
      <c r="L688" s="97">
        <f>Annual!L701</f>
        <v>800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378</v>
      </c>
      <c r="J689" s="109">
        <f>Annual!J702</f>
        <v>0.52</v>
      </c>
      <c r="K689" s="561">
        <f>Annual!K702</f>
        <v>0.04</v>
      </c>
      <c r="L689" s="97">
        <f>Annual!L702</f>
        <v>650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783</v>
      </c>
      <c r="I690" s="99" t="s">
        <v>369</v>
      </c>
      <c r="J690" s="109">
        <f>Annual!J703</f>
        <v>0.72</v>
      </c>
      <c r="K690" s="561">
        <f>Annual!K703</f>
        <v>5.5E-2</v>
      </c>
      <c r="L690" s="97">
        <f>Annual!L703</f>
        <v>400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370</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371</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372</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373</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374</v>
      </c>
      <c r="J695" s="109">
        <f>Annual!J708</f>
        <v>0.66</v>
      </c>
      <c r="K695" s="561">
        <f>Annual!K708</f>
        <v>0.105</v>
      </c>
      <c r="L695" s="97">
        <f>Annual!L708</f>
        <v>3800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375</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376</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377</v>
      </c>
      <c r="J698" s="109">
        <f>Annual!J711</f>
        <v>0.54</v>
      </c>
      <c r="K698" s="561">
        <f>Annual!K711</f>
        <v>0.06</v>
      </c>
      <c r="L698" s="97">
        <f>Annual!L711</f>
        <v>800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378</v>
      </c>
      <c r="J699" s="109">
        <f>Annual!J712</f>
        <v>0.52</v>
      </c>
      <c r="K699" s="561">
        <f>Annual!K712</f>
        <v>0.04</v>
      </c>
      <c r="L699" s="97">
        <f>Annual!L712</f>
        <v>650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784</v>
      </c>
      <c r="I700" s="99" t="s">
        <v>369</v>
      </c>
      <c r="J700" s="109">
        <f>Annual!J713</f>
        <v>0.72</v>
      </c>
      <c r="K700" s="561">
        <f>Annual!K713</f>
        <v>5.5E-2</v>
      </c>
      <c r="L700" s="97">
        <f>Annual!L713</f>
        <v>400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370</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371</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372</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373</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374</v>
      </c>
      <c r="J705" s="109">
        <f>Annual!J718</f>
        <v>0.66</v>
      </c>
      <c r="K705" s="561">
        <f>Annual!K718</f>
        <v>0.105</v>
      </c>
      <c r="L705" s="97">
        <f>Annual!L718</f>
        <v>3800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375</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376</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377</v>
      </c>
      <c r="J708" s="109">
        <f>Annual!J721</f>
        <v>0.54</v>
      </c>
      <c r="K708" s="561">
        <f>Annual!K721</f>
        <v>0.06</v>
      </c>
      <c r="L708" s="97">
        <f>Annual!L721</f>
        <v>800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378</v>
      </c>
      <c r="J709" s="109">
        <f>Annual!J722</f>
        <v>0.52</v>
      </c>
      <c r="K709" s="561">
        <f>Annual!K722</f>
        <v>0.04</v>
      </c>
      <c r="L709" s="97">
        <f>Annual!L722</f>
        <v>650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785</v>
      </c>
      <c r="I710" s="99" t="s">
        <v>369</v>
      </c>
      <c r="J710" s="109">
        <f>Annual!J723</f>
        <v>0.72</v>
      </c>
      <c r="K710" s="561">
        <f>Annual!K723</f>
        <v>5.5E-2</v>
      </c>
      <c r="L710" s="97">
        <f>Annual!L723</f>
        <v>400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370</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371</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372</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373</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374</v>
      </c>
      <c r="J715" s="109">
        <f>Annual!J728</f>
        <v>0.66</v>
      </c>
      <c r="K715" s="561">
        <f>Annual!K728</f>
        <v>0.105</v>
      </c>
      <c r="L715" s="97">
        <f>Annual!L728</f>
        <v>3800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375</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376</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377</v>
      </c>
      <c r="J718" s="109">
        <f>Annual!J731</f>
        <v>0.54</v>
      </c>
      <c r="K718" s="561">
        <f>Annual!K731</f>
        <v>0.06</v>
      </c>
      <c r="L718" s="97">
        <f>Annual!L731</f>
        <v>800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378</v>
      </c>
      <c r="J719" s="109">
        <f>Annual!J732</f>
        <v>0.52</v>
      </c>
      <c r="K719" s="561">
        <f>Annual!K732</f>
        <v>0.04</v>
      </c>
      <c r="L719" s="97">
        <f>Annual!L732</f>
        <v>650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786</v>
      </c>
      <c r="I720" s="99" t="s">
        <v>369</v>
      </c>
      <c r="J720" s="109">
        <f>Annual!J733</f>
        <v>0.72</v>
      </c>
      <c r="K720" s="561">
        <f>Annual!K733</f>
        <v>5.5E-2</v>
      </c>
      <c r="L720" s="97">
        <f>Annual!L733</f>
        <v>400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370</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371</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372</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373</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374</v>
      </c>
      <c r="J725" s="109">
        <f>Annual!J738</f>
        <v>0.66</v>
      </c>
      <c r="K725" s="561">
        <f>Annual!K738</f>
        <v>0.105</v>
      </c>
      <c r="L725" s="97">
        <f>Annual!L738</f>
        <v>3800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375</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376</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377</v>
      </c>
      <c r="J728" s="109">
        <f>Annual!J741</f>
        <v>0.54</v>
      </c>
      <c r="K728" s="561">
        <f>Annual!K741</f>
        <v>0.06</v>
      </c>
      <c r="L728" s="97">
        <f>Annual!L741</f>
        <v>800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378</v>
      </c>
      <c r="J729" s="109">
        <f>Annual!J742</f>
        <v>0.52</v>
      </c>
      <c r="K729" s="561">
        <f>Annual!K742</f>
        <v>0.04</v>
      </c>
      <c r="L729" s="97">
        <f>Annual!L742</f>
        <v>650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787</v>
      </c>
      <c r="I730" s="99" t="s">
        <v>369</v>
      </c>
      <c r="J730" s="109">
        <f>Annual!J743</f>
        <v>0.72</v>
      </c>
      <c r="K730" s="561">
        <f>Annual!K743</f>
        <v>5.5E-2</v>
      </c>
      <c r="L730" s="97">
        <f>Annual!L743</f>
        <v>400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370</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371</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372</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373</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374</v>
      </c>
      <c r="J735" s="109">
        <f>Annual!J748</f>
        <v>0.66</v>
      </c>
      <c r="K735" s="561">
        <f>Annual!K748</f>
        <v>0.105</v>
      </c>
      <c r="L735" s="97">
        <f>Annual!L748</f>
        <v>3800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375</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376</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377</v>
      </c>
      <c r="J738" s="109">
        <f>Annual!J751</f>
        <v>0.54</v>
      </c>
      <c r="K738" s="561">
        <f>Annual!K751</f>
        <v>0.06</v>
      </c>
      <c r="L738" s="97">
        <f>Annual!L751</f>
        <v>800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378</v>
      </c>
      <c r="J739" s="109">
        <f>Annual!J752</f>
        <v>0.52</v>
      </c>
      <c r="K739" s="561">
        <f>Annual!K752</f>
        <v>0.04</v>
      </c>
      <c r="L739" s="97">
        <f>Annual!L752</f>
        <v>650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113</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114</v>
      </c>
      <c r="W744" s="94"/>
      <c r="X744" s="94"/>
      <c r="Y744" s="94"/>
      <c r="Z744" s="94"/>
      <c r="AA744" s="94"/>
      <c r="AB744" s="94"/>
      <c r="AC744" s="94"/>
      <c r="AD744" s="94"/>
      <c r="AE744" s="41" t="s">
        <v>115</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106</v>
      </c>
      <c r="AE748" s="11"/>
      <c r="AF748" s="8"/>
    </row>
    <row r="749" spans="1:62" ht="13.4" customHeight="1" outlineLevel="1" collapsed="1" x14ac:dyDescent="0.35">
      <c r="A749" s="6"/>
      <c r="B749" s="95"/>
      <c r="C749" s="12"/>
      <c r="D749" s="12">
        <v>0</v>
      </c>
      <c r="E749" s="12" t="s">
        <v>1</v>
      </c>
      <c r="F749" s="69"/>
      <c r="G749" s="70" t="s">
        <v>199</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200</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884"/>
      <c r="M755" s="882"/>
      <c r="N755" s="882"/>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109</v>
      </c>
      <c r="D757" s="17"/>
      <c r="E757" s="17"/>
      <c r="F757" s="17"/>
      <c r="G757" s="17"/>
      <c r="H757" s="17"/>
      <c r="I757" s="23"/>
      <c r="J757" s="141"/>
      <c r="K757" s="141"/>
      <c r="L757" s="108" t="s">
        <v>110</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67" t="s">
        <v>201</v>
      </c>
      <c r="H759" s="34"/>
      <c r="I759" s="34"/>
      <c r="J759" s="29"/>
      <c r="K759" s="32"/>
      <c r="L759" s="32" t="s">
        <v>355</v>
      </c>
      <c r="M759" s="101" t="s">
        <v>368</v>
      </c>
      <c r="N759" s="101" t="s">
        <v>54</v>
      </c>
      <c r="O759" s="101" t="s">
        <v>55</v>
      </c>
      <c r="P759" s="101" t="s">
        <v>56</v>
      </c>
      <c r="Q759" s="101" t="s">
        <v>57</v>
      </c>
      <c r="R759" s="101" t="s">
        <v>870</v>
      </c>
      <c r="S759" s="101" t="s">
        <v>871</v>
      </c>
      <c r="T759" s="101" t="s">
        <v>872</v>
      </c>
      <c r="U759" s="101" t="s">
        <v>1086</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202</v>
      </c>
      <c r="L760" s="99" t="s">
        <v>367</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131</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132</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133</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134</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135</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136</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137</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138</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139</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382</v>
      </c>
      <c r="L770" s="99" t="s">
        <v>367</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131</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132</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133</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134</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135</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136</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137</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138</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139</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780</v>
      </c>
      <c r="L780" s="99" t="s">
        <v>367</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131</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132</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133</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134</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135</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136</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137</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138</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139</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781</v>
      </c>
      <c r="L790" s="99" t="s">
        <v>367</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131</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132</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133</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134</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135</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136</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137</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138</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139</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782</v>
      </c>
      <c r="L800" s="99" t="s">
        <v>367</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131</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132</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133</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134</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135</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136</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137</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138</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139</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783</v>
      </c>
      <c r="L810" s="99" t="s">
        <v>367</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131</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132</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133</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134</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135</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136</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137</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138</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139</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784</v>
      </c>
      <c r="L820" s="99" t="s">
        <v>367</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131</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132</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133</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134</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135</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136</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137</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138</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139</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785</v>
      </c>
      <c r="L830" s="99" t="s">
        <v>367</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131</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132</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133</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134</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135</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136</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137</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138</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139</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786</v>
      </c>
      <c r="L840" s="99" t="s">
        <v>367</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131</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132</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133</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134</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135</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136</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137</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138</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139</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787</v>
      </c>
      <c r="L850" s="99" t="s">
        <v>367</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131</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132</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133</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134</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135</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136</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137</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138</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139</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113</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113</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114</v>
      </c>
      <c r="AE864" s="41" t="s">
        <v>115</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203</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204</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206</v>
      </c>
      <c r="J874" s="17"/>
      <c r="K874" s="22"/>
      <c r="L874" s="22"/>
      <c r="M874" s="22"/>
      <c r="N874" s="22"/>
      <c r="O874" s="22"/>
      <c r="P874" s="22"/>
      <c r="Q874" s="22"/>
      <c r="R874" s="22"/>
      <c r="S874" s="22"/>
      <c r="T874" s="23" t="s">
        <v>207</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205</v>
      </c>
      <c r="H875" s="17"/>
      <c r="I875" s="23" t="s">
        <v>208</v>
      </c>
      <c r="J875" s="23"/>
      <c r="K875" s="23"/>
      <c r="L875" s="23"/>
      <c r="M875" s="23"/>
      <c r="N875" s="23"/>
      <c r="O875" s="23"/>
      <c r="P875" s="23"/>
      <c r="Q875" s="23"/>
      <c r="R875" s="23"/>
      <c r="S875" s="22"/>
      <c r="T875" s="23" t="s">
        <v>209</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110</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369</v>
      </c>
      <c r="I879" s="96">
        <v>0.8</v>
      </c>
      <c r="J879" s="96">
        <v>0.8</v>
      </c>
      <c r="K879" s="96">
        <v>0.8</v>
      </c>
      <c r="L879" s="96">
        <v>0.8</v>
      </c>
      <c r="M879" s="96">
        <v>0.8</v>
      </c>
      <c r="N879" s="96">
        <v>0.8</v>
      </c>
      <c r="O879" s="96">
        <v>0.8</v>
      </c>
      <c r="P879" s="96">
        <v>0.8</v>
      </c>
      <c r="Q879" s="96">
        <v>0.8</v>
      </c>
      <c r="R879" s="96">
        <v>0.8</v>
      </c>
      <c r="T879" s="670">
        <v>300</v>
      </c>
      <c r="U879" s="670">
        <v>300</v>
      </c>
      <c r="V879" s="670">
        <v>300</v>
      </c>
      <c r="W879" s="670">
        <v>300</v>
      </c>
      <c r="X879" s="670">
        <v>300</v>
      </c>
      <c r="Y879" s="670">
        <v>300</v>
      </c>
      <c r="Z879" s="670">
        <v>300</v>
      </c>
      <c r="AA879" s="670">
        <v>300</v>
      </c>
      <c r="AB879" s="670">
        <v>300</v>
      </c>
      <c r="AC879" s="670">
        <v>300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370</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371</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372</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373</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374</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375</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376</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377</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378</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113</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115</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883</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210</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205</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211</v>
      </c>
      <c r="K904" s="23" t="s">
        <v>368</v>
      </c>
      <c r="L904" s="23" t="s">
        <v>54</v>
      </c>
      <c r="M904" s="23" t="s">
        <v>55</v>
      </c>
      <c r="N904" s="23" t="s">
        <v>56</v>
      </c>
      <c r="O904" s="23" t="s">
        <v>57</v>
      </c>
      <c r="P904" s="23" t="s">
        <v>870</v>
      </c>
      <c r="Q904" s="23" t="s">
        <v>871</v>
      </c>
      <c r="R904" s="23" t="s">
        <v>872</v>
      </c>
      <c r="S904" s="23" t="s">
        <v>1086</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809</v>
      </c>
      <c r="J905" s="143" t="s">
        <v>369</v>
      </c>
      <c r="K905" s="673">
        <f>Annual!K918</f>
        <v>250</v>
      </c>
      <c r="L905" s="673">
        <f>Annual!L918</f>
        <v>250</v>
      </c>
      <c r="M905" s="673">
        <f>Annual!M918</f>
        <v>250</v>
      </c>
      <c r="N905" s="673">
        <f>Annual!N918</f>
        <v>250</v>
      </c>
      <c r="O905" s="673">
        <f>Annual!O918</f>
        <v>250</v>
      </c>
      <c r="P905" s="673">
        <f>Annual!P918</f>
        <v>250</v>
      </c>
      <c r="Q905" s="673">
        <f>Annual!Q918</f>
        <v>250</v>
      </c>
      <c r="R905" s="673">
        <f>Annual!R918</f>
        <v>250</v>
      </c>
      <c r="S905" s="673">
        <f>Annual!S918</f>
        <v>250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370</v>
      </c>
      <c r="K906" s="673">
        <f>Annual!K919</f>
        <v>100</v>
      </c>
      <c r="L906" s="673">
        <f>Annual!L919</f>
        <v>100</v>
      </c>
      <c r="M906" s="673">
        <f>Annual!M919</f>
        <v>100</v>
      </c>
      <c r="N906" s="673">
        <f>Annual!N919</f>
        <v>100</v>
      </c>
      <c r="O906" s="673">
        <f>Annual!O919</f>
        <v>100</v>
      </c>
      <c r="P906" s="673">
        <f>Annual!P919</f>
        <v>100</v>
      </c>
      <c r="Q906" s="673">
        <f>Annual!Q919</f>
        <v>100</v>
      </c>
      <c r="R906" s="673">
        <f>Annual!R919</f>
        <v>100</v>
      </c>
      <c r="S906" s="673">
        <f>Annual!S919</f>
        <v>100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371</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372</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373</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374</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375</v>
      </c>
      <c r="K911" s="673">
        <f>Annual!K924</f>
        <v>500</v>
      </c>
      <c r="L911" s="673">
        <f>Annual!L924</f>
        <v>500</v>
      </c>
      <c r="M911" s="673">
        <f>Annual!M924</f>
        <v>500</v>
      </c>
      <c r="N911" s="673">
        <f>Annual!N924</f>
        <v>500</v>
      </c>
      <c r="O911" s="673">
        <f>Annual!O924</f>
        <v>500</v>
      </c>
      <c r="P911" s="673">
        <f>Annual!P924</f>
        <v>500</v>
      </c>
      <c r="Q911" s="673">
        <f>Annual!Q924</f>
        <v>500</v>
      </c>
      <c r="R911" s="673">
        <f>Annual!R924</f>
        <v>500</v>
      </c>
      <c r="S911" s="673">
        <f>Annual!S924</f>
        <v>500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376</v>
      </c>
      <c r="K912" s="673">
        <f>Annual!K925</f>
        <v>500</v>
      </c>
      <c r="L912" s="673">
        <f>Annual!L925</f>
        <v>500</v>
      </c>
      <c r="M912" s="673">
        <f>Annual!M925</f>
        <v>500</v>
      </c>
      <c r="N912" s="673">
        <f>Annual!N925</f>
        <v>500</v>
      </c>
      <c r="O912" s="673">
        <f>Annual!O925</f>
        <v>500</v>
      </c>
      <c r="P912" s="673">
        <f>Annual!P925</f>
        <v>500</v>
      </c>
      <c r="Q912" s="673">
        <f>Annual!Q925</f>
        <v>500</v>
      </c>
      <c r="R912" s="673">
        <f>Annual!R925</f>
        <v>500</v>
      </c>
      <c r="S912" s="673">
        <f>Annual!S925</f>
        <v>500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377</v>
      </c>
      <c r="K913" s="673">
        <f>Annual!K926</f>
        <v>500</v>
      </c>
      <c r="L913" s="673">
        <f>Annual!L926</f>
        <v>500</v>
      </c>
      <c r="M913" s="673">
        <f>Annual!M926</f>
        <v>500</v>
      </c>
      <c r="N913" s="673">
        <f>Annual!N926</f>
        <v>500</v>
      </c>
      <c r="O913" s="673">
        <f>Annual!O926</f>
        <v>500</v>
      </c>
      <c r="P913" s="673">
        <f>Annual!P926</f>
        <v>500</v>
      </c>
      <c r="Q913" s="673">
        <f>Annual!Q926</f>
        <v>500</v>
      </c>
      <c r="R913" s="673">
        <f>Annual!R926</f>
        <v>500</v>
      </c>
      <c r="S913" s="673">
        <f>Annual!S926</f>
        <v>500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378</v>
      </c>
      <c r="K914" s="673">
        <f>Annual!K927</f>
        <v>500</v>
      </c>
      <c r="L914" s="673">
        <f>Annual!L927</f>
        <v>500</v>
      </c>
      <c r="M914" s="673">
        <f>Annual!M927</f>
        <v>500</v>
      </c>
      <c r="N914" s="673">
        <f>Annual!N927</f>
        <v>500</v>
      </c>
      <c r="O914" s="673">
        <f>Annual!O927</f>
        <v>500</v>
      </c>
      <c r="P914" s="673">
        <f>Annual!P927</f>
        <v>500</v>
      </c>
      <c r="Q914" s="673">
        <f>Annual!Q927</f>
        <v>500</v>
      </c>
      <c r="R914" s="673">
        <f>Annual!R927</f>
        <v>500</v>
      </c>
      <c r="S914" s="673">
        <f>Annual!S927</f>
        <v>500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382</v>
      </c>
      <c r="J915" s="99" t="s">
        <v>367</v>
      </c>
      <c r="K915" s="673">
        <f>Annual!K928</f>
        <v>250</v>
      </c>
      <c r="L915" s="673">
        <f>Annual!L928</f>
        <v>250</v>
      </c>
      <c r="M915" s="673">
        <f>Annual!M928</f>
        <v>250</v>
      </c>
      <c r="N915" s="673">
        <f>Annual!N928</f>
        <v>250</v>
      </c>
      <c r="O915" s="673">
        <f>Annual!O928</f>
        <v>250</v>
      </c>
      <c r="P915" s="673">
        <f>Annual!P928</f>
        <v>250</v>
      </c>
      <c r="Q915" s="673">
        <f>Annual!Q928</f>
        <v>250</v>
      </c>
      <c r="R915" s="673">
        <f>Annual!R928</f>
        <v>250</v>
      </c>
      <c r="S915" s="673">
        <f>Annual!S928</f>
        <v>250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131</v>
      </c>
      <c r="K916" s="673">
        <f>Annual!K929</f>
        <v>100</v>
      </c>
      <c r="L916" s="673">
        <f>Annual!L929</f>
        <v>100</v>
      </c>
      <c r="M916" s="673">
        <f>Annual!M929</f>
        <v>100</v>
      </c>
      <c r="N916" s="673">
        <f>Annual!N929</f>
        <v>100</v>
      </c>
      <c r="O916" s="673">
        <f>Annual!O929</f>
        <v>100</v>
      </c>
      <c r="P916" s="673">
        <f>Annual!P929</f>
        <v>100</v>
      </c>
      <c r="Q916" s="673">
        <f>Annual!Q929</f>
        <v>100</v>
      </c>
      <c r="R916" s="673">
        <f>Annual!R929</f>
        <v>100</v>
      </c>
      <c r="S916" s="673">
        <f>Annual!S929</f>
        <v>100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132</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133</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134</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135</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136</v>
      </c>
      <c r="K921" s="673">
        <f>Annual!K934</f>
        <v>500</v>
      </c>
      <c r="L921" s="673">
        <f>Annual!L934</f>
        <v>500</v>
      </c>
      <c r="M921" s="673">
        <f>Annual!M934</f>
        <v>500</v>
      </c>
      <c r="N921" s="673">
        <f>Annual!N934</f>
        <v>500</v>
      </c>
      <c r="O921" s="673">
        <f>Annual!O934</f>
        <v>500</v>
      </c>
      <c r="P921" s="673">
        <f>Annual!P934</f>
        <v>500</v>
      </c>
      <c r="Q921" s="673">
        <f>Annual!Q934</f>
        <v>500</v>
      </c>
      <c r="R921" s="673">
        <f>Annual!R934</f>
        <v>500</v>
      </c>
      <c r="S921" s="673">
        <f>Annual!S934</f>
        <v>500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137</v>
      </c>
      <c r="K922" s="673">
        <f>Annual!K935</f>
        <v>500</v>
      </c>
      <c r="L922" s="673">
        <f>Annual!L935</f>
        <v>500</v>
      </c>
      <c r="M922" s="673">
        <f>Annual!M935</f>
        <v>500</v>
      </c>
      <c r="N922" s="673">
        <f>Annual!N935</f>
        <v>500</v>
      </c>
      <c r="O922" s="673">
        <f>Annual!O935</f>
        <v>500</v>
      </c>
      <c r="P922" s="673">
        <f>Annual!P935</f>
        <v>500</v>
      </c>
      <c r="Q922" s="673">
        <f>Annual!Q935</f>
        <v>500</v>
      </c>
      <c r="R922" s="673">
        <f>Annual!R935</f>
        <v>500</v>
      </c>
      <c r="S922" s="673">
        <f>Annual!S935</f>
        <v>500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138</v>
      </c>
      <c r="K923" s="673">
        <f>Annual!K936</f>
        <v>500</v>
      </c>
      <c r="L923" s="673">
        <f>Annual!L936</f>
        <v>500</v>
      </c>
      <c r="M923" s="673">
        <f>Annual!M936</f>
        <v>500</v>
      </c>
      <c r="N923" s="673">
        <f>Annual!N936</f>
        <v>500</v>
      </c>
      <c r="O923" s="673">
        <f>Annual!O936</f>
        <v>500</v>
      </c>
      <c r="P923" s="673">
        <f>Annual!P936</f>
        <v>500</v>
      </c>
      <c r="Q923" s="673">
        <f>Annual!Q936</f>
        <v>500</v>
      </c>
      <c r="R923" s="673">
        <f>Annual!R936</f>
        <v>500</v>
      </c>
      <c r="S923" s="673">
        <f>Annual!S936</f>
        <v>500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139</v>
      </c>
      <c r="K924" s="673">
        <f>Annual!K937</f>
        <v>500</v>
      </c>
      <c r="L924" s="673">
        <f>Annual!L937</f>
        <v>500</v>
      </c>
      <c r="M924" s="673">
        <f>Annual!M937</f>
        <v>500</v>
      </c>
      <c r="N924" s="673">
        <f>Annual!N937</f>
        <v>500</v>
      </c>
      <c r="O924" s="673">
        <f>Annual!O937</f>
        <v>500</v>
      </c>
      <c r="P924" s="673">
        <f>Annual!P937</f>
        <v>500</v>
      </c>
      <c r="Q924" s="673">
        <f>Annual!Q937</f>
        <v>500</v>
      </c>
      <c r="R924" s="673">
        <f>Annual!R937</f>
        <v>500</v>
      </c>
      <c r="S924" s="673">
        <f>Annual!S937</f>
        <v>500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780</v>
      </c>
      <c r="J925" s="99" t="s">
        <v>367</v>
      </c>
      <c r="K925" s="673">
        <f>Annual!K938</f>
        <v>250</v>
      </c>
      <c r="L925" s="673">
        <f>Annual!L938</f>
        <v>250</v>
      </c>
      <c r="M925" s="673">
        <f>Annual!M938</f>
        <v>250</v>
      </c>
      <c r="N925" s="673">
        <f>Annual!N938</f>
        <v>250</v>
      </c>
      <c r="O925" s="673">
        <f>Annual!O938</f>
        <v>250</v>
      </c>
      <c r="P925" s="673">
        <f>Annual!P938</f>
        <v>250</v>
      </c>
      <c r="Q925" s="673">
        <f>Annual!Q938</f>
        <v>250</v>
      </c>
      <c r="R925" s="673">
        <f>Annual!R938</f>
        <v>250</v>
      </c>
      <c r="S925" s="673">
        <f>Annual!S938</f>
        <v>250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131</v>
      </c>
      <c r="K926" s="673">
        <f>Annual!K939</f>
        <v>100</v>
      </c>
      <c r="L926" s="673">
        <f>Annual!L939</f>
        <v>100</v>
      </c>
      <c r="M926" s="673">
        <f>Annual!M939</f>
        <v>100</v>
      </c>
      <c r="N926" s="673">
        <f>Annual!N939</f>
        <v>100</v>
      </c>
      <c r="O926" s="673">
        <f>Annual!O939</f>
        <v>100</v>
      </c>
      <c r="P926" s="673">
        <f>Annual!P939</f>
        <v>100</v>
      </c>
      <c r="Q926" s="673">
        <f>Annual!Q939</f>
        <v>100</v>
      </c>
      <c r="R926" s="673">
        <f>Annual!R939</f>
        <v>100</v>
      </c>
      <c r="S926" s="673">
        <f>Annual!S939</f>
        <v>100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132</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133</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134</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135</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136</v>
      </c>
      <c r="K931" s="673">
        <f>Annual!K944</f>
        <v>500</v>
      </c>
      <c r="L931" s="673">
        <f>Annual!L944</f>
        <v>500</v>
      </c>
      <c r="M931" s="673">
        <f>Annual!M944</f>
        <v>500</v>
      </c>
      <c r="N931" s="673">
        <f>Annual!N944</f>
        <v>500</v>
      </c>
      <c r="O931" s="673">
        <f>Annual!O944</f>
        <v>500</v>
      </c>
      <c r="P931" s="673">
        <f>Annual!P944</f>
        <v>500</v>
      </c>
      <c r="Q931" s="673">
        <f>Annual!Q944</f>
        <v>500</v>
      </c>
      <c r="R931" s="673">
        <f>Annual!R944</f>
        <v>500</v>
      </c>
      <c r="S931" s="673">
        <f>Annual!S944</f>
        <v>500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137</v>
      </c>
      <c r="K932" s="673">
        <f>Annual!K945</f>
        <v>500</v>
      </c>
      <c r="L932" s="673">
        <f>Annual!L945</f>
        <v>500</v>
      </c>
      <c r="M932" s="673">
        <f>Annual!M945</f>
        <v>500</v>
      </c>
      <c r="N932" s="673">
        <f>Annual!N945</f>
        <v>500</v>
      </c>
      <c r="O932" s="673">
        <f>Annual!O945</f>
        <v>500</v>
      </c>
      <c r="P932" s="673">
        <f>Annual!P945</f>
        <v>500</v>
      </c>
      <c r="Q932" s="673">
        <f>Annual!Q945</f>
        <v>500</v>
      </c>
      <c r="R932" s="673">
        <f>Annual!R945</f>
        <v>500</v>
      </c>
      <c r="S932" s="673">
        <f>Annual!S945</f>
        <v>500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138</v>
      </c>
      <c r="K933" s="673">
        <f>Annual!K946</f>
        <v>500</v>
      </c>
      <c r="L933" s="673">
        <f>Annual!L946</f>
        <v>500</v>
      </c>
      <c r="M933" s="673">
        <f>Annual!M946</f>
        <v>500</v>
      </c>
      <c r="N933" s="673">
        <f>Annual!N946</f>
        <v>500</v>
      </c>
      <c r="O933" s="673">
        <f>Annual!O946</f>
        <v>500</v>
      </c>
      <c r="P933" s="673">
        <f>Annual!P946</f>
        <v>500</v>
      </c>
      <c r="Q933" s="673">
        <f>Annual!Q946</f>
        <v>500</v>
      </c>
      <c r="R933" s="673">
        <f>Annual!R946</f>
        <v>500</v>
      </c>
      <c r="S933" s="673">
        <f>Annual!S946</f>
        <v>500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139</v>
      </c>
      <c r="K934" s="673">
        <f>Annual!K947</f>
        <v>500</v>
      </c>
      <c r="L934" s="673">
        <f>Annual!L947</f>
        <v>500</v>
      </c>
      <c r="M934" s="673">
        <f>Annual!M947</f>
        <v>500</v>
      </c>
      <c r="N934" s="673">
        <f>Annual!N947</f>
        <v>500</v>
      </c>
      <c r="O934" s="673">
        <f>Annual!O947</f>
        <v>500</v>
      </c>
      <c r="P934" s="673">
        <f>Annual!P947</f>
        <v>500</v>
      </c>
      <c r="Q934" s="673">
        <f>Annual!Q947</f>
        <v>500</v>
      </c>
      <c r="R934" s="673">
        <f>Annual!R947</f>
        <v>500</v>
      </c>
      <c r="S934" s="673">
        <f>Annual!S947</f>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781</v>
      </c>
      <c r="J935" s="99" t="s">
        <v>367</v>
      </c>
      <c r="K935" s="673">
        <f>Annual!K948</f>
        <v>250</v>
      </c>
      <c r="L935" s="673">
        <f>Annual!L948</f>
        <v>250</v>
      </c>
      <c r="M935" s="673">
        <f>Annual!M948</f>
        <v>250</v>
      </c>
      <c r="N935" s="673">
        <f>Annual!N948</f>
        <v>250</v>
      </c>
      <c r="O935" s="673">
        <f>Annual!O948</f>
        <v>250</v>
      </c>
      <c r="P935" s="673">
        <f>Annual!P948</f>
        <v>250</v>
      </c>
      <c r="Q935" s="673">
        <f>Annual!Q948</f>
        <v>250</v>
      </c>
      <c r="R935" s="673">
        <f>Annual!R948</f>
        <v>250</v>
      </c>
      <c r="S935" s="673">
        <f>Annual!S948</f>
        <v>250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131</v>
      </c>
      <c r="K936" s="673">
        <f>Annual!K949</f>
        <v>100</v>
      </c>
      <c r="L936" s="673">
        <f>Annual!L949</f>
        <v>100</v>
      </c>
      <c r="M936" s="673">
        <f>Annual!M949</f>
        <v>100</v>
      </c>
      <c r="N936" s="673">
        <f>Annual!N949</f>
        <v>100</v>
      </c>
      <c r="O936" s="673">
        <f>Annual!O949</f>
        <v>100</v>
      </c>
      <c r="P936" s="673">
        <f>Annual!P949</f>
        <v>100</v>
      </c>
      <c r="Q936" s="673">
        <f>Annual!Q949</f>
        <v>100</v>
      </c>
      <c r="R936" s="673">
        <f>Annual!R949</f>
        <v>100</v>
      </c>
      <c r="S936" s="673">
        <f>Annual!S949</f>
        <v>100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132</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133</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134</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135</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136</v>
      </c>
      <c r="K941" s="673">
        <f>Annual!K954</f>
        <v>500</v>
      </c>
      <c r="L941" s="673">
        <f>Annual!L954</f>
        <v>500</v>
      </c>
      <c r="M941" s="673">
        <f>Annual!M954</f>
        <v>500</v>
      </c>
      <c r="N941" s="673">
        <f>Annual!N954</f>
        <v>500</v>
      </c>
      <c r="O941" s="673">
        <f>Annual!O954</f>
        <v>500</v>
      </c>
      <c r="P941" s="673">
        <f>Annual!P954</f>
        <v>500</v>
      </c>
      <c r="Q941" s="673">
        <f>Annual!Q954</f>
        <v>500</v>
      </c>
      <c r="R941" s="673">
        <f>Annual!R954</f>
        <v>500</v>
      </c>
      <c r="S941" s="673">
        <f>Annual!S954</f>
        <v>500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137</v>
      </c>
      <c r="K942" s="673">
        <f>Annual!K955</f>
        <v>500</v>
      </c>
      <c r="L942" s="673">
        <f>Annual!L955</f>
        <v>500</v>
      </c>
      <c r="M942" s="673">
        <f>Annual!M955</f>
        <v>500</v>
      </c>
      <c r="N942" s="673">
        <f>Annual!N955</f>
        <v>500</v>
      </c>
      <c r="O942" s="673">
        <f>Annual!O955</f>
        <v>500</v>
      </c>
      <c r="P942" s="673">
        <f>Annual!P955</f>
        <v>500</v>
      </c>
      <c r="Q942" s="673">
        <f>Annual!Q955</f>
        <v>500</v>
      </c>
      <c r="R942" s="673">
        <f>Annual!R955</f>
        <v>500</v>
      </c>
      <c r="S942" s="673">
        <f>Annual!S955</f>
        <v>500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138</v>
      </c>
      <c r="K943" s="673">
        <f>Annual!K956</f>
        <v>500</v>
      </c>
      <c r="L943" s="673">
        <f>Annual!L956</f>
        <v>500</v>
      </c>
      <c r="M943" s="673">
        <f>Annual!M956</f>
        <v>500</v>
      </c>
      <c r="N943" s="673">
        <f>Annual!N956</f>
        <v>500</v>
      </c>
      <c r="O943" s="673">
        <f>Annual!O956</f>
        <v>500</v>
      </c>
      <c r="P943" s="673">
        <f>Annual!P956</f>
        <v>500</v>
      </c>
      <c r="Q943" s="673">
        <f>Annual!Q956</f>
        <v>500</v>
      </c>
      <c r="R943" s="673">
        <f>Annual!R956</f>
        <v>500</v>
      </c>
      <c r="S943" s="673">
        <f>Annual!S956</f>
        <v>500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139</v>
      </c>
      <c r="K944" s="673">
        <f>Annual!K957</f>
        <v>500</v>
      </c>
      <c r="L944" s="673">
        <f>Annual!L957</f>
        <v>500</v>
      </c>
      <c r="M944" s="673">
        <f>Annual!M957</f>
        <v>500</v>
      </c>
      <c r="N944" s="673">
        <f>Annual!N957</f>
        <v>500</v>
      </c>
      <c r="O944" s="673">
        <f>Annual!O957</f>
        <v>500</v>
      </c>
      <c r="P944" s="673">
        <f>Annual!P957</f>
        <v>500</v>
      </c>
      <c r="Q944" s="673">
        <f>Annual!Q957</f>
        <v>500</v>
      </c>
      <c r="R944" s="673">
        <f>Annual!R957</f>
        <v>500</v>
      </c>
      <c r="S944" s="673">
        <f>Annual!S957</f>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782</v>
      </c>
      <c r="J945" s="99" t="s">
        <v>367</v>
      </c>
      <c r="K945" s="673">
        <f>Annual!K958</f>
        <v>250</v>
      </c>
      <c r="L945" s="673">
        <f>Annual!L958</f>
        <v>250</v>
      </c>
      <c r="M945" s="673">
        <f>Annual!M958</f>
        <v>250</v>
      </c>
      <c r="N945" s="673">
        <f>Annual!N958</f>
        <v>250</v>
      </c>
      <c r="O945" s="673">
        <f>Annual!O958</f>
        <v>250</v>
      </c>
      <c r="P945" s="673">
        <f>Annual!P958</f>
        <v>250</v>
      </c>
      <c r="Q945" s="673">
        <f>Annual!Q958</f>
        <v>250</v>
      </c>
      <c r="R945" s="673">
        <f>Annual!R958</f>
        <v>250</v>
      </c>
      <c r="S945" s="673">
        <f>Annual!S958</f>
        <v>250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131</v>
      </c>
      <c r="K946" s="673">
        <f>Annual!K959</f>
        <v>100</v>
      </c>
      <c r="L946" s="673">
        <f>Annual!L959</f>
        <v>100</v>
      </c>
      <c r="M946" s="673">
        <f>Annual!M959</f>
        <v>100</v>
      </c>
      <c r="N946" s="673">
        <f>Annual!N959</f>
        <v>100</v>
      </c>
      <c r="O946" s="673">
        <f>Annual!O959</f>
        <v>100</v>
      </c>
      <c r="P946" s="673">
        <f>Annual!P959</f>
        <v>100</v>
      </c>
      <c r="Q946" s="673">
        <f>Annual!Q959</f>
        <v>100</v>
      </c>
      <c r="R946" s="673">
        <f>Annual!R959</f>
        <v>100</v>
      </c>
      <c r="S946" s="673">
        <f>Annual!S959</f>
        <v>100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132</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133</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134</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135</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136</v>
      </c>
      <c r="K951" s="673">
        <f>Annual!K964</f>
        <v>500</v>
      </c>
      <c r="L951" s="673">
        <f>Annual!L964</f>
        <v>500</v>
      </c>
      <c r="M951" s="673">
        <f>Annual!M964</f>
        <v>500</v>
      </c>
      <c r="N951" s="673">
        <f>Annual!N964</f>
        <v>500</v>
      </c>
      <c r="O951" s="673">
        <f>Annual!O964</f>
        <v>500</v>
      </c>
      <c r="P951" s="673">
        <f>Annual!P964</f>
        <v>500</v>
      </c>
      <c r="Q951" s="673">
        <f>Annual!Q964</f>
        <v>500</v>
      </c>
      <c r="R951" s="673">
        <f>Annual!R964</f>
        <v>500</v>
      </c>
      <c r="S951" s="673">
        <f>Annual!S964</f>
        <v>500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137</v>
      </c>
      <c r="K952" s="673">
        <f>Annual!K965</f>
        <v>500</v>
      </c>
      <c r="L952" s="673">
        <f>Annual!L965</f>
        <v>500</v>
      </c>
      <c r="M952" s="673">
        <f>Annual!M965</f>
        <v>500</v>
      </c>
      <c r="N952" s="673">
        <f>Annual!N965</f>
        <v>500</v>
      </c>
      <c r="O952" s="673">
        <f>Annual!O965</f>
        <v>500</v>
      </c>
      <c r="P952" s="673">
        <f>Annual!P965</f>
        <v>500</v>
      </c>
      <c r="Q952" s="673">
        <f>Annual!Q965</f>
        <v>500</v>
      </c>
      <c r="R952" s="673">
        <f>Annual!R965</f>
        <v>500</v>
      </c>
      <c r="S952" s="673">
        <f>Annual!S965</f>
        <v>500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138</v>
      </c>
      <c r="K953" s="673">
        <f>Annual!K966</f>
        <v>500</v>
      </c>
      <c r="L953" s="673">
        <f>Annual!L966</f>
        <v>500</v>
      </c>
      <c r="M953" s="673">
        <f>Annual!M966</f>
        <v>500</v>
      </c>
      <c r="N953" s="673">
        <f>Annual!N966</f>
        <v>500</v>
      </c>
      <c r="O953" s="673">
        <f>Annual!O966</f>
        <v>500</v>
      </c>
      <c r="P953" s="673">
        <f>Annual!P966</f>
        <v>500</v>
      </c>
      <c r="Q953" s="673">
        <f>Annual!Q966</f>
        <v>500</v>
      </c>
      <c r="R953" s="673">
        <f>Annual!R966</f>
        <v>500</v>
      </c>
      <c r="S953" s="673">
        <f>Annual!S966</f>
        <v>500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139</v>
      </c>
      <c r="K954" s="673">
        <f>Annual!K967</f>
        <v>500</v>
      </c>
      <c r="L954" s="673">
        <f>Annual!L967</f>
        <v>500</v>
      </c>
      <c r="M954" s="673">
        <f>Annual!M967</f>
        <v>500</v>
      </c>
      <c r="N954" s="673">
        <f>Annual!N967</f>
        <v>500</v>
      </c>
      <c r="O954" s="673">
        <f>Annual!O967</f>
        <v>500</v>
      </c>
      <c r="P954" s="673">
        <f>Annual!P967</f>
        <v>500</v>
      </c>
      <c r="Q954" s="673">
        <f>Annual!Q967</f>
        <v>500</v>
      </c>
      <c r="R954" s="673">
        <f>Annual!R967</f>
        <v>500</v>
      </c>
      <c r="S954" s="673">
        <f>Annual!S967</f>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783</v>
      </c>
      <c r="J955" s="99" t="s">
        <v>367</v>
      </c>
      <c r="K955" s="673">
        <f>Annual!K968</f>
        <v>250</v>
      </c>
      <c r="L955" s="673">
        <f>Annual!L968</f>
        <v>250</v>
      </c>
      <c r="M955" s="673">
        <f>Annual!M968</f>
        <v>250</v>
      </c>
      <c r="N955" s="673">
        <f>Annual!N968</f>
        <v>250</v>
      </c>
      <c r="O955" s="673">
        <f>Annual!O968</f>
        <v>250</v>
      </c>
      <c r="P955" s="673">
        <f>Annual!P968</f>
        <v>250</v>
      </c>
      <c r="Q955" s="673">
        <f>Annual!Q968</f>
        <v>250</v>
      </c>
      <c r="R955" s="673">
        <f>Annual!R968</f>
        <v>250</v>
      </c>
      <c r="S955" s="673">
        <f>Annual!S968</f>
        <v>250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131</v>
      </c>
      <c r="K956" s="673">
        <f>Annual!K969</f>
        <v>100</v>
      </c>
      <c r="L956" s="673">
        <f>Annual!L969</f>
        <v>100</v>
      </c>
      <c r="M956" s="673">
        <f>Annual!M969</f>
        <v>100</v>
      </c>
      <c r="N956" s="673">
        <f>Annual!N969</f>
        <v>100</v>
      </c>
      <c r="O956" s="673">
        <f>Annual!O969</f>
        <v>100</v>
      </c>
      <c r="P956" s="673">
        <f>Annual!P969</f>
        <v>100</v>
      </c>
      <c r="Q956" s="673">
        <f>Annual!Q969</f>
        <v>100</v>
      </c>
      <c r="R956" s="673">
        <f>Annual!R969</f>
        <v>100</v>
      </c>
      <c r="S956" s="673">
        <f>Annual!S969</f>
        <v>100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132</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133</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134</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135</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136</v>
      </c>
      <c r="K961" s="673">
        <f>Annual!K974</f>
        <v>500</v>
      </c>
      <c r="L961" s="673">
        <f>Annual!L974</f>
        <v>500</v>
      </c>
      <c r="M961" s="673">
        <f>Annual!M974</f>
        <v>500</v>
      </c>
      <c r="N961" s="673">
        <f>Annual!N974</f>
        <v>500</v>
      </c>
      <c r="O961" s="673">
        <f>Annual!O974</f>
        <v>500</v>
      </c>
      <c r="P961" s="673">
        <f>Annual!P974</f>
        <v>500</v>
      </c>
      <c r="Q961" s="673">
        <f>Annual!Q974</f>
        <v>500</v>
      </c>
      <c r="R961" s="673">
        <f>Annual!R974</f>
        <v>500</v>
      </c>
      <c r="S961" s="673">
        <f>Annual!S974</f>
        <v>500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137</v>
      </c>
      <c r="K962" s="673">
        <f>Annual!K975</f>
        <v>500</v>
      </c>
      <c r="L962" s="673">
        <f>Annual!L975</f>
        <v>500</v>
      </c>
      <c r="M962" s="673">
        <f>Annual!M975</f>
        <v>500</v>
      </c>
      <c r="N962" s="673">
        <f>Annual!N975</f>
        <v>500</v>
      </c>
      <c r="O962" s="673">
        <f>Annual!O975</f>
        <v>500</v>
      </c>
      <c r="P962" s="673">
        <f>Annual!P975</f>
        <v>500</v>
      </c>
      <c r="Q962" s="673">
        <f>Annual!Q975</f>
        <v>500</v>
      </c>
      <c r="R962" s="673">
        <f>Annual!R975</f>
        <v>500</v>
      </c>
      <c r="S962" s="673">
        <f>Annual!S975</f>
        <v>500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138</v>
      </c>
      <c r="K963" s="673">
        <f>Annual!K976</f>
        <v>500</v>
      </c>
      <c r="L963" s="673">
        <f>Annual!L976</f>
        <v>500</v>
      </c>
      <c r="M963" s="673">
        <f>Annual!M976</f>
        <v>500</v>
      </c>
      <c r="N963" s="673">
        <f>Annual!N976</f>
        <v>500</v>
      </c>
      <c r="O963" s="673">
        <f>Annual!O976</f>
        <v>500</v>
      </c>
      <c r="P963" s="673">
        <f>Annual!P976</f>
        <v>500</v>
      </c>
      <c r="Q963" s="673">
        <f>Annual!Q976</f>
        <v>500</v>
      </c>
      <c r="R963" s="673">
        <f>Annual!R976</f>
        <v>500</v>
      </c>
      <c r="S963" s="673">
        <f>Annual!S976</f>
        <v>500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139</v>
      </c>
      <c r="K964" s="673">
        <f>Annual!K977</f>
        <v>500</v>
      </c>
      <c r="L964" s="673">
        <f>Annual!L977</f>
        <v>500</v>
      </c>
      <c r="M964" s="673">
        <f>Annual!M977</f>
        <v>500</v>
      </c>
      <c r="N964" s="673">
        <f>Annual!N977</f>
        <v>500</v>
      </c>
      <c r="O964" s="673">
        <f>Annual!O977</f>
        <v>500</v>
      </c>
      <c r="P964" s="673">
        <f>Annual!P977</f>
        <v>500</v>
      </c>
      <c r="Q964" s="673">
        <f>Annual!Q977</f>
        <v>500</v>
      </c>
      <c r="R964" s="673">
        <f>Annual!R977</f>
        <v>500</v>
      </c>
      <c r="S964" s="673">
        <f>Annual!S977</f>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784</v>
      </c>
      <c r="J965" s="99" t="s">
        <v>367</v>
      </c>
      <c r="K965" s="673">
        <f>Annual!K978</f>
        <v>250</v>
      </c>
      <c r="L965" s="673">
        <f>Annual!L978</f>
        <v>250</v>
      </c>
      <c r="M965" s="673">
        <f>Annual!M978</f>
        <v>250</v>
      </c>
      <c r="N965" s="673">
        <f>Annual!N978</f>
        <v>250</v>
      </c>
      <c r="O965" s="673">
        <f>Annual!O978</f>
        <v>250</v>
      </c>
      <c r="P965" s="673">
        <f>Annual!P978</f>
        <v>250</v>
      </c>
      <c r="Q965" s="673">
        <f>Annual!Q978</f>
        <v>250</v>
      </c>
      <c r="R965" s="673">
        <f>Annual!R978</f>
        <v>250</v>
      </c>
      <c r="S965" s="673">
        <f>Annual!S978</f>
        <v>250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131</v>
      </c>
      <c r="K966" s="673">
        <f>Annual!K979</f>
        <v>100</v>
      </c>
      <c r="L966" s="673">
        <f>Annual!L979</f>
        <v>100</v>
      </c>
      <c r="M966" s="673">
        <f>Annual!M979</f>
        <v>100</v>
      </c>
      <c r="N966" s="673">
        <f>Annual!N979</f>
        <v>100</v>
      </c>
      <c r="O966" s="673">
        <f>Annual!O979</f>
        <v>100</v>
      </c>
      <c r="P966" s="673">
        <f>Annual!P979</f>
        <v>100</v>
      </c>
      <c r="Q966" s="673">
        <f>Annual!Q979</f>
        <v>100</v>
      </c>
      <c r="R966" s="673">
        <f>Annual!R979</f>
        <v>100</v>
      </c>
      <c r="S966" s="673">
        <f>Annual!S979</f>
        <v>100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132</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133</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134</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135</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136</v>
      </c>
      <c r="K971" s="673">
        <f>Annual!K984</f>
        <v>500</v>
      </c>
      <c r="L971" s="673">
        <f>Annual!L984</f>
        <v>500</v>
      </c>
      <c r="M971" s="673">
        <f>Annual!M984</f>
        <v>500</v>
      </c>
      <c r="N971" s="673">
        <f>Annual!N984</f>
        <v>500</v>
      </c>
      <c r="O971" s="673">
        <f>Annual!O984</f>
        <v>500</v>
      </c>
      <c r="P971" s="673">
        <f>Annual!P984</f>
        <v>500</v>
      </c>
      <c r="Q971" s="673">
        <f>Annual!Q984</f>
        <v>500</v>
      </c>
      <c r="R971" s="673">
        <f>Annual!R984</f>
        <v>500</v>
      </c>
      <c r="S971" s="673">
        <f>Annual!S984</f>
        <v>500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137</v>
      </c>
      <c r="K972" s="673">
        <f>Annual!K985</f>
        <v>500</v>
      </c>
      <c r="L972" s="673">
        <f>Annual!L985</f>
        <v>500</v>
      </c>
      <c r="M972" s="673">
        <f>Annual!M985</f>
        <v>500</v>
      </c>
      <c r="N972" s="673">
        <f>Annual!N985</f>
        <v>500</v>
      </c>
      <c r="O972" s="673">
        <f>Annual!O985</f>
        <v>500</v>
      </c>
      <c r="P972" s="673">
        <f>Annual!P985</f>
        <v>500</v>
      </c>
      <c r="Q972" s="673">
        <f>Annual!Q985</f>
        <v>500</v>
      </c>
      <c r="R972" s="673">
        <f>Annual!R985</f>
        <v>500</v>
      </c>
      <c r="S972" s="673">
        <f>Annual!S985</f>
        <v>500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138</v>
      </c>
      <c r="K973" s="673">
        <f>Annual!K986</f>
        <v>500</v>
      </c>
      <c r="L973" s="673">
        <f>Annual!L986</f>
        <v>500</v>
      </c>
      <c r="M973" s="673">
        <f>Annual!M986</f>
        <v>500</v>
      </c>
      <c r="N973" s="673">
        <f>Annual!N986</f>
        <v>500</v>
      </c>
      <c r="O973" s="673">
        <f>Annual!O986</f>
        <v>500</v>
      </c>
      <c r="P973" s="673">
        <f>Annual!P986</f>
        <v>500</v>
      </c>
      <c r="Q973" s="673">
        <f>Annual!Q986</f>
        <v>500</v>
      </c>
      <c r="R973" s="673">
        <f>Annual!R986</f>
        <v>500</v>
      </c>
      <c r="S973" s="673">
        <f>Annual!S986</f>
        <v>500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139</v>
      </c>
      <c r="K974" s="673">
        <f>Annual!K987</f>
        <v>500</v>
      </c>
      <c r="L974" s="673">
        <f>Annual!L987</f>
        <v>500</v>
      </c>
      <c r="M974" s="673">
        <f>Annual!M987</f>
        <v>500</v>
      </c>
      <c r="N974" s="673">
        <f>Annual!N987</f>
        <v>500</v>
      </c>
      <c r="O974" s="673">
        <f>Annual!O987</f>
        <v>500</v>
      </c>
      <c r="P974" s="673">
        <f>Annual!P987</f>
        <v>500</v>
      </c>
      <c r="Q974" s="673">
        <f>Annual!Q987</f>
        <v>500</v>
      </c>
      <c r="R974" s="673">
        <f>Annual!R987</f>
        <v>500</v>
      </c>
      <c r="S974" s="673">
        <f>Annual!S987</f>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785</v>
      </c>
      <c r="J975" s="99" t="s">
        <v>367</v>
      </c>
      <c r="K975" s="673">
        <f>Annual!K988</f>
        <v>250</v>
      </c>
      <c r="L975" s="673">
        <f>Annual!L988</f>
        <v>250</v>
      </c>
      <c r="M975" s="673">
        <f>Annual!M988</f>
        <v>250</v>
      </c>
      <c r="N975" s="673">
        <f>Annual!N988</f>
        <v>250</v>
      </c>
      <c r="O975" s="673">
        <f>Annual!O988</f>
        <v>250</v>
      </c>
      <c r="P975" s="673">
        <f>Annual!P988</f>
        <v>250</v>
      </c>
      <c r="Q975" s="673">
        <f>Annual!Q988</f>
        <v>250</v>
      </c>
      <c r="R975" s="673">
        <f>Annual!R988</f>
        <v>250</v>
      </c>
      <c r="S975" s="673">
        <f>Annual!S988</f>
        <v>250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131</v>
      </c>
      <c r="K976" s="673">
        <f>Annual!K989</f>
        <v>100</v>
      </c>
      <c r="L976" s="673">
        <f>Annual!L989</f>
        <v>100</v>
      </c>
      <c r="M976" s="673">
        <f>Annual!M989</f>
        <v>100</v>
      </c>
      <c r="N976" s="673">
        <f>Annual!N989</f>
        <v>100</v>
      </c>
      <c r="O976" s="673">
        <f>Annual!O989</f>
        <v>100</v>
      </c>
      <c r="P976" s="673">
        <f>Annual!P989</f>
        <v>100</v>
      </c>
      <c r="Q976" s="673">
        <f>Annual!Q989</f>
        <v>100</v>
      </c>
      <c r="R976" s="673">
        <f>Annual!R989</f>
        <v>100</v>
      </c>
      <c r="S976" s="673">
        <f>Annual!S989</f>
        <v>100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132</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133</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134</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135</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136</v>
      </c>
      <c r="K981" s="673">
        <f>Annual!K994</f>
        <v>500</v>
      </c>
      <c r="L981" s="673">
        <f>Annual!L994</f>
        <v>500</v>
      </c>
      <c r="M981" s="673">
        <f>Annual!M994</f>
        <v>500</v>
      </c>
      <c r="N981" s="673">
        <f>Annual!N994</f>
        <v>500</v>
      </c>
      <c r="O981" s="673">
        <f>Annual!O994</f>
        <v>500</v>
      </c>
      <c r="P981" s="673">
        <f>Annual!P994</f>
        <v>500</v>
      </c>
      <c r="Q981" s="673">
        <f>Annual!Q994</f>
        <v>500</v>
      </c>
      <c r="R981" s="673">
        <f>Annual!R994</f>
        <v>500</v>
      </c>
      <c r="S981" s="673">
        <f>Annual!S994</f>
        <v>500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137</v>
      </c>
      <c r="K982" s="673">
        <f>Annual!K995</f>
        <v>500</v>
      </c>
      <c r="L982" s="673">
        <f>Annual!L995</f>
        <v>500</v>
      </c>
      <c r="M982" s="673">
        <f>Annual!M995</f>
        <v>500</v>
      </c>
      <c r="N982" s="673">
        <f>Annual!N995</f>
        <v>500</v>
      </c>
      <c r="O982" s="673">
        <f>Annual!O995</f>
        <v>500</v>
      </c>
      <c r="P982" s="673">
        <f>Annual!P995</f>
        <v>500</v>
      </c>
      <c r="Q982" s="673">
        <f>Annual!Q995</f>
        <v>500</v>
      </c>
      <c r="R982" s="673">
        <f>Annual!R995</f>
        <v>500</v>
      </c>
      <c r="S982" s="673">
        <f>Annual!S995</f>
        <v>500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138</v>
      </c>
      <c r="K983" s="673">
        <f>Annual!K996</f>
        <v>500</v>
      </c>
      <c r="L983" s="673">
        <f>Annual!L996</f>
        <v>500</v>
      </c>
      <c r="M983" s="673">
        <f>Annual!M996</f>
        <v>500</v>
      </c>
      <c r="N983" s="673">
        <f>Annual!N996</f>
        <v>500</v>
      </c>
      <c r="O983" s="673">
        <f>Annual!O996</f>
        <v>500</v>
      </c>
      <c r="P983" s="673">
        <f>Annual!P996</f>
        <v>500</v>
      </c>
      <c r="Q983" s="673">
        <f>Annual!Q996</f>
        <v>500</v>
      </c>
      <c r="R983" s="673">
        <f>Annual!R996</f>
        <v>500</v>
      </c>
      <c r="S983" s="673">
        <f>Annual!S996</f>
        <v>500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139</v>
      </c>
      <c r="K984" s="673">
        <f>Annual!K997</f>
        <v>500</v>
      </c>
      <c r="L984" s="673">
        <f>Annual!L997</f>
        <v>500</v>
      </c>
      <c r="M984" s="673">
        <f>Annual!M997</f>
        <v>500</v>
      </c>
      <c r="N984" s="673">
        <f>Annual!N997</f>
        <v>500</v>
      </c>
      <c r="O984" s="673">
        <f>Annual!O997</f>
        <v>500</v>
      </c>
      <c r="P984" s="673">
        <f>Annual!P997</f>
        <v>500</v>
      </c>
      <c r="Q984" s="673">
        <f>Annual!Q997</f>
        <v>500</v>
      </c>
      <c r="R984" s="673">
        <f>Annual!R997</f>
        <v>500</v>
      </c>
      <c r="S984" s="673">
        <f>Annual!S997</f>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786</v>
      </c>
      <c r="J985" s="99" t="s">
        <v>367</v>
      </c>
      <c r="K985" s="673">
        <f>Annual!K998</f>
        <v>250</v>
      </c>
      <c r="L985" s="673">
        <f>Annual!L998</f>
        <v>250</v>
      </c>
      <c r="M985" s="673">
        <f>Annual!M998</f>
        <v>250</v>
      </c>
      <c r="N985" s="673">
        <f>Annual!N998</f>
        <v>250</v>
      </c>
      <c r="O985" s="673">
        <f>Annual!O998</f>
        <v>250</v>
      </c>
      <c r="P985" s="673">
        <f>Annual!P998</f>
        <v>250</v>
      </c>
      <c r="Q985" s="673">
        <f>Annual!Q998</f>
        <v>250</v>
      </c>
      <c r="R985" s="673">
        <f>Annual!R998</f>
        <v>250</v>
      </c>
      <c r="S985" s="673">
        <f>Annual!S998</f>
        <v>250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131</v>
      </c>
      <c r="K986" s="673">
        <f>Annual!K999</f>
        <v>100</v>
      </c>
      <c r="L986" s="673">
        <f>Annual!L999</f>
        <v>100</v>
      </c>
      <c r="M986" s="673">
        <f>Annual!M999</f>
        <v>100</v>
      </c>
      <c r="N986" s="673">
        <f>Annual!N999</f>
        <v>100</v>
      </c>
      <c r="O986" s="673">
        <f>Annual!O999</f>
        <v>100</v>
      </c>
      <c r="P986" s="673">
        <f>Annual!P999</f>
        <v>100</v>
      </c>
      <c r="Q986" s="673">
        <f>Annual!Q999</f>
        <v>100</v>
      </c>
      <c r="R986" s="673">
        <f>Annual!R999</f>
        <v>100</v>
      </c>
      <c r="S986" s="673">
        <f>Annual!S999</f>
        <v>100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132</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133</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134</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135</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136</v>
      </c>
      <c r="K991" s="673">
        <f>Annual!K1004</f>
        <v>500</v>
      </c>
      <c r="L991" s="673">
        <f>Annual!L1004</f>
        <v>500</v>
      </c>
      <c r="M991" s="673">
        <f>Annual!M1004</f>
        <v>500</v>
      </c>
      <c r="N991" s="673">
        <f>Annual!N1004</f>
        <v>500</v>
      </c>
      <c r="O991" s="673">
        <f>Annual!O1004</f>
        <v>500</v>
      </c>
      <c r="P991" s="673">
        <f>Annual!P1004</f>
        <v>500</v>
      </c>
      <c r="Q991" s="673">
        <f>Annual!Q1004</f>
        <v>500</v>
      </c>
      <c r="R991" s="673">
        <f>Annual!R1004</f>
        <v>500</v>
      </c>
      <c r="S991" s="673">
        <f>Annual!S1004</f>
        <v>500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137</v>
      </c>
      <c r="K992" s="673">
        <f>Annual!K1005</f>
        <v>500</v>
      </c>
      <c r="L992" s="673">
        <f>Annual!L1005</f>
        <v>500</v>
      </c>
      <c r="M992" s="673">
        <f>Annual!M1005</f>
        <v>500</v>
      </c>
      <c r="N992" s="673">
        <f>Annual!N1005</f>
        <v>500</v>
      </c>
      <c r="O992" s="673">
        <f>Annual!O1005</f>
        <v>500</v>
      </c>
      <c r="P992" s="673">
        <f>Annual!P1005</f>
        <v>500</v>
      </c>
      <c r="Q992" s="673">
        <f>Annual!Q1005</f>
        <v>500</v>
      </c>
      <c r="R992" s="673">
        <f>Annual!R1005</f>
        <v>500</v>
      </c>
      <c r="S992" s="673">
        <f>Annual!S1005</f>
        <v>500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138</v>
      </c>
      <c r="K993" s="673">
        <f>Annual!K1006</f>
        <v>500</v>
      </c>
      <c r="L993" s="673">
        <f>Annual!L1006</f>
        <v>500</v>
      </c>
      <c r="M993" s="673">
        <f>Annual!M1006</f>
        <v>500</v>
      </c>
      <c r="N993" s="673">
        <f>Annual!N1006</f>
        <v>500</v>
      </c>
      <c r="O993" s="673">
        <f>Annual!O1006</f>
        <v>500</v>
      </c>
      <c r="P993" s="673">
        <f>Annual!P1006</f>
        <v>500</v>
      </c>
      <c r="Q993" s="673">
        <f>Annual!Q1006</f>
        <v>500</v>
      </c>
      <c r="R993" s="673">
        <f>Annual!R1006</f>
        <v>500</v>
      </c>
      <c r="S993" s="673">
        <f>Annual!S1006</f>
        <v>500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139</v>
      </c>
      <c r="K994" s="673">
        <f>Annual!K1007</f>
        <v>500</v>
      </c>
      <c r="L994" s="673">
        <f>Annual!L1007</f>
        <v>500</v>
      </c>
      <c r="M994" s="673">
        <f>Annual!M1007</f>
        <v>500</v>
      </c>
      <c r="N994" s="673">
        <f>Annual!N1007</f>
        <v>500</v>
      </c>
      <c r="O994" s="673">
        <f>Annual!O1007</f>
        <v>500</v>
      </c>
      <c r="P994" s="673">
        <f>Annual!P1007</f>
        <v>500</v>
      </c>
      <c r="Q994" s="673">
        <f>Annual!Q1007</f>
        <v>500</v>
      </c>
      <c r="R994" s="673">
        <f>Annual!R1007</f>
        <v>500</v>
      </c>
      <c r="S994" s="673">
        <f>Annual!S1007</f>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787</v>
      </c>
      <c r="J995" s="99" t="s">
        <v>367</v>
      </c>
      <c r="K995" s="673">
        <f>Annual!K1008</f>
        <v>250</v>
      </c>
      <c r="L995" s="673">
        <f>Annual!L1008</f>
        <v>250</v>
      </c>
      <c r="M995" s="673">
        <f>Annual!M1008</f>
        <v>250</v>
      </c>
      <c r="N995" s="673">
        <f>Annual!N1008</f>
        <v>250</v>
      </c>
      <c r="O995" s="673">
        <f>Annual!O1008</f>
        <v>250</v>
      </c>
      <c r="P995" s="673">
        <f>Annual!P1008</f>
        <v>250</v>
      </c>
      <c r="Q995" s="673">
        <f>Annual!Q1008</f>
        <v>250</v>
      </c>
      <c r="R995" s="673">
        <f>Annual!R1008</f>
        <v>250</v>
      </c>
      <c r="S995" s="673">
        <f>Annual!S1008</f>
        <v>250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131</v>
      </c>
      <c r="K996" s="673">
        <f>Annual!K1009</f>
        <v>100</v>
      </c>
      <c r="L996" s="673">
        <f>Annual!L1009</f>
        <v>100</v>
      </c>
      <c r="M996" s="673">
        <f>Annual!M1009</f>
        <v>100</v>
      </c>
      <c r="N996" s="673">
        <f>Annual!N1009</f>
        <v>100</v>
      </c>
      <c r="O996" s="673">
        <f>Annual!O1009</f>
        <v>100</v>
      </c>
      <c r="P996" s="673">
        <f>Annual!P1009</f>
        <v>100</v>
      </c>
      <c r="Q996" s="673">
        <f>Annual!Q1009</f>
        <v>100</v>
      </c>
      <c r="R996" s="673">
        <f>Annual!R1009</f>
        <v>100</v>
      </c>
      <c r="S996" s="673">
        <f>Annual!S1009</f>
        <v>100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132</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133</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134</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135</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136</v>
      </c>
      <c r="K1001" s="673">
        <f>Annual!K1014</f>
        <v>500</v>
      </c>
      <c r="L1001" s="673">
        <f>Annual!L1014</f>
        <v>500</v>
      </c>
      <c r="M1001" s="673">
        <f>Annual!M1014</f>
        <v>500</v>
      </c>
      <c r="N1001" s="673">
        <f>Annual!N1014</f>
        <v>500</v>
      </c>
      <c r="O1001" s="673">
        <f>Annual!O1014</f>
        <v>500</v>
      </c>
      <c r="P1001" s="673">
        <f>Annual!P1014</f>
        <v>500</v>
      </c>
      <c r="Q1001" s="673">
        <f>Annual!Q1014</f>
        <v>500</v>
      </c>
      <c r="R1001" s="673">
        <f>Annual!R1014</f>
        <v>500</v>
      </c>
      <c r="S1001" s="673">
        <f>Annual!S1014</f>
        <v>500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137</v>
      </c>
      <c r="K1002" s="673">
        <f>Annual!K1015</f>
        <v>500</v>
      </c>
      <c r="L1002" s="673">
        <f>Annual!L1015</f>
        <v>500</v>
      </c>
      <c r="M1002" s="673">
        <f>Annual!M1015</f>
        <v>500</v>
      </c>
      <c r="N1002" s="673">
        <f>Annual!N1015</f>
        <v>500</v>
      </c>
      <c r="O1002" s="673">
        <f>Annual!O1015</f>
        <v>500</v>
      </c>
      <c r="P1002" s="673">
        <f>Annual!P1015</f>
        <v>500</v>
      </c>
      <c r="Q1002" s="673">
        <f>Annual!Q1015</f>
        <v>500</v>
      </c>
      <c r="R1002" s="673">
        <f>Annual!R1015</f>
        <v>500</v>
      </c>
      <c r="S1002" s="673">
        <f>Annual!S1015</f>
        <v>500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138</v>
      </c>
      <c r="K1003" s="673">
        <f>Annual!K1016</f>
        <v>500</v>
      </c>
      <c r="L1003" s="673">
        <f>Annual!L1016</f>
        <v>500</v>
      </c>
      <c r="M1003" s="673">
        <f>Annual!M1016</f>
        <v>500</v>
      </c>
      <c r="N1003" s="673">
        <f>Annual!N1016</f>
        <v>500</v>
      </c>
      <c r="O1003" s="673">
        <f>Annual!O1016</f>
        <v>500</v>
      </c>
      <c r="P1003" s="673">
        <f>Annual!P1016</f>
        <v>500</v>
      </c>
      <c r="Q1003" s="673">
        <f>Annual!Q1016</f>
        <v>500</v>
      </c>
      <c r="R1003" s="673">
        <f>Annual!R1016</f>
        <v>500</v>
      </c>
      <c r="S1003" s="673">
        <f>Annual!S1016</f>
        <v>500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139</v>
      </c>
      <c r="K1004" s="673">
        <f>Annual!K1017</f>
        <v>500</v>
      </c>
      <c r="L1004" s="673">
        <f>Annual!L1017</f>
        <v>500</v>
      </c>
      <c r="M1004" s="673">
        <f>Annual!M1017</f>
        <v>500</v>
      </c>
      <c r="N1004" s="673">
        <f>Annual!N1017</f>
        <v>500</v>
      </c>
      <c r="O1004" s="673">
        <f>Annual!O1017</f>
        <v>500</v>
      </c>
      <c r="P1004" s="673">
        <f>Annual!P1017</f>
        <v>500</v>
      </c>
      <c r="Q1004" s="673">
        <f>Annual!Q1017</f>
        <v>500</v>
      </c>
      <c r="R1004" s="673">
        <f>Annual!R1017</f>
        <v>500</v>
      </c>
      <c r="S1004" s="673">
        <f>Annual!S1017</f>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113</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115</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106</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734</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738</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931</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77" t="s">
        <v>736</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77" t="s">
        <v>735</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901</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212</v>
      </c>
      <c r="M1020" s="98" t="s">
        <v>345</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153</v>
      </c>
      <c r="L1021" s="111" t="s">
        <v>213</v>
      </c>
      <c r="M1021" s="472" t="s">
        <v>191</v>
      </c>
      <c r="N1021" s="472" t="s">
        <v>357</v>
      </c>
      <c r="O1021" s="472" t="s">
        <v>356</v>
      </c>
      <c r="P1021" s="472" t="s">
        <v>190</v>
      </c>
      <c r="Q1021" s="23" t="s">
        <v>733</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13" t="s">
        <v>369</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14" t="s">
        <v>370</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14" t="s">
        <v>371</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14" t="s">
        <v>372</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14" t="s">
        <v>373</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14" t="s">
        <v>374</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14" t="s">
        <v>375</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14" t="s">
        <v>376</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14" t="s">
        <v>377</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15" t="s">
        <v>378</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902</v>
      </c>
      <c r="H1033" s="85"/>
      <c r="I1033" s="85"/>
      <c r="J1033" s="85"/>
      <c r="K1033" s="85"/>
      <c r="L1033" s="222">
        <v>6.5</v>
      </c>
      <c r="M1033" s="85" t="s">
        <v>739</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113</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114</v>
      </c>
      <c r="AE1036" s="41" t="s">
        <v>115</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613" activePane="bottomRight" state="frozen"/>
      <selection activeCell="B1" sqref="B1"/>
      <selection pane="topRight" activeCell="K1" sqref="K1"/>
      <selection pane="bottomLeft" activeCell="B24" sqref="B24"/>
      <selection pane="bottomRight" activeCell="I643" sqref="I643"/>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3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15" customHeight="1" thickBot="1" x14ac:dyDescent="0.4">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15" customHeight="1" outlineLevel="1" collapsed="1" x14ac:dyDescent="0.3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3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49999999999999" customHeight="1" x14ac:dyDescent="0.35">
      <c r="A6" s="243"/>
      <c r="B6" s="252"/>
      <c r="C6" s="245">
        <v>1.02</v>
      </c>
      <c r="D6" s="256"/>
      <c r="E6" s="318" t="s">
        <v>385</v>
      </c>
      <c r="F6" s="319">
        <v>2</v>
      </c>
      <c r="G6" s="257"/>
      <c r="H6" s="633" t="s">
        <v>386</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49999999999999" customHeight="1" outlineLevel="1" x14ac:dyDescent="0.35">
      <c r="A7" s="243"/>
      <c r="B7" s="252"/>
      <c r="C7" s="245">
        <f>INT($C$6)+1.02</f>
        <v>2.02</v>
      </c>
      <c r="D7" s="256"/>
      <c r="E7" s="325" t="s">
        <v>387</v>
      </c>
      <c r="F7" s="325">
        <v>1</v>
      </c>
      <c r="G7" s="261"/>
      <c r="H7" s="262" t="s">
        <v>388</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3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35">
      <c r="A9" s="243"/>
      <c r="B9" s="252"/>
      <c r="C9" s="245">
        <f>INT($C$6)+1.005</f>
        <v>2.0049999999999999</v>
      </c>
      <c r="D9" s="268" t="s">
        <v>394</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35">
      <c r="A10" s="243"/>
      <c r="B10" s="252"/>
      <c r="C10" s="245">
        <f>INT($C$6)+1</f>
        <v>2</v>
      </c>
      <c r="D10" s="268"/>
      <c r="E10" s="325"/>
      <c r="F10" s="325"/>
      <c r="G10" s="268"/>
      <c r="H10" s="271" t="s">
        <v>395</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35">
      <c r="A11" s="243"/>
      <c r="B11" s="252"/>
      <c r="C11" s="245">
        <f>INT($C$6)+1.045</f>
        <v>2.0449999999999999</v>
      </c>
      <c r="D11" s="268"/>
      <c r="E11" s="325"/>
      <c r="F11" s="325"/>
      <c r="G11" s="268"/>
      <c r="H11" s="273" t="s">
        <v>396</v>
      </c>
      <c r="I11" s="481">
        <v>44910.676203703697</v>
      </c>
      <c r="J11" s="897" t="s">
        <v>1133</v>
      </c>
      <c r="K11" s="898"/>
      <c r="L11" s="898"/>
      <c r="M11" s="898"/>
      <c r="N11" s="898"/>
      <c r="O11" s="898"/>
      <c r="P11" s="898"/>
      <c r="Q11" s="898"/>
      <c r="R11" s="898"/>
      <c r="S11" s="898"/>
      <c r="T11" s="898"/>
      <c r="U11" s="898"/>
      <c r="V11" s="898"/>
      <c r="W11" s="898"/>
      <c r="X11" s="899"/>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35">
      <c r="A12" s="243"/>
      <c r="B12" s="252"/>
      <c r="C12" s="245">
        <f>INT($C$6)+1.045</f>
        <v>2.0449999999999999</v>
      </c>
      <c r="D12" s="268"/>
      <c r="E12" s="325"/>
      <c r="F12" s="325"/>
      <c r="G12" s="268"/>
      <c r="H12" s="273" t="s">
        <v>397</v>
      </c>
      <c r="I12" s="369">
        <v>45121.806638773101</v>
      </c>
      <c r="J12" s="900" t="s">
        <v>1143</v>
      </c>
      <c r="K12" s="900"/>
      <c r="L12" s="900"/>
      <c r="M12" s="900"/>
      <c r="N12" s="900"/>
      <c r="O12" s="900"/>
      <c r="P12" s="900"/>
      <c r="Q12" s="900"/>
      <c r="R12" s="900"/>
      <c r="S12" s="900"/>
      <c r="T12" s="900"/>
      <c r="U12" s="900"/>
      <c r="V12" s="900"/>
      <c r="W12" s="900"/>
      <c r="X12" s="900"/>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15" hidden="1" customHeight="1" outlineLevel="3" x14ac:dyDescent="0.3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398</v>
      </c>
      <c r="AR13" s="255"/>
      <c r="AS13" s="243"/>
      <c r="AT13" s="243"/>
      <c r="AU13" s="243"/>
    </row>
    <row r="14" spans="1:47" ht="5.15" hidden="1" customHeight="1" outlineLevel="3" x14ac:dyDescent="0.35">
      <c r="A14" s="243"/>
      <c r="B14" s="252"/>
      <c r="C14" s="245">
        <f>INT($C$6)+3.005</f>
        <v>4.0049999999999999</v>
      </c>
      <c r="D14" s="268" t="s">
        <v>394</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35">
      <c r="A15" s="243"/>
      <c r="B15" s="252"/>
      <c r="C15" s="245">
        <f>INT($C$6)+3</f>
        <v>4</v>
      </c>
      <c r="D15" s="268"/>
      <c r="E15" s="325"/>
      <c r="F15" s="325"/>
      <c r="G15" s="268"/>
      <c r="H15" s="274" t="s">
        <v>399</v>
      </c>
      <c r="I15" s="275" t="s">
        <v>400</v>
      </c>
      <c r="J15" s="276">
        <v>15</v>
      </c>
      <c r="K15" s="275" t="s">
        <v>401</v>
      </c>
      <c r="L15" s="276">
        <v>8.43</v>
      </c>
      <c r="M15" s="273" t="s">
        <v>402</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35">
      <c r="A16" s="243"/>
      <c r="B16" s="252"/>
      <c r="C16" s="245">
        <f>INT($C$6)+3</f>
        <v>4</v>
      </c>
      <c r="D16" s="268"/>
      <c r="E16" s="325"/>
      <c r="F16" s="325"/>
      <c r="G16" s="268"/>
      <c r="H16" s="273" t="s">
        <v>403</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35">
      <c r="A17" s="243"/>
      <c r="B17" s="252"/>
      <c r="C17" s="245">
        <f>INT($C$6)+3</f>
        <v>4</v>
      </c>
      <c r="D17" s="268"/>
      <c r="E17" s="325"/>
      <c r="F17" s="325"/>
      <c r="G17" s="268"/>
      <c r="H17" s="273" t="s">
        <v>404</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35">
      <c r="A18" s="243"/>
      <c r="B18" s="252"/>
      <c r="C18" s="245">
        <f>INT($C$6)+3</f>
        <v>4</v>
      </c>
      <c r="D18" s="268"/>
      <c r="E18" s="325"/>
      <c r="F18" s="325"/>
      <c r="G18" s="268"/>
      <c r="H18" s="273" t="s">
        <v>405</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35">
      <c r="A19" s="243"/>
      <c r="B19" s="252"/>
      <c r="C19" s="245">
        <f>INT($C$6)+3</f>
        <v>4</v>
      </c>
      <c r="D19" s="268"/>
      <c r="E19" s="325"/>
      <c r="F19" s="325"/>
      <c r="G19" s="268"/>
      <c r="H19" s="273" t="s">
        <v>406</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15" hidden="1" customHeight="1" outlineLevel="3" x14ac:dyDescent="0.3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398</v>
      </c>
      <c r="AR20" s="255"/>
      <c r="AS20" s="243"/>
      <c r="AT20" s="243"/>
      <c r="AU20" s="243"/>
    </row>
    <row r="21" spans="1:47" ht="5.15" customHeight="1" outlineLevel="2" x14ac:dyDescent="0.3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15" customHeight="1" outlineLevel="1" x14ac:dyDescent="0.3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115</v>
      </c>
      <c r="AS22" s="243"/>
      <c r="AT22" s="243"/>
      <c r="AU22" s="243"/>
    </row>
    <row r="23" spans="1:47" ht="5.15" customHeight="1" x14ac:dyDescent="0.3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3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3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15" customHeight="1" thickBot="1" x14ac:dyDescent="0.4">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15" customHeight="1" outlineLevel="1" collapsed="1" x14ac:dyDescent="0.3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3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49999999999999" customHeight="1" x14ac:dyDescent="0.35">
      <c r="A29" s="243"/>
      <c r="B29" s="252"/>
      <c r="C29" s="245">
        <v>1.02</v>
      </c>
      <c r="D29" s="256"/>
      <c r="E29" s="318" t="s">
        <v>385</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49999999999999" customHeight="1" outlineLevel="1" x14ac:dyDescent="0.35">
      <c r="A30" s="243"/>
      <c r="B30" s="252"/>
      <c r="C30" s="245">
        <f>INT($C$29)+1.02</f>
        <v>2.02</v>
      </c>
      <c r="D30" s="256"/>
      <c r="E30" s="325" t="s">
        <v>387</v>
      </c>
      <c r="F30" s="325">
        <v>1</v>
      </c>
      <c r="G30" s="261"/>
      <c r="H30" s="262" t="s">
        <v>407</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15" customHeight="1" outlineLevel="2" x14ac:dyDescent="0.3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3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3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3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3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9" customHeight="1" outlineLevel="2" collapsed="1" x14ac:dyDescent="0.35">
      <c r="A36" s="243"/>
      <c r="B36" s="252" t="s">
        <v>391</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35">
      <c r="A37" s="243"/>
      <c r="B37" s="252"/>
      <c r="C37" s="245">
        <f>INT(MAX($C$40:$C$169))+1</f>
        <v>5</v>
      </c>
      <c r="D37" s="268"/>
      <c r="E37" s="325"/>
      <c r="F37" s="325"/>
      <c r="G37" s="268"/>
      <c r="AQ37" s="268"/>
      <c r="AR37" s="255"/>
      <c r="AS37" s="243"/>
      <c r="AT37" s="243"/>
      <c r="AU37" s="243"/>
    </row>
    <row r="38" spans="1:47" hidden="1" outlineLevel="4" x14ac:dyDescent="0.35">
      <c r="A38" s="243"/>
      <c r="B38" s="252" t="s">
        <v>392</v>
      </c>
      <c r="C38" s="245">
        <f>INT(MAX($C$40:$C$169))+1</f>
        <v>5</v>
      </c>
      <c r="D38" s="268" t="s">
        <v>393</v>
      </c>
      <c r="E38" s="325"/>
      <c r="F38" s="325"/>
      <c r="G38" s="268"/>
      <c r="AQ38" s="268"/>
      <c r="AR38" s="255"/>
      <c r="AS38" s="243"/>
      <c r="AT38" s="243"/>
      <c r="AU38" s="243"/>
    </row>
    <row r="39" spans="1:47" outlineLevel="1" x14ac:dyDescent="0.35">
      <c r="A39" s="243"/>
      <c r="B39" s="252"/>
      <c r="C39" s="245">
        <f>INT($C$29)+1</f>
        <v>2</v>
      </c>
      <c r="D39" s="268"/>
      <c r="E39" s="325"/>
      <c r="F39" s="325"/>
      <c r="G39" s="268"/>
      <c r="H39" s="285" t="s">
        <v>408</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15" hidden="1" customHeight="1" outlineLevel="3" x14ac:dyDescent="0.35">
      <c r="A40" s="243"/>
      <c r="B40" s="252"/>
      <c r="C40" s="245">
        <f>INT($C$29)+3.005</f>
        <v>4.0049999999999999</v>
      </c>
      <c r="D40" s="268" t="s">
        <v>394</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35">
      <c r="A41" s="243"/>
      <c r="B41" s="252"/>
      <c r="C41" s="245">
        <f>INT($C$29)+2</f>
        <v>3</v>
      </c>
      <c r="D41" s="268"/>
      <c r="E41" s="325"/>
      <c r="F41" s="325"/>
      <c r="G41" s="268"/>
      <c r="H41" s="273" t="s">
        <v>409</v>
      </c>
      <c r="I41" s="289"/>
      <c r="J41" s="290">
        <v>2</v>
      </c>
      <c r="K41" s="273"/>
      <c r="L41" s="273" t="s">
        <v>881</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35">
      <c r="A42" s="243"/>
      <c r="B42" s="252"/>
      <c r="C42" s="245">
        <f>INT($C$29)+2</f>
        <v>3</v>
      </c>
      <c r="D42" s="268"/>
      <c r="E42" s="325"/>
      <c r="F42" s="325"/>
      <c r="G42" s="268"/>
      <c r="H42" s="273" t="s">
        <v>410</v>
      </c>
      <c r="I42" s="289"/>
      <c r="J42" s="290">
        <v>0</v>
      </c>
      <c r="K42" s="273"/>
      <c r="L42" s="273" t="s">
        <v>411</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35">
      <c r="A43" s="243"/>
      <c r="B43" s="252"/>
      <c r="C43" s="245">
        <f>INT($C$29)+2</f>
        <v>3</v>
      </c>
      <c r="D43" s="268"/>
      <c r="E43" s="325"/>
      <c r="F43" s="325"/>
      <c r="G43" s="268"/>
      <c r="H43" s="273" t="s">
        <v>412</v>
      </c>
      <c r="I43" s="289" t="s">
        <v>413</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35">
      <c r="A44" s="243"/>
      <c r="B44" s="252"/>
      <c r="C44" s="245">
        <f>INT($C$29)+2</f>
        <v>3</v>
      </c>
      <c r="D44" s="268"/>
      <c r="E44" s="325"/>
      <c r="F44" s="325"/>
      <c r="G44" s="268"/>
      <c r="H44" s="273" t="s">
        <v>414</v>
      </c>
      <c r="I44" s="289" t="s">
        <v>413</v>
      </c>
      <c r="J44" s="290">
        <v>10</v>
      </c>
      <c r="K44" s="273"/>
      <c r="L44" s="273" t="s">
        <v>415</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35">
      <c r="A45" s="243"/>
      <c r="B45" s="252"/>
      <c r="C45" s="245">
        <f>INT($C$29)+3</f>
        <v>4</v>
      </c>
      <c r="D45" s="268"/>
      <c r="E45" s="325"/>
      <c r="F45" s="325"/>
      <c r="G45" s="268"/>
      <c r="H45" s="273" t="s">
        <v>416</v>
      </c>
      <c r="I45" s="289"/>
      <c r="J45" s="290">
        <v>0</v>
      </c>
      <c r="K45" s="273"/>
      <c r="L45" s="273" t="s">
        <v>417</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35">
      <c r="A46" s="243"/>
      <c r="B46" s="252"/>
      <c r="C46" s="245">
        <f>INT($C$29)+3</f>
        <v>4</v>
      </c>
      <c r="D46" s="268"/>
      <c r="E46" s="325"/>
      <c r="F46" s="325"/>
      <c r="G46" s="268"/>
      <c r="H46" s="291" t="s">
        <v>418</v>
      </c>
      <c r="I46" s="292" t="s">
        <v>419</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35">
      <c r="A47" s="243"/>
      <c r="B47" s="252"/>
      <c r="C47" s="245">
        <f>INT($C$29)+3</f>
        <v>4</v>
      </c>
      <c r="D47" s="268"/>
      <c r="E47" s="325"/>
      <c r="F47" s="325"/>
      <c r="G47" s="268"/>
      <c r="H47" s="273" t="s">
        <v>420</v>
      </c>
      <c r="I47" s="289"/>
      <c r="J47" s="290">
        <v>1.25</v>
      </c>
      <c r="K47" s="273"/>
      <c r="L47" s="273" t="s">
        <v>421</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35">
      <c r="A48" s="243"/>
      <c r="B48" s="252"/>
      <c r="C48" s="245">
        <f>INT($C$29)+3</f>
        <v>4</v>
      </c>
      <c r="D48" s="268"/>
      <c r="E48" s="325"/>
      <c r="F48" s="325"/>
      <c r="G48" s="268"/>
      <c r="H48" s="273" t="s">
        <v>422</v>
      </c>
      <c r="I48" s="289" t="s">
        <v>423</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35">
      <c r="A49" s="243"/>
      <c r="B49" s="252"/>
      <c r="C49" s="245">
        <v>4</v>
      </c>
      <c r="D49" s="268"/>
      <c r="E49" s="325"/>
      <c r="F49" s="325"/>
      <c r="G49" s="268"/>
      <c r="H49" s="273" t="s">
        <v>424</v>
      </c>
      <c r="I49" s="273"/>
      <c r="J49" s="276">
        <v>35</v>
      </c>
      <c r="K49" s="273"/>
      <c r="L49" s="273" t="s">
        <v>949</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35">
      <c r="A50" s="243"/>
      <c r="B50" s="252"/>
      <c r="C50" s="245">
        <v>4</v>
      </c>
      <c r="D50" s="268"/>
      <c r="E50" s="325"/>
      <c r="F50" s="325"/>
      <c r="G50" s="268"/>
      <c r="H50" s="273" t="s">
        <v>425</v>
      </c>
      <c r="I50" s="289" t="s">
        <v>419</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35">
      <c r="A51" s="243"/>
      <c r="B51" s="252"/>
      <c r="C51" s="245">
        <v>4</v>
      </c>
      <c r="D51" s="268"/>
      <c r="E51" s="325"/>
      <c r="F51" s="325"/>
      <c r="G51" s="268"/>
      <c r="H51" s="273" t="s">
        <v>1089</v>
      </c>
      <c r="I51" s="835" t="s">
        <v>1090</v>
      </c>
      <c r="J51" s="311">
        <v>0</v>
      </c>
      <c r="K51" s="273"/>
      <c r="L51" s="273" t="s">
        <v>1091</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3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35">
      <c r="A53" s="243"/>
      <c r="B53" s="252"/>
      <c r="C53" s="245">
        <f>INT($C$29)+3</f>
        <v>4</v>
      </c>
      <c r="D53" s="268"/>
      <c r="E53" s="325"/>
      <c r="F53" s="325"/>
      <c r="G53" s="268"/>
      <c r="H53" s="273" t="s">
        <v>426</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35">
      <c r="A54" s="243"/>
      <c r="B54" s="252"/>
      <c r="C54" s="245">
        <f>INT($C$29)+3</f>
        <v>4</v>
      </c>
      <c r="D54" s="268"/>
      <c r="E54" s="325"/>
      <c r="F54" s="325"/>
      <c r="G54" s="268"/>
      <c r="H54" s="273"/>
      <c r="I54" s="295" t="s">
        <v>427</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35">
      <c r="A55" s="243"/>
      <c r="B55" s="252"/>
      <c r="C55" s="245">
        <f>INT($C$29)+3</f>
        <v>4</v>
      </c>
      <c r="D55" s="268"/>
      <c r="E55" s="325"/>
      <c r="F55" s="325"/>
      <c r="G55" s="268"/>
      <c r="H55" s="273"/>
      <c r="I55" s="296" t="s">
        <v>428</v>
      </c>
      <c r="J55" s="296"/>
      <c r="K55" s="296" t="s">
        <v>429</v>
      </c>
      <c r="L55" s="296"/>
      <c r="M55" s="296" t="s">
        <v>430</v>
      </c>
      <c r="N55" s="296"/>
      <c r="O55" s="296" t="s">
        <v>431</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35">
      <c r="A56" s="243"/>
      <c r="B56" s="252"/>
      <c r="C56" s="245"/>
      <c r="D56" s="268"/>
      <c r="E56" s="325"/>
      <c r="F56" s="325"/>
      <c r="G56" s="268"/>
      <c r="H56" s="275" t="s">
        <v>432</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35">
      <c r="A57" s="243"/>
      <c r="B57" s="252"/>
      <c r="C57" s="245">
        <v>3</v>
      </c>
      <c r="D57" s="268"/>
      <c r="E57" s="325"/>
      <c r="F57" s="325"/>
      <c r="G57" s="268"/>
      <c r="H57" s="275" t="s">
        <v>432</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15" customHeight="1" outlineLevel="2" x14ac:dyDescent="0.3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398</v>
      </c>
      <c r="AR58" s="255"/>
      <c r="AS58" s="243"/>
      <c r="AT58" s="243"/>
      <c r="AU58" s="243"/>
    </row>
    <row r="59" spans="1:47" outlineLevel="1" x14ac:dyDescent="0.35">
      <c r="A59" s="243"/>
      <c r="B59" s="252"/>
      <c r="C59" s="245">
        <f>INT($C$29)+1</f>
        <v>2</v>
      </c>
      <c r="D59" s="268"/>
      <c r="E59" s="325"/>
      <c r="F59" s="325"/>
      <c r="G59" s="268"/>
      <c r="H59" s="285" t="s">
        <v>433</v>
      </c>
      <c r="I59" s="286"/>
      <c r="J59" s="287"/>
      <c r="K59" s="299" t="s">
        <v>434</v>
      </c>
      <c r="L59" s="299" t="s">
        <v>435</v>
      </c>
      <c r="M59" s="300"/>
      <c r="N59" s="301"/>
      <c r="O59" s="258" t="s">
        <v>436</v>
      </c>
      <c r="P59" s="258"/>
      <c r="Q59" s="258" t="s">
        <v>437</v>
      </c>
      <c r="R59" s="258"/>
      <c r="S59" s="302" t="s">
        <v>21</v>
      </c>
      <c r="T59" s="287"/>
      <c r="U59" s="640" t="s">
        <v>438</v>
      </c>
      <c r="V59" s="258" t="s">
        <v>953</v>
      </c>
      <c r="W59" s="287"/>
      <c r="X59" s="301" t="s">
        <v>440</v>
      </c>
      <c r="Y59" s="303" t="s">
        <v>439</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6" outlineLevel="1" x14ac:dyDescent="0.35">
      <c r="A60" s="243"/>
      <c r="B60" s="252"/>
      <c r="C60" s="245">
        <f>INT($C$29)+1</f>
        <v>2</v>
      </c>
      <c r="D60" s="268"/>
      <c r="E60" s="325"/>
      <c r="F60" s="325"/>
      <c r="G60" s="268"/>
      <c r="H60" s="302" t="s">
        <v>441</v>
      </c>
      <c r="I60" s="302" t="s">
        <v>442</v>
      </c>
      <c r="J60" s="301"/>
      <c r="K60" s="299"/>
      <c r="L60" s="299" t="s">
        <v>443</v>
      </c>
      <c r="M60" s="300"/>
      <c r="N60" s="301"/>
      <c r="O60" s="302" t="s">
        <v>445</v>
      </c>
      <c r="P60" s="302" t="s">
        <v>446</v>
      </c>
      <c r="Q60" s="302" t="s">
        <v>445</v>
      </c>
      <c r="R60" s="302" t="s">
        <v>446</v>
      </c>
      <c r="S60" s="302" t="s">
        <v>444</v>
      </c>
      <c r="T60" s="301" t="s">
        <v>447</v>
      </c>
      <c r="U60" s="301" t="s">
        <v>448</v>
      </c>
      <c r="V60" s="302" t="s">
        <v>954</v>
      </c>
      <c r="W60" s="301"/>
      <c r="X60" s="301" t="s">
        <v>449</v>
      </c>
      <c r="Y60" s="579" t="s">
        <v>428</v>
      </c>
      <c r="Z60" s="579"/>
      <c r="AA60" s="579"/>
      <c r="AB60" s="579" t="s">
        <v>429</v>
      </c>
      <c r="AC60" s="579"/>
      <c r="AD60" s="579"/>
      <c r="AE60" s="579" t="s">
        <v>431</v>
      </c>
      <c r="AF60" s="579"/>
      <c r="AG60" s="303"/>
      <c r="AH60" s="301"/>
      <c r="AI60" s="301"/>
      <c r="AJ60" s="301"/>
      <c r="AK60" s="301"/>
      <c r="AL60" s="301"/>
      <c r="AM60" s="301"/>
      <c r="AN60" s="301"/>
      <c r="AO60" s="301"/>
      <c r="AP60" s="301"/>
      <c r="AQ60" s="268"/>
      <c r="AR60" s="255"/>
      <c r="AS60" s="243"/>
      <c r="AT60" s="243"/>
      <c r="AU60" s="243"/>
    </row>
    <row r="61" spans="1:47" ht="5.15" hidden="1" customHeight="1" outlineLevel="3" x14ac:dyDescent="0.35">
      <c r="A61" s="243"/>
      <c r="B61" s="252"/>
      <c r="C61" s="245">
        <f>INT($C$29)+3.005</f>
        <v>4.0049999999999999</v>
      </c>
      <c r="D61" s="268" t="s">
        <v>394</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3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732</v>
      </c>
      <c r="Y62" s="273"/>
      <c r="Z62" s="273"/>
      <c r="AA62" s="273"/>
      <c r="AB62" s="273"/>
      <c r="AC62" s="273"/>
      <c r="AD62" s="273"/>
      <c r="AE62" s="273"/>
      <c r="AF62" s="273"/>
      <c r="AG62" s="273"/>
      <c r="AH62" s="273" t="s">
        <v>1102</v>
      </c>
      <c r="AI62" s="273"/>
      <c r="AJ62" s="273">
        <f>COUNT($J$65:$J$74)</f>
        <v>10</v>
      </c>
      <c r="AK62" s="273"/>
      <c r="AL62" s="273"/>
      <c r="AM62" s="273"/>
      <c r="AN62" s="273"/>
      <c r="AO62" s="273"/>
      <c r="AP62" s="273"/>
      <c r="AQ62" s="268"/>
      <c r="AR62" s="255"/>
      <c r="AS62" s="243"/>
      <c r="AT62" s="243"/>
      <c r="AU62" s="243"/>
    </row>
    <row r="63" spans="1:47" outlineLevel="2" x14ac:dyDescent="0.3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731</v>
      </c>
      <c r="Z63" s="295"/>
      <c r="AA63" s="295"/>
      <c r="AB63" s="295"/>
      <c r="AC63" s="295"/>
      <c r="AD63" s="467"/>
      <c r="AE63" s="360"/>
      <c r="AF63" s="273"/>
      <c r="AG63" s="273"/>
      <c r="AH63" s="289"/>
      <c r="AI63" s="295" t="s">
        <v>1103</v>
      </c>
      <c r="AJ63" s="295"/>
      <c r="AK63" s="289"/>
      <c r="AL63" s="289"/>
      <c r="AM63" s="289"/>
      <c r="AN63" s="295" t="s">
        <v>1104</v>
      </c>
      <c r="AO63" s="295"/>
      <c r="AP63" s="295"/>
      <c r="AQ63" s="268"/>
      <c r="AR63" s="255"/>
      <c r="AS63" s="243"/>
      <c r="AT63" s="243"/>
      <c r="AU63" s="243"/>
    </row>
    <row r="64" spans="1:47" ht="45" customHeight="1" outlineLevel="2" x14ac:dyDescent="0.35">
      <c r="A64" s="243"/>
      <c r="B64" s="252"/>
      <c r="C64" s="245">
        <f>INT($C$29)+2</f>
        <v>3</v>
      </c>
      <c r="D64" s="268"/>
      <c r="E64" s="840" t="s">
        <v>1114</v>
      </c>
      <c r="F64" s="840" t="s">
        <v>1115</v>
      </c>
      <c r="G64" s="268"/>
      <c r="H64" s="273"/>
      <c r="I64" s="289" t="s">
        <v>442</v>
      </c>
      <c r="J64" s="289" t="s">
        <v>153</v>
      </c>
      <c r="K64" s="289" t="s">
        <v>152</v>
      </c>
      <c r="L64" s="289" t="s">
        <v>435</v>
      </c>
      <c r="M64" s="273"/>
      <c r="N64" s="521" t="s">
        <v>813</v>
      </c>
      <c r="O64" s="678" t="s">
        <v>812</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1105</v>
      </c>
      <c r="AI64" s="289" t="s">
        <v>1106</v>
      </c>
      <c r="AJ64" s="289" t="s">
        <v>1107</v>
      </c>
      <c r="AK64" s="521" t="s">
        <v>1108</v>
      </c>
      <c r="AL64" s="521" t="s">
        <v>1109</v>
      </c>
      <c r="AM64" s="521" t="s">
        <v>1110</v>
      </c>
      <c r="AN64" s="521" t="s">
        <v>1111</v>
      </c>
      <c r="AO64" s="521" t="s">
        <v>1112</v>
      </c>
      <c r="AP64" s="521" t="s">
        <v>1113</v>
      </c>
      <c r="AQ64" s="268"/>
      <c r="AR64" s="255"/>
      <c r="AS64" s="243"/>
      <c r="AT64" s="243"/>
      <c r="AU64" s="243"/>
    </row>
    <row r="65" spans="1:47" outlineLevel="2" x14ac:dyDescent="0.35">
      <c r="A65" s="243"/>
      <c r="B65" s="252"/>
      <c r="C65" s="245">
        <f>INT($C$29)+2</f>
        <v>3</v>
      </c>
      <c r="D65" s="268"/>
      <c r="E65" s="325">
        <v>-1</v>
      </c>
      <c r="F65" s="841">
        <f>$K65+364*($K65&lt;$AN65)</f>
        <v>43924</v>
      </c>
      <c r="G65" s="268"/>
      <c r="H65" s="289"/>
      <c r="I65" s="289" t="s">
        <v>809</v>
      </c>
      <c r="J65" s="289">
        <v>0</v>
      </c>
      <c r="K65" s="479">
        <f>INDEX(Periods!$F$21:$O$30,J65+1,$E65+2)</f>
        <v>43560</v>
      </c>
      <c r="L65" s="480">
        <f t="shared" ref="L65:L96" ca="1" si="1">IF(K66-K65&gt;0,K66-K65,OFFSET(K66,-i_p6_len,0)+365-K65)</f>
        <v>43</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190</v>
      </c>
      <c r="AM65" s="273">
        <f>1+$J65*($AK65&lt;&gt;$AK64)</f>
        <v>1</v>
      </c>
      <c r="AN65" s="345">
        <f t="shared" ref="AN65:AN96" si="2">INDEX(i_break_date,$E65+2,1)</f>
        <v>43603</v>
      </c>
      <c r="AO65" s="369">
        <f>Periods!$F$24</f>
        <v>43684</v>
      </c>
      <c r="AP65" s="842">
        <f>INDEX(Periods!$F$21:$O$31,INDEX(Annual!EndGS,1,$E65+2)+2,$E65+2)</f>
        <v>43734</v>
      </c>
      <c r="AQ65" s="268"/>
      <c r="AR65" s="255"/>
      <c r="AS65" s="243"/>
      <c r="AT65" s="243"/>
      <c r="AU65" s="243"/>
    </row>
    <row r="66" spans="1:47" outlineLevel="2" x14ac:dyDescent="0.35">
      <c r="A66" s="243"/>
      <c r="B66" s="252"/>
      <c r="C66" s="245">
        <f t="shared" ref="C66:C74" si="3">INT($C$29)+2</f>
        <v>3</v>
      </c>
      <c r="D66" s="268"/>
      <c r="E66" s="325">
        <v>-1</v>
      </c>
      <c r="F66" s="841">
        <f t="shared" ref="F66:F129" si="4">$K66+364*($K66&lt;$AN66)</f>
        <v>43603</v>
      </c>
      <c r="G66" s="268"/>
      <c r="H66" s="289"/>
      <c r="I66" s="289"/>
      <c r="J66" s="289">
        <v>1</v>
      </c>
      <c r="K66" s="479">
        <f>INDEX(Periods!$F$21:$O$30,J66+1,$E66+2)</f>
        <v>43603</v>
      </c>
      <c r="L66" s="480">
        <f t="shared" ca="1" si="1"/>
        <v>28</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43603</v>
      </c>
      <c r="AO66" s="345">
        <f>AO65</f>
        <v>43684</v>
      </c>
      <c r="AP66" s="842">
        <f>INDEX(Periods!$F$21:$O$31,INDEX(Annual!EndGS,1,$E66+2)+2,$E66+2)</f>
        <v>43734</v>
      </c>
      <c r="AQ66" s="268"/>
      <c r="AR66" s="255"/>
      <c r="AS66" s="243"/>
      <c r="AT66" s="243"/>
      <c r="AU66" s="243"/>
    </row>
    <row r="67" spans="1:47" outlineLevel="2" x14ac:dyDescent="0.3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28</v>
      </c>
      <c r="AM67" s="273">
        <f>1+$J67*($AK67&lt;&gt;$AK66)</f>
        <v>1</v>
      </c>
      <c r="AN67" s="345">
        <f t="shared" si="2"/>
        <v>43603</v>
      </c>
      <c r="AO67" s="345">
        <f t="shared" ref="AO67:AO130" si="8">AO66</f>
        <v>43684</v>
      </c>
      <c r="AP67" s="842">
        <f>INDEX(Periods!$F$21:$O$31,INDEX(Annual!EndGS,1,$E67+2)+2,$E67+2)</f>
        <v>43734</v>
      </c>
      <c r="AQ67" s="268"/>
      <c r="AR67" s="255"/>
      <c r="AS67" s="243"/>
      <c r="AT67" s="243"/>
      <c r="AU67" s="243"/>
    </row>
    <row r="68" spans="1:47" outlineLevel="2" x14ac:dyDescent="0.3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43603</v>
      </c>
      <c r="AO68" s="345">
        <f t="shared" si="8"/>
        <v>43684</v>
      </c>
      <c r="AP68" s="842">
        <f>INDEX(Periods!$F$21:$O$31,INDEX(Annual!EndGS,1,$E68+2)+2,$E68+2)</f>
        <v>43734</v>
      </c>
      <c r="AQ68" s="268"/>
      <c r="AR68" s="255"/>
      <c r="AS68" s="243"/>
      <c r="AT68" s="243"/>
      <c r="AU68" s="243"/>
    </row>
    <row r="69" spans="1:47" outlineLevel="2" x14ac:dyDescent="0.35">
      <c r="A69" s="243"/>
      <c r="B69" s="252"/>
      <c r="C69" s="245">
        <f t="shared" si="3"/>
        <v>3</v>
      </c>
      <c r="D69" s="268"/>
      <c r="E69" s="325">
        <v>-1</v>
      </c>
      <c r="F69" s="841">
        <f t="shared" si="4"/>
        <v>43709</v>
      </c>
      <c r="G69" s="268"/>
      <c r="H69" s="289"/>
      <c r="I69" s="289"/>
      <c r="J69" s="289">
        <v>4</v>
      </c>
      <c r="K69" s="479">
        <f>INDEX(Periods!$F$21:$O$30,J69+1,$E69+2)</f>
        <v>43709</v>
      </c>
      <c r="L69" s="480">
        <f t="shared" ca="1" si="1"/>
        <v>25</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43603</v>
      </c>
      <c r="AO69" s="345">
        <f t="shared" si="8"/>
        <v>43684</v>
      </c>
      <c r="AP69" s="842">
        <f>INDEX(Periods!$F$21:$O$31,INDEX(Annual!EndGS,1,$E69+2)+2,$E69+2)</f>
        <v>43734</v>
      </c>
      <c r="AQ69" s="268"/>
      <c r="AR69" s="255"/>
      <c r="AS69" s="243"/>
      <c r="AT69" s="243"/>
      <c r="AU69" s="243"/>
    </row>
    <row r="70" spans="1:47" outlineLevel="2" x14ac:dyDescent="0.35">
      <c r="A70" s="243"/>
      <c r="B70" s="252"/>
      <c r="C70" s="245">
        <f t="shared" si="3"/>
        <v>3</v>
      </c>
      <c r="D70" s="268"/>
      <c r="E70" s="325">
        <v>-1</v>
      </c>
      <c r="F70" s="841">
        <f t="shared" si="4"/>
        <v>43734</v>
      </c>
      <c r="G70" s="268"/>
      <c r="H70" s="289"/>
      <c r="I70" s="289"/>
      <c r="J70" s="289">
        <v>5</v>
      </c>
      <c r="K70" s="479">
        <f>INDEX(Periods!$F$21:$O$30,J70+1,$E70+2)</f>
        <v>43734</v>
      </c>
      <c r="L70" s="480">
        <f t="shared" ca="1" si="1"/>
        <v>50</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Dry</v>
      </c>
      <c r="AL70" s="273">
        <f t="shared" si="6"/>
        <v>0</v>
      </c>
      <c r="AM70" s="273">
        <f t="shared" si="7"/>
        <v>6</v>
      </c>
      <c r="AN70" s="345">
        <f t="shared" si="2"/>
        <v>43603</v>
      </c>
      <c r="AO70" s="345">
        <f t="shared" si="8"/>
        <v>43684</v>
      </c>
      <c r="AP70" s="842">
        <f>INDEX(Periods!$F$21:$O$31,INDEX(Annual!EndGS,1,$E70+2)+2,$E70+2)</f>
        <v>43734</v>
      </c>
      <c r="AQ70" s="268"/>
      <c r="AR70" s="255"/>
      <c r="AS70" s="243"/>
      <c r="AT70" s="243"/>
      <c r="AU70" s="243"/>
    </row>
    <row r="71" spans="1:47" outlineLevel="2" x14ac:dyDescent="0.35">
      <c r="A71" s="243"/>
      <c r="B71" s="252"/>
      <c r="C71" s="245">
        <f t="shared" si="3"/>
        <v>3</v>
      </c>
      <c r="D71" s="268"/>
      <c r="E71" s="325">
        <v>-1</v>
      </c>
      <c r="F71" s="841">
        <f t="shared" si="4"/>
        <v>43784</v>
      </c>
      <c r="G71" s="268"/>
      <c r="H71" s="289"/>
      <c r="I71" s="289"/>
      <c r="J71" s="289">
        <v>6</v>
      </c>
      <c r="K71" s="479">
        <f>INDEX(Periods!$F$21:$O$30,J71+1,$E71+2)</f>
        <v>43784</v>
      </c>
      <c r="L71" s="480">
        <f t="shared" ca="1" si="1"/>
        <v>47</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50</v>
      </c>
      <c r="AM71" s="273">
        <f t="shared" si="7"/>
        <v>1</v>
      </c>
      <c r="AN71" s="345">
        <f t="shared" si="2"/>
        <v>43603</v>
      </c>
      <c r="AO71" s="345">
        <f t="shared" si="8"/>
        <v>43684</v>
      </c>
      <c r="AP71" s="842">
        <f>INDEX(Periods!$F$21:$O$31,INDEX(Annual!EndGS,1,$E71+2)+2,$E71+2)</f>
        <v>43734</v>
      </c>
      <c r="AQ71" s="268"/>
      <c r="AR71" s="255"/>
      <c r="AS71" s="243"/>
      <c r="AT71" s="243"/>
      <c r="AU71" s="243"/>
    </row>
    <row r="72" spans="1:47" outlineLevel="2" x14ac:dyDescent="0.35">
      <c r="A72" s="243"/>
      <c r="B72" s="252"/>
      <c r="C72" s="245">
        <f t="shared" si="3"/>
        <v>3</v>
      </c>
      <c r="D72" s="268"/>
      <c r="E72" s="325">
        <v>-1</v>
      </c>
      <c r="F72" s="841">
        <f t="shared" si="4"/>
        <v>43831</v>
      </c>
      <c r="G72" s="268"/>
      <c r="H72" s="289"/>
      <c r="I72" s="289"/>
      <c r="J72" s="289">
        <v>7</v>
      </c>
      <c r="K72" s="479">
        <f>INDEX(Periods!$F$21:$O$30,J72+1,$E72+2)</f>
        <v>43831</v>
      </c>
      <c r="L72" s="480">
        <f t="shared" ca="1" si="1"/>
        <v>31</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97</v>
      </c>
      <c r="AM72" s="273">
        <f t="shared" si="7"/>
        <v>1</v>
      </c>
      <c r="AN72" s="345">
        <f t="shared" si="2"/>
        <v>43603</v>
      </c>
      <c r="AO72" s="345">
        <f t="shared" si="8"/>
        <v>43684</v>
      </c>
      <c r="AP72" s="842">
        <f>INDEX(Periods!$F$21:$O$31,INDEX(Annual!EndGS,1,$E72+2)+2,$E72+2)</f>
        <v>43734</v>
      </c>
      <c r="AQ72" s="268"/>
      <c r="AR72" s="255"/>
      <c r="AS72" s="243"/>
      <c r="AT72" s="243"/>
      <c r="AU72" s="243"/>
    </row>
    <row r="73" spans="1:47" outlineLevel="2" x14ac:dyDescent="0.35">
      <c r="A73" s="243"/>
      <c r="B73" s="252"/>
      <c r="C73" s="245">
        <f t="shared" si="3"/>
        <v>3</v>
      </c>
      <c r="D73" s="268"/>
      <c r="E73" s="325">
        <v>-1</v>
      </c>
      <c r="F73" s="841">
        <f t="shared" si="4"/>
        <v>43862</v>
      </c>
      <c r="G73" s="268"/>
      <c r="H73" s="289"/>
      <c r="I73" s="289"/>
      <c r="J73" s="289">
        <v>8</v>
      </c>
      <c r="K73" s="479">
        <f>INDEX(Periods!$F$21:$O$30,J73+1,$E73+2)</f>
        <v>43862</v>
      </c>
      <c r="L73" s="480">
        <f t="shared" ca="1" si="1"/>
        <v>29</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128</v>
      </c>
      <c r="AM73" s="273">
        <f t="shared" si="7"/>
        <v>1</v>
      </c>
      <c r="AN73" s="345">
        <f t="shared" si="2"/>
        <v>43603</v>
      </c>
      <c r="AO73" s="345">
        <f t="shared" si="8"/>
        <v>43684</v>
      </c>
      <c r="AP73" s="842">
        <f>INDEX(Periods!$F$21:$O$31,INDEX(Annual!EndGS,1,$E73+2)+2,$E73+2)</f>
        <v>43734</v>
      </c>
      <c r="AQ73" s="268"/>
      <c r="AR73" s="255"/>
      <c r="AS73" s="243"/>
      <c r="AT73" s="243"/>
      <c r="AU73" s="243"/>
    </row>
    <row r="74" spans="1:47" outlineLevel="2" x14ac:dyDescent="0.35">
      <c r="A74" s="243"/>
      <c r="B74" s="252"/>
      <c r="C74" s="245">
        <f t="shared" si="3"/>
        <v>3</v>
      </c>
      <c r="D74" s="268"/>
      <c r="E74" s="325">
        <v>-1</v>
      </c>
      <c r="F74" s="841">
        <f t="shared" si="4"/>
        <v>43891</v>
      </c>
      <c r="G74" s="268"/>
      <c r="H74" s="289"/>
      <c r="I74" s="341"/>
      <c r="J74" s="341">
        <v>9</v>
      </c>
      <c r="K74" s="500">
        <f>INDEX(Periods!$F$21:$O$30,J74+1,$E74+2)</f>
        <v>43891</v>
      </c>
      <c r="L74" s="517">
        <f t="shared" ca="1" si="1"/>
        <v>34</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157</v>
      </c>
      <c r="AM74" s="273">
        <f t="shared" si="7"/>
        <v>1</v>
      </c>
      <c r="AN74" s="345">
        <f t="shared" si="2"/>
        <v>43603</v>
      </c>
      <c r="AO74" s="345">
        <f t="shared" si="8"/>
        <v>43684</v>
      </c>
      <c r="AP74" s="842">
        <f>INDEX(Periods!$F$21:$O$31,INDEX(Annual!EndGS,1,$E74+2)+2,$E74+2)</f>
        <v>43734</v>
      </c>
      <c r="AQ74" s="268"/>
      <c r="AR74" s="255"/>
      <c r="AS74" s="243"/>
      <c r="AT74" s="243"/>
      <c r="AU74" s="243"/>
    </row>
    <row r="75" spans="1:47" outlineLevel="2" collapsed="1" x14ac:dyDescent="0.35">
      <c r="A75" s="243"/>
      <c r="B75" s="252"/>
      <c r="C75" s="245">
        <f>INT($C$29)+2</f>
        <v>3</v>
      </c>
      <c r="D75" s="268"/>
      <c r="E75" s="325">
        <v>0</v>
      </c>
      <c r="F75" s="841">
        <f t="shared" si="4"/>
        <v>43924</v>
      </c>
      <c r="G75" s="268"/>
      <c r="H75" s="289"/>
      <c r="I75" s="507" t="s">
        <v>752</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408.58823529411768</v>
      </c>
      <c r="Q75" s="685" cm="1">
        <f t="array" aca="1" ref="Q75" ca="1">INDEX(Q$65:Q$74,$AI75,1)*(1-$AH75)+INDEX(Q$65:Q$74,$AJ75,1)*($AH75)</f>
        <v>0.69147058823529417</v>
      </c>
      <c r="R75" s="685" cm="1">
        <f t="array" aca="1" ref="R75" ca="1">INDEX(R$65:R$74,$AI75,1)*(1-$AH75)+INDEX(R$65:R$74,$AJ75,1)*($AH75)</f>
        <v>0.70676470588235296</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0.11911764705882352</v>
      </c>
      <c r="W75" s="510"/>
      <c r="X75" s="836" cm="1">
        <f t="array" aca="1" ref="X75" ca="1">INDEX(X$65:X$74,$AI75,1)*(1-$AH75)+INDEX(X$65:X$74,$AJ75,1)*($AH75)</f>
        <v>0.74382352941176477</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214.70588235294116</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0.61764705882352944</v>
      </c>
      <c r="AI75" s="273">
        <f>MOD(SUMIFS($AM$65:$AM$74,$AK$65:$AK$74,$AK75,$AL$65:$AL$74,"&lt;="&amp;$AL75)-1,$AJ$62)+1</f>
        <v>10</v>
      </c>
      <c r="AJ75" s="273">
        <f>IF(OR(INDEX($AK$65:$AK$74,$AI75,1)=INDEX($AK$65:$AK$74,MOD($AI75,AJ$62)+1,1),INDEX($AK$65:$AK$74,$AI75,1)="Early"),MOD($AI75,AJ$62)+1,$AI75)</f>
        <v>1</v>
      </c>
      <c r="AK75" s="289" t="str">
        <f t="shared" si="5"/>
        <v>Dry</v>
      </c>
      <c r="AL75" s="273">
        <f t="shared" si="6"/>
        <v>178</v>
      </c>
      <c r="AM75" s="273"/>
      <c r="AN75" s="345">
        <f t="shared" si="2"/>
        <v>43589</v>
      </c>
      <c r="AO75" s="345">
        <f t="shared" si="8"/>
        <v>43684</v>
      </c>
      <c r="AP75" s="842">
        <f>INDEX(Periods!$F$21:$O$31,INDEX(Annual!EndGS,1,$E75+2)+2,$E75+2)</f>
        <v>43746</v>
      </c>
      <c r="AQ75" s="268"/>
      <c r="AR75" s="255"/>
      <c r="AS75" s="243"/>
      <c r="AT75" s="243"/>
      <c r="AU75" s="243"/>
    </row>
    <row r="76" spans="1:47" hidden="1" outlineLevel="3" collapsed="1" x14ac:dyDescent="0.3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43746</v>
      </c>
      <c r="AQ76" s="268"/>
      <c r="AR76" s="255"/>
      <c r="AS76" s="243"/>
      <c r="AT76" s="243"/>
      <c r="AU76" s="243"/>
    </row>
    <row r="77" spans="1:47" hidden="1" outlineLevel="3" x14ac:dyDescent="0.3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263.20754716981133</v>
      </c>
      <c r="P77" s="686" cm="1">
        <f t="array" aca="1" ref="P77" ca="1">INDEX(P$65:P$74,$AI77,1)*(1-$AH77)+INDEX(P$65:P$74,$AJ77,1)*($AH77)</f>
        <v>1531.7735849056605</v>
      </c>
      <c r="Q77" s="687" cm="1">
        <f t="array" aca="1" ref="Q77" ca="1">INDEX(Q$65:Q$74,$AI77,1)*(1-$AH77)+INDEX(Q$65:Q$74,$AJ77,1)*($AH77)</f>
        <v>0.80735849056603781</v>
      </c>
      <c r="R77" s="687" cm="1">
        <f t="array" aca="1" ref="R77" ca="1">INDEX(R$65:R$74,$AI77,1)*(1-$AH77)+INDEX(R$65:R$74,$AJ77,1)*($AH77)</f>
        <v>0.80735849056603781</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113.20754716981132</v>
      </c>
      <c r="AD77" s="686" cm="1">
        <f t="array" aca="1" ref="AD77" ca="1">INDEX(AD$65:AD$74,$AI77,1)*(1-$AH77)+INDEX(AD$65:AD$74,$AJ77,1)*($AH77)</f>
        <v>136.79245283018869</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0.26415094339622641</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43746</v>
      </c>
      <c r="AQ77" s="268"/>
      <c r="AR77" s="255"/>
      <c r="AS77" s="243"/>
      <c r="AT77" s="243"/>
      <c r="AU77" s="243"/>
    </row>
    <row r="78" spans="1:47" hidden="1" outlineLevel="3" x14ac:dyDescent="0.3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43746</v>
      </c>
      <c r="AQ78" s="268"/>
      <c r="AR78" s="255"/>
      <c r="AS78" s="243"/>
      <c r="AT78" s="243"/>
      <c r="AU78" s="243"/>
    </row>
    <row r="79" spans="1:47" hidden="1" outlineLevel="3" x14ac:dyDescent="0.35">
      <c r="A79" s="243"/>
      <c r="B79" s="252"/>
      <c r="C79" s="245">
        <f t="shared" si="9"/>
        <v>4</v>
      </c>
      <c r="D79" s="268"/>
      <c r="E79" s="325">
        <v>0</v>
      </c>
      <c r="F79" s="841">
        <f t="shared" si="4"/>
        <v>43709</v>
      </c>
      <c r="G79" s="268"/>
      <c r="H79" s="289"/>
      <c r="I79" s="289"/>
      <c r="J79" s="289">
        <v>4</v>
      </c>
      <c r="K79" s="479">
        <f>INDEX(Periods!$F$21:$O$30,J79+1,$E79+2)</f>
        <v>43709</v>
      </c>
      <c r="L79" s="480">
        <f t="shared" ca="1" si="1"/>
        <v>37</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5</v>
      </c>
      <c r="AK79" s="289" t="str">
        <f t="shared" si="5"/>
        <v>Late</v>
      </c>
      <c r="AL79" s="273">
        <f t="shared" si="6"/>
        <v>25</v>
      </c>
      <c r="AM79" s="273"/>
      <c r="AN79" s="345">
        <f t="shared" si="2"/>
        <v>43589</v>
      </c>
      <c r="AO79" s="345">
        <f t="shared" si="8"/>
        <v>43684</v>
      </c>
      <c r="AP79" s="842">
        <f>INDEX(Periods!$F$21:$O$31,INDEX(Annual!EndGS,1,$E79+2)+2,$E79+2)</f>
        <v>43746</v>
      </c>
      <c r="AQ79" s="268"/>
      <c r="AR79" s="255"/>
      <c r="AS79" s="243"/>
      <c r="AT79" s="243"/>
      <c r="AU79" s="243"/>
    </row>
    <row r="80" spans="1:47" hidden="1" outlineLevel="3" x14ac:dyDescent="0.35">
      <c r="A80" s="243"/>
      <c r="B80" s="252"/>
      <c r="C80" s="245">
        <f t="shared" si="9"/>
        <v>4</v>
      </c>
      <c r="D80" s="268"/>
      <c r="E80" s="325">
        <v>0</v>
      </c>
      <c r="F80" s="841">
        <f t="shared" si="4"/>
        <v>43746</v>
      </c>
      <c r="G80" s="268"/>
      <c r="H80" s="289"/>
      <c r="I80" s="289"/>
      <c r="J80" s="289">
        <v>5</v>
      </c>
      <c r="K80" s="479">
        <f>INDEX(Periods!$F$21:$O$30,J80+1,$E80+2)</f>
        <v>43746</v>
      </c>
      <c r="L80" s="480">
        <f t="shared" ca="1" si="1"/>
        <v>38</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7</v>
      </c>
      <c r="AK80" s="289" t="str">
        <f t="shared" si="5"/>
        <v>Dry</v>
      </c>
      <c r="AL80" s="273">
        <f t="shared" si="6"/>
        <v>0</v>
      </c>
      <c r="AM80" s="273"/>
      <c r="AN80" s="345">
        <f t="shared" si="2"/>
        <v>43589</v>
      </c>
      <c r="AO80" s="345">
        <f t="shared" si="8"/>
        <v>43684</v>
      </c>
      <c r="AP80" s="842">
        <f>INDEX(Periods!$F$21:$O$31,INDEX(Annual!EndGS,1,$E80+2)+2,$E80+2)</f>
        <v>43746</v>
      </c>
      <c r="AQ80" s="268"/>
      <c r="AR80" s="255"/>
      <c r="AS80" s="243"/>
      <c r="AT80" s="243"/>
      <c r="AU80" s="243"/>
    </row>
    <row r="81" spans="1:47" hidden="1" outlineLevel="3" x14ac:dyDescent="0.35">
      <c r="A81" s="243"/>
      <c r="B81" s="252"/>
      <c r="C81" s="245">
        <f t="shared" si="9"/>
        <v>4</v>
      </c>
      <c r="D81" s="268"/>
      <c r="E81" s="325">
        <v>0</v>
      </c>
      <c r="F81" s="841">
        <f t="shared" si="4"/>
        <v>43784</v>
      </c>
      <c r="G81" s="268"/>
      <c r="H81" s="289"/>
      <c r="I81" s="289"/>
      <c r="J81" s="289">
        <v>6</v>
      </c>
      <c r="K81" s="479">
        <f>INDEX(Periods!$F$21:$O$30,J81+1,$E81+2)</f>
        <v>43784</v>
      </c>
      <c r="L81" s="480">
        <f t="shared" ca="1" si="1"/>
        <v>47</v>
      </c>
      <c r="M81" s="305"/>
      <c r="N81" s="273"/>
      <c r="O81" s="686" cm="1">
        <f t="array" aca="1" ref="O81" ca="1">INDEX(O$65:O$74,$AI81,1)*(1-$AH81)+INDEX(O$65:O$74,$AJ81,1)*($AH81)</f>
        <v>503</v>
      </c>
      <c r="P81" s="686" cm="1">
        <f t="array" aca="1" ref="P81" ca="1">INDEX(P$65:P$74,$AI81,1)*(1-$AH81)+INDEX(P$65:P$74,$AJ81,1)*($AH81)</f>
        <v>1909</v>
      </c>
      <c r="Q81" s="687" cm="1">
        <f t="array" aca="1" ref="Q81" ca="1">INDEX(Q$65:Q$74,$AI81,1)*(1-$AH81)+INDEX(Q$65:Q$74,$AJ81,1)*($AH81)</f>
        <v>0.56950000000000001</v>
      </c>
      <c r="R81" s="687" cm="1">
        <f t="array" aca="1" ref="R81" ca="1">INDEX(R$65:R$74,$AI81,1)*(1-$AH81)+INDEX(R$65:R$74,$AJ81,1)*($AH81)</f>
        <v>0.67449999999999988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0.48400000000000004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0.76</v>
      </c>
      <c r="AI81" s="273">
        <f t="shared" si="11"/>
        <v>6</v>
      </c>
      <c r="AJ81" s="273">
        <f t="shared" si="12"/>
        <v>7</v>
      </c>
      <c r="AK81" s="289" t="str">
        <f t="shared" si="5"/>
        <v>Dry</v>
      </c>
      <c r="AL81" s="273">
        <f t="shared" si="6"/>
        <v>38</v>
      </c>
      <c r="AM81" s="273"/>
      <c r="AN81" s="345">
        <f t="shared" si="2"/>
        <v>43589</v>
      </c>
      <c r="AO81" s="345">
        <f t="shared" si="8"/>
        <v>43684</v>
      </c>
      <c r="AP81" s="842">
        <f>INDEX(Periods!$F$21:$O$31,INDEX(Annual!EndGS,1,$E81+2)+2,$E81+2)</f>
        <v>43746</v>
      </c>
      <c r="AQ81" s="268"/>
      <c r="AR81" s="255"/>
      <c r="AS81" s="243"/>
      <c r="AT81" s="243"/>
      <c r="AU81" s="243"/>
    </row>
    <row r="82" spans="1:47" hidden="1" outlineLevel="3" x14ac:dyDescent="0.35">
      <c r="A82" s="243"/>
      <c r="B82" s="252"/>
      <c r="C82" s="245">
        <f t="shared" si="9"/>
        <v>4</v>
      </c>
      <c r="D82" s="268"/>
      <c r="E82" s="325">
        <v>0</v>
      </c>
      <c r="F82" s="841">
        <f t="shared" si="4"/>
        <v>43831</v>
      </c>
      <c r="G82" s="268"/>
      <c r="H82" s="289"/>
      <c r="I82" s="289"/>
      <c r="J82" s="289">
        <v>7</v>
      </c>
      <c r="K82" s="479">
        <f>INDEX(Periods!$F$21:$O$30,J82+1,$E82+2)</f>
        <v>43831</v>
      </c>
      <c r="L82" s="480">
        <f t="shared" ca="1" si="1"/>
        <v>31</v>
      </c>
      <c r="M82" s="305"/>
      <c r="N82" s="273"/>
      <c r="O82" s="686" cm="1">
        <f t="array" aca="1" ref="O82" ca="1">INDEX(O$65:O$74,$AI82,1)*(1-$AH82)+INDEX(O$65:O$74,$AJ82,1)*($AH82)</f>
        <v>238.82978723404256</v>
      </c>
      <c r="P82" s="686" cm="1">
        <f t="array" aca="1" ref="P82" ca="1">INDEX(P$65:P$74,$AI82,1)*(1-$AH82)+INDEX(P$65:P$74,$AJ82,1)*($AH82)</f>
        <v>1116.4893617021278</v>
      </c>
      <c r="Q82" s="687" cm="1">
        <f t="array" aca="1" ref="Q82" ca="1">INDEX(Q$65:Q$74,$AI82,1)*(1-$AH82)+INDEX(Q$65:Q$74,$AJ82,1)*($AH82)</f>
        <v>0.53515957446808504</v>
      </c>
      <c r="R82" s="687" cm="1">
        <f t="array" aca="1" ref="R82" ca="1">INDEX(R$65:R$74,$AI82,1)*(1-$AH82)+INDEX(R$65:R$74,$AJ82,1)*($AH82)</f>
        <v>0.62526595744680846</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0.34787234042553195</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336.17021276595744</v>
      </c>
      <c r="AC82" s="686" cm="1">
        <f t="array" aca="1" ref="AC82" ca="1">INDEX(AC$65:AC$74,$AI82,1)*(1-$AH82)+INDEX(AC$65:AC$74,$AJ82,1)*($AH82)</f>
        <v>336.17021276595744</v>
      </c>
      <c r="AD82" s="686" cm="1">
        <f t="array" aca="1" ref="AD82" ca="1">INDEX(AD$65:AD$74,$AI82,1)*(1-$AH82)+INDEX(AD$65:AD$74,$AJ82,1)*($AH82)</f>
        <v>336.17021276595744</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0.74468085106382975</v>
      </c>
      <c r="AI82" s="273">
        <f t="shared" si="11"/>
        <v>7</v>
      </c>
      <c r="AJ82" s="273">
        <f t="shared" si="12"/>
        <v>8</v>
      </c>
      <c r="AK82" s="289" t="str">
        <f t="shared" si="5"/>
        <v>Dry</v>
      </c>
      <c r="AL82" s="273">
        <f t="shared" si="6"/>
        <v>85</v>
      </c>
      <c r="AM82" s="273"/>
      <c r="AN82" s="345">
        <f t="shared" si="2"/>
        <v>43589</v>
      </c>
      <c r="AO82" s="345">
        <f t="shared" si="8"/>
        <v>43684</v>
      </c>
      <c r="AP82" s="842">
        <f>INDEX(Periods!$F$21:$O$31,INDEX(Annual!EndGS,1,$E82+2)+2,$E82+2)</f>
        <v>43746</v>
      </c>
      <c r="AQ82" s="268"/>
      <c r="AR82" s="255"/>
      <c r="AS82" s="243"/>
      <c r="AT82" s="243"/>
      <c r="AU82" s="243"/>
    </row>
    <row r="83" spans="1:47" hidden="1" outlineLevel="3" x14ac:dyDescent="0.35">
      <c r="A83" s="243"/>
      <c r="B83" s="252"/>
      <c r="C83" s="245">
        <f t="shared" si="9"/>
        <v>4</v>
      </c>
      <c r="D83" s="268"/>
      <c r="E83" s="325">
        <v>0</v>
      </c>
      <c r="F83" s="841">
        <f t="shared" si="4"/>
        <v>43862</v>
      </c>
      <c r="G83" s="268"/>
      <c r="H83" s="289"/>
      <c r="I83" s="289"/>
      <c r="J83" s="289">
        <v>8</v>
      </c>
      <c r="K83" s="479">
        <f>INDEX(Periods!$F$21:$O$30,J83+1,$E83+2)</f>
        <v>43862</v>
      </c>
      <c r="L83" s="480">
        <f t="shared" ca="1" si="1"/>
        <v>29</v>
      </c>
      <c r="M83" s="305"/>
      <c r="N83" s="273"/>
      <c r="O83" s="686" cm="1">
        <f t="array" aca="1" ref="O83" ca="1">INDEX(O$65:O$74,$AI83,1)*(1-$AH83)+INDEX(O$65:O$74,$AJ83,1)*($AH83)</f>
        <v>190.32258064516128</v>
      </c>
      <c r="P83" s="686" cm="1">
        <f t="array" aca="1" ref="P83" ca="1">INDEX(P$65:P$74,$AI83,1)*(1-$AH83)+INDEX(P$65:P$74,$AJ83,1)*($AH83)</f>
        <v>787.09677419354841</v>
      </c>
      <c r="Q83" s="687" cm="1">
        <f t="array" aca="1" ref="Q83" ca="1">INDEX(Q$65:Q$74,$AI83,1)*(1-$AH83)+INDEX(Q$65:Q$74,$AJ83,1)*($AH83)</f>
        <v>0.51677419354838716</v>
      </c>
      <c r="R83" s="687" cm="1">
        <f t="array" aca="1" ref="R83" ca="1">INDEX(R$65:R$74,$AI83,1)*(1-$AH83)+INDEX(R$65:R$74,$AJ83,1)*($AH83)</f>
        <v>0.58645161290322578</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3.0645161290322583E-2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0.61290322580645162</v>
      </c>
      <c r="AI83" s="273">
        <f t="shared" si="11"/>
        <v>8</v>
      </c>
      <c r="AJ83" s="273">
        <f t="shared" si="12"/>
        <v>9</v>
      </c>
      <c r="AK83" s="289" t="str">
        <f t="shared" si="5"/>
        <v>Dry</v>
      </c>
      <c r="AL83" s="273">
        <f t="shared" si="6"/>
        <v>116</v>
      </c>
      <c r="AM83" s="273"/>
      <c r="AN83" s="345">
        <f t="shared" si="2"/>
        <v>43589</v>
      </c>
      <c r="AO83" s="345">
        <f t="shared" si="8"/>
        <v>43684</v>
      </c>
      <c r="AP83" s="842">
        <f>INDEX(Periods!$F$21:$O$31,INDEX(Annual!EndGS,1,$E83+2)+2,$E83+2)</f>
        <v>43746</v>
      </c>
      <c r="AQ83" s="268"/>
      <c r="AR83" s="255"/>
      <c r="AS83" s="243"/>
      <c r="AT83" s="243"/>
      <c r="AU83" s="243"/>
    </row>
    <row r="84" spans="1:47" hidden="1" outlineLevel="3" x14ac:dyDescent="0.35">
      <c r="A84" s="243"/>
      <c r="B84" s="252"/>
      <c r="C84" s="245">
        <f t="shared" si="9"/>
        <v>4</v>
      </c>
      <c r="D84" s="268"/>
      <c r="E84" s="325">
        <v>0</v>
      </c>
      <c r="F84" s="841">
        <f t="shared" si="4"/>
        <v>43891</v>
      </c>
      <c r="G84" s="268"/>
      <c r="H84" s="289"/>
      <c r="I84" s="341"/>
      <c r="J84" s="341">
        <v>9</v>
      </c>
      <c r="K84" s="500">
        <f>INDEX(Periods!$F$21:$O$30,J84+1,$E84+2)</f>
        <v>43891</v>
      </c>
      <c r="L84" s="517">
        <f t="shared" ca="1" si="1"/>
        <v>34</v>
      </c>
      <c r="M84" s="501"/>
      <c r="N84" s="342"/>
      <c r="O84" s="688" cm="1">
        <f t="array" aca="1" ref="O84" ca="1">INDEX(O$65:O$74,$AI84,1)*(1-$AH84)+INDEX(O$65:O$74,$AJ84,1)*($AH84)</f>
        <v>200</v>
      </c>
      <c r="P84" s="688" cm="1">
        <f t="array" aca="1" ref="P84" ca="1">INDEX(P$65:P$74,$AI84,1)*(1-$AH84)+INDEX(P$65:P$74,$AJ84,1)*($AH84)</f>
        <v>582.75862068965512</v>
      </c>
      <c r="Q84" s="689" cm="1">
        <f t="array" aca="1" ref="Q84" ca="1">INDEX(Q$65:Q$74,$AI84,1)*(1-$AH84)+INDEX(Q$65:Q$74,$AJ84,1)*($AH84)</f>
        <v>0.50413793103448279</v>
      </c>
      <c r="R84" s="689" cm="1">
        <f t="array" aca="1" ref="R84" ca="1">INDEX(R$65:R$74,$AI84,1)*(1-$AH84)+INDEX(R$65:R$74,$AJ84,1)*($AH84)</f>
        <v>0.55241379310344829</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0.10862068965517241</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0.58620689655172409</v>
      </c>
      <c r="AI84" s="273">
        <f t="shared" si="11"/>
        <v>9</v>
      </c>
      <c r="AJ84" s="273">
        <f t="shared" si="12"/>
        <v>10</v>
      </c>
      <c r="AK84" s="289" t="str">
        <f t="shared" si="5"/>
        <v>Dry</v>
      </c>
      <c r="AL84" s="273">
        <f t="shared" si="6"/>
        <v>145</v>
      </c>
      <c r="AM84" s="273"/>
      <c r="AN84" s="345">
        <f t="shared" si="2"/>
        <v>43589</v>
      </c>
      <c r="AO84" s="345">
        <f t="shared" si="8"/>
        <v>43684</v>
      </c>
      <c r="AP84" s="842">
        <f>INDEX(Periods!$F$21:$O$31,INDEX(Annual!EndGS,1,$E84+2)+2,$E84+2)</f>
        <v>43746</v>
      </c>
      <c r="AQ84" s="268"/>
      <c r="AR84" s="255"/>
      <c r="AS84" s="243"/>
      <c r="AT84" s="243"/>
      <c r="AU84" s="243"/>
    </row>
    <row r="85" spans="1:47" outlineLevel="2" collapsed="1" x14ac:dyDescent="0.35">
      <c r="A85" s="243"/>
      <c r="B85" s="252"/>
      <c r="C85" s="245">
        <f>INT($C$29)+2</f>
        <v>3</v>
      </c>
      <c r="D85" s="268"/>
      <c r="E85" s="325">
        <v>1</v>
      </c>
      <c r="F85" s="841">
        <f t="shared" si="4"/>
        <v>43924</v>
      </c>
      <c r="G85" s="268"/>
      <c r="H85" s="289"/>
      <c r="I85" s="507" t="s">
        <v>744</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352</v>
      </c>
      <c r="Q85" s="685" cm="1">
        <f t="array" aca="1" ref="Q85" ca="1">INDEX(Q$65:Q$74,$AI85,1)*(1-$AH85)+INDEX(Q$65:Q$74,$AJ85,1)*($AH85)</f>
        <v>0.81</v>
      </c>
      <c r="R85" s="685" cm="1">
        <f t="array" aca="1" ref="R85" ca="1">INDEX(R$65:R$74,$AI85,1)*(1-$AH85)+INDEX(R$65:R$74,$AJ85,1)*($AH85)</f>
        <v>0.81</v>
      </c>
      <c r="S85" s="683" cm="1">
        <f t="array" ref="S85">INDEX([0]!i_pasture_stage_p6z,$J85+1,ROUNDDOWN((ROW($J85)-ROW($J$65))/i_p6_len,0)+1)</f>
        <v>1</v>
      </c>
      <c r="T85" s="685" cm="1">
        <f t="array" aca="1" ref="T85" ca="1">INDEX(T$65:T$74,$AI85,1)*(1-$AH85)+INDEX(T$65:T$74,$AJ85,1)*($AH85)</f>
        <v>0.3</v>
      </c>
      <c r="U85" s="683" cm="1">
        <f t="array" aca="1" ref="U85" ca="1">INDEX(U$65:U$74,$AI85,1)*(1-$AH85)+INDEX(U$65:U$74,$AJ85,1)*($AH85)</f>
        <v>5.0000000000000009</v>
      </c>
      <c r="V85" s="685" cm="1">
        <f t="array" aca="1" ref="V85" ca="1">INDEX(V$65:V$74,$AI85,1)*(1-$AH85)+INDEX(V$65:V$74,$AJ85,1)*($AH85)</f>
        <v>0.1</v>
      </c>
      <c r="W85" s="510"/>
      <c r="X85" s="836" cm="1">
        <f t="array" aca="1" ref="X85" ca="1">INDEX(X$65:X$74,$AI85,1)*(1-$AH85)+INDEX(X$65:X$74,$AJ85,1)*($AH85)</f>
        <v>1</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100</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4.6511627906976744E-2</v>
      </c>
      <c r="AI85" s="273">
        <f t="shared" si="11"/>
        <v>1</v>
      </c>
      <c r="AJ85" s="273">
        <f t="shared" si="12"/>
        <v>1</v>
      </c>
      <c r="AK85" s="289" t="str">
        <f t="shared" si="5"/>
        <v>Dry</v>
      </c>
      <c r="AL85" s="273">
        <f t="shared" si="6"/>
        <v>192</v>
      </c>
      <c r="AM85" s="273"/>
      <c r="AN85" s="345">
        <f t="shared" si="2"/>
        <v>43589</v>
      </c>
      <c r="AO85" s="345">
        <f t="shared" si="8"/>
        <v>43684</v>
      </c>
      <c r="AP85" s="842">
        <f>INDEX(Periods!$F$21:$O$31,INDEX(Annual!EndGS,1,$E85+2)+2,$E85+2)</f>
        <v>43732</v>
      </c>
      <c r="AQ85" s="268"/>
      <c r="AR85" s="255"/>
      <c r="AS85" s="243"/>
      <c r="AT85" s="243"/>
      <c r="AU85" s="243"/>
    </row>
    <row r="86" spans="1:47" hidden="1" outlineLevel="3" collapsed="1" x14ac:dyDescent="0.3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43732</v>
      </c>
      <c r="AQ86" s="268"/>
      <c r="AR86" s="255"/>
      <c r="AS86" s="243"/>
      <c r="AT86" s="243"/>
      <c r="AU86" s="243"/>
    </row>
    <row r="87" spans="1:47" hidden="1" outlineLevel="3" x14ac:dyDescent="0.3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263.20754716981133</v>
      </c>
      <c r="P87" s="686" cm="1">
        <f t="array" aca="1" ref="P87" ca="1">INDEX(P$65:P$74,$AI87,1)*(1-$AH87)+INDEX(P$65:P$74,$AJ87,1)*($AH87)</f>
        <v>1531.7735849056605</v>
      </c>
      <c r="Q87" s="687" cm="1">
        <f t="array" aca="1" ref="Q87" ca="1">INDEX(Q$65:Q$74,$AI87,1)*(1-$AH87)+INDEX(Q$65:Q$74,$AJ87,1)*($AH87)</f>
        <v>0.80735849056603781</v>
      </c>
      <c r="R87" s="687" cm="1">
        <f t="array" aca="1" ref="R87" ca="1">INDEX(R$65:R$74,$AI87,1)*(1-$AH87)+INDEX(R$65:R$74,$AJ87,1)*($AH87)</f>
        <v>0.80735849056603781</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113.20754716981132</v>
      </c>
      <c r="AD87" s="686" cm="1">
        <f t="array" aca="1" ref="AD87" ca="1">INDEX(AD$65:AD$74,$AI87,1)*(1-$AH87)+INDEX(AD$65:AD$74,$AJ87,1)*($AH87)</f>
        <v>136.79245283018869</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0.26415094339622641</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43732</v>
      </c>
      <c r="AQ87" s="268"/>
      <c r="AR87" s="255"/>
      <c r="AS87" s="243"/>
      <c r="AT87" s="243"/>
      <c r="AU87" s="243"/>
    </row>
    <row r="88" spans="1:47" hidden="1" outlineLevel="3" x14ac:dyDescent="0.3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43732</v>
      </c>
      <c r="AQ88" s="268"/>
      <c r="AR88" s="255"/>
      <c r="AS88" s="243"/>
      <c r="AT88" s="243"/>
      <c r="AU88" s="243"/>
    </row>
    <row r="89" spans="1:47" hidden="1" outlineLevel="3" x14ac:dyDescent="0.35">
      <c r="A89" s="243"/>
      <c r="B89" s="252"/>
      <c r="C89" s="245">
        <f t="shared" si="9"/>
        <v>4</v>
      </c>
      <c r="D89" s="268"/>
      <c r="E89" s="325">
        <v>1</v>
      </c>
      <c r="F89" s="841">
        <f t="shared" si="4"/>
        <v>43709</v>
      </c>
      <c r="G89" s="268"/>
      <c r="H89" s="289"/>
      <c r="I89" s="289"/>
      <c r="J89" s="289">
        <v>4</v>
      </c>
      <c r="K89" s="479">
        <f>INDEX(Periods!$F$21:$O$30,J89+1,$E89+2)</f>
        <v>43709</v>
      </c>
      <c r="L89" s="480">
        <f t="shared" ca="1" si="1"/>
        <v>23</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5</v>
      </c>
      <c r="AK89" s="289" t="str">
        <f t="shared" si="5"/>
        <v>Late</v>
      </c>
      <c r="AL89" s="273">
        <f t="shared" si="6"/>
        <v>25</v>
      </c>
      <c r="AM89" s="273"/>
      <c r="AN89" s="345">
        <f t="shared" si="2"/>
        <v>43589</v>
      </c>
      <c r="AO89" s="345">
        <f t="shared" si="8"/>
        <v>43684</v>
      </c>
      <c r="AP89" s="842">
        <f>INDEX(Periods!$F$21:$O$31,INDEX(Annual!EndGS,1,$E89+2)+2,$E89+2)</f>
        <v>43732</v>
      </c>
      <c r="AQ89" s="268"/>
      <c r="AR89" s="255"/>
      <c r="AS89" s="243"/>
      <c r="AT89" s="243"/>
      <c r="AU89" s="243"/>
    </row>
    <row r="90" spans="1:47" hidden="1" outlineLevel="3" x14ac:dyDescent="0.35">
      <c r="A90" s="243"/>
      <c r="B90" s="252"/>
      <c r="C90" s="245">
        <f t="shared" si="9"/>
        <v>4</v>
      </c>
      <c r="D90" s="268"/>
      <c r="E90" s="325">
        <v>1</v>
      </c>
      <c r="F90" s="841">
        <f t="shared" si="4"/>
        <v>43732</v>
      </c>
      <c r="G90" s="268"/>
      <c r="H90" s="289"/>
      <c r="I90" s="289"/>
      <c r="J90" s="289">
        <v>5</v>
      </c>
      <c r="K90" s="479">
        <f>INDEX(Periods!$F$21:$O$30,J90+1,$E90+2)</f>
        <v>43732</v>
      </c>
      <c r="L90" s="480">
        <f t="shared" ca="1" si="1"/>
        <v>52</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7</v>
      </c>
      <c r="AK90" s="289" t="str">
        <f t="shared" si="5"/>
        <v>Dry</v>
      </c>
      <c r="AL90" s="273">
        <f t="shared" si="6"/>
        <v>0</v>
      </c>
      <c r="AM90" s="273"/>
      <c r="AN90" s="345">
        <f t="shared" si="2"/>
        <v>43589</v>
      </c>
      <c r="AO90" s="345">
        <f t="shared" si="8"/>
        <v>43684</v>
      </c>
      <c r="AP90" s="842">
        <f>INDEX(Periods!$F$21:$O$31,INDEX(Annual!EndGS,1,$E90+2)+2,$E90+2)</f>
        <v>43732</v>
      </c>
      <c r="AQ90" s="268"/>
      <c r="AR90" s="255"/>
      <c r="AS90" s="243"/>
      <c r="AT90" s="243"/>
      <c r="AU90" s="243"/>
    </row>
    <row r="91" spans="1:47" hidden="1" outlineLevel="3" x14ac:dyDescent="0.35">
      <c r="A91" s="243"/>
      <c r="B91" s="252"/>
      <c r="C91" s="245">
        <f t="shared" si="9"/>
        <v>4</v>
      </c>
      <c r="D91" s="268"/>
      <c r="E91" s="325">
        <v>1</v>
      </c>
      <c r="F91" s="841">
        <f t="shared" si="4"/>
        <v>43784</v>
      </c>
      <c r="G91" s="268"/>
      <c r="H91" s="289"/>
      <c r="I91" s="289"/>
      <c r="J91" s="289">
        <v>6</v>
      </c>
      <c r="K91" s="479">
        <f>INDEX(Periods!$F$21:$O$30,J91+1,$E91+2)</f>
        <v>43784</v>
      </c>
      <c r="L91" s="480">
        <f t="shared" ca="1" si="1"/>
        <v>47</v>
      </c>
      <c r="M91" s="305"/>
      <c r="N91" s="273"/>
      <c r="O91" s="686" cm="1">
        <f t="array" aca="1" ref="O91" ca="1">INDEX(O$65:O$74,$AI91,1)*(1-$AH91)+INDEX(O$65:O$74,$AJ91,1)*($AH91)</f>
        <v>414.36170212765956</v>
      </c>
      <c r="P91" s="686" cm="1">
        <f t="array" aca="1" ref="P91" ca="1">INDEX(P$65:P$74,$AI91,1)*(1-$AH91)+INDEX(P$65:P$74,$AJ91,1)*($AH91)</f>
        <v>1643.0851063829789</v>
      </c>
      <c r="Q91" s="687" cm="1">
        <f t="array" aca="1" ref="Q91" ca="1">INDEX(Q$65:Q$74,$AI91,1)*(1-$AH91)+INDEX(Q$65:Q$74,$AJ91,1)*($AH91)</f>
        <v>0.55622340425531913</v>
      </c>
      <c r="R91" s="687" cm="1">
        <f t="array" aca="1" ref="R91" ca="1">INDEX(R$65:R$74,$AI91,1)*(1-$AH91)+INDEX(R$65:R$74,$AJ91,1)*($AH91)</f>
        <v>0.66037234042553195</v>
      </c>
      <c r="S91" s="681" cm="1">
        <f t="array" ref="S91">INDEX([0]!i_pasture_stage_p6z,$J91+1,ROUNDDOWN((ROW($J91)-ROW($J$65))/i_p6_len,0)+1)</f>
        <v>1</v>
      </c>
      <c r="T91" s="687" cm="1">
        <f t="array" aca="1" ref="T91" ca="1">INDEX(T$65:T$74,$AI91,1)*(1-$AH91)+INDEX(T$65:T$74,$AJ91,1)*($AH91)</f>
        <v>0.30000000000000004</v>
      </c>
      <c r="U91" s="681" cm="1">
        <f t="array" aca="1" ref="U91" ca="1">INDEX(U$65:U$74,$AI91,1)*(1-$AH91)+INDEX(U$65:U$74,$AJ91,1)*($AH91)</f>
        <v>5</v>
      </c>
      <c r="V91" s="687" cm="1">
        <f t="array" aca="1" ref="V91" ca="1">INDEX(V$65:V$74,$AI91,1)*(1-$AH91)+INDEX(V$65:V$74,$AJ91,1)*($AH91)</f>
        <v>0</v>
      </c>
      <c r="W91" s="273"/>
      <c r="X91" s="837" cm="1">
        <f t="array" aca="1" ref="X91" ca="1">INDEX(X$65:X$74,$AI91,1)*(1-$AH91)+INDEX(X$65:X$74,$AJ91,1)*($AH91)</f>
        <v>0.39702127659574471</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160.63829787234044</v>
      </c>
      <c r="AC91" s="686" cm="1">
        <f t="array" aca="1" ref="AC91" ca="1">INDEX(AC$65:AC$74,$AI91,1)*(1-$AH91)+INDEX(AC$65:AC$74,$AJ91,1)*($AH91)</f>
        <v>160.63829787234044</v>
      </c>
      <c r="AD91" s="686" cm="1">
        <f t="array" aca="1" ref="AD91" ca="1">INDEX(AD$65:AD$74,$AI91,1)*(1-$AH91)+INDEX(AD$65:AD$74,$AJ91,1)*($AH91)</f>
        <v>160.63829787234044</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4.2553191489361701E-2</v>
      </c>
      <c r="AI91" s="273">
        <f t="shared" si="11"/>
        <v>7</v>
      </c>
      <c r="AJ91" s="273">
        <f t="shared" si="12"/>
        <v>8</v>
      </c>
      <c r="AK91" s="289" t="str">
        <f t="shared" si="5"/>
        <v>Dry</v>
      </c>
      <c r="AL91" s="273">
        <f t="shared" si="6"/>
        <v>52</v>
      </c>
      <c r="AM91" s="273"/>
      <c r="AN91" s="345">
        <f t="shared" si="2"/>
        <v>43589</v>
      </c>
      <c r="AO91" s="345">
        <f t="shared" si="8"/>
        <v>43684</v>
      </c>
      <c r="AP91" s="842">
        <f>INDEX(Periods!$F$21:$O$31,INDEX(Annual!EndGS,1,$E91+2)+2,$E91+2)</f>
        <v>43732</v>
      </c>
      <c r="AQ91" s="268"/>
      <c r="AR91" s="255"/>
      <c r="AS91" s="243"/>
      <c r="AT91" s="243"/>
      <c r="AU91" s="243"/>
    </row>
    <row r="92" spans="1:47" hidden="1" outlineLevel="3" x14ac:dyDescent="0.35">
      <c r="A92" s="243"/>
      <c r="B92" s="252"/>
      <c r="C92" s="245">
        <f t="shared" si="9"/>
        <v>4</v>
      </c>
      <c r="D92" s="268"/>
      <c r="E92" s="325">
        <v>1</v>
      </c>
      <c r="F92" s="841">
        <f t="shared" si="4"/>
        <v>43831</v>
      </c>
      <c r="G92" s="268"/>
      <c r="H92" s="289"/>
      <c r="I92" s="289"/>
      <c r="J92" s="289">
        <v>7</v>
      </c>
      <c r="K92" s="479">
        <f>INDEX(Periods!$F$21:$O$30,J92+1,$E92+2)</f>
        <v>43831</v>
      </c>
      <c r="L92" s="480">
        <f t="shared" ca="1" si="1"/>
        <v>31</v>
      </c>
      <c r="M92" s="305"/>
      <c r="N92" s="273"/>
      <c r="O92" s="686" cm="1">
        <f t="array" aca="1" ref="O92" ca="1">INDEX(O$65:O$74,$AI92,1)*(1-$AH92)+INDEX(O$65:O$74,$AJ92,1)*($AH92)</f>
        <v>176.61290322580646</v>
      </c>
      <c r="P92" s="686" cm="1">
        <f t="array" aca="1" ref="P92" ca="1">INDEX(P$65:P$74,$AI92,1)*(1-$AH92)+INDEX(P$65:P$74,$AJ92,1)*($AH92)</f>
        <v>910.48387096774195</v>
      </c>
      <c r="Q92" s="687" cm="1">
        <f t="array" aca="1" ref="Q92" ca="1">INDEX(Q$65:Q$74,$AI92,1)*(1-$AH92)+INDEX(Q$65:Q$74,$AJ92,1)*($AH92)</f>
        <v>0.52637096774193548</v>
      </c>
      <c r="R92" s="687" cm="1">
        <f t="array" aca="1" ref="R92" ca="1">INDEX(R$65:R$74,$AI92,1)*(1-$AH92)+INDEX(R$65:R$74,$AJ92,1)*($AH92)</f>
        <v>0.60975806451612902</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3.2258064516129032E-3</v>
      </c>
      <c r="W92" s="273"/>
      <c r="X92" s="837" cm="1">
        <f t="array" aca="1" ref="X92" ca="1">INDEX(X$65:X$74,$AI92,1)*(1-$AH92)+INDEX(X$65:X$74,$AJ92,1)*($AH92)</f>
        <v>0.33000000000000007</v>
      </c>
      <c r="Y92" s="686" cm="1">
        <f t="array" aca="1" ref="Y92" ca="1">INDEX(Y$65:Y$74,$AI92,1)*(1-$AH92)+INDEX(Y$65:Y$74,$AJ92,1)*($AH92)</f>
        <v>50.000000000000007</v>
      </c>
      <c r="Z92" s="686" cm="1">
        <f t="array" aca="1" ref="Z92" ca="1">INDEX(Z$65:Z$74,$AI92,1)*(1-$AH92)+INDEX(Z$65:Z$74,$AJ92,1)*($AH92)</f>
        <v>50.000000000000007</v>
      </c>
      <c r="AA92" s="686" cm="1">
        <f t="array" aca="1" ref="AA92" ca="1">INDEX(AA$65:AA$74,$AI92,1)*(1-$AH92)+INDEX(AA$65:AA$74,$AJ92,1)*($AH92)</f>
        <v>50.000000000000007</v>
      </c>
      <c r="AB92" s="686" cm="1">
        <f t="array" aca="1" ref="AB92" ca="1">INDEX(AB$65:AB$74,$AI92,1)*(1-$AH92)+INDEX(AB$65:AB$74,$AJ92,1)*($AH92)</f>
        <v>400.00000000000006</v>
      </c>
      <c r="AC92" s="686" cm="1">
        <f t="array" aca="1" ref="AC92" ca="1">INDEX(AC$65:AC$74,$AI92,1)*(1-$AH92)+INDEX(AC$65:AC$74,$AJ92,1)*($AH92)</f>
        <v>400.00000000000006</v>
      </c>
      <c r="AD92" s="686" cm="1">
        <f t="array" aca="1" ref="AD92" ca="1">INDEX(AD$65:AD$74,$AI92,1)*(1-$AH92)+INDEX(AD$65:AD$74,$AJ92,1)*($AH92)</f>
        <v>400.00000000000006</v>
      </c>
      <c r="AE92" s="686" cm="1">
        <f t="array" aca="1" ref="AE92" ca="1">INDEX(AE$65:AE$74,$AI92,1)*(1-$AH92)+INDEX(AE$65:AE$74,$AJ92,1)*($AH92)</f>
        <v>400.00000000000006</v>
      </c>
      <c r="AF92" s="686" cm="1">
        <f t="array" aca="1" ref="AF92" ca="1">INDEX(AF$65:AF$74,$AI92,1)*(1-$AH92)+INDEX(AF$65:AF$74,$AJ92,1)*($AH92)</f>
        <v>400.00000000000006</v>
      </c>
      <c r="AG92" s="686" cm="1">
        <f t="array" aca="1" ref="AG92" ca="1">INDEX(AG$65:AG$74,$AI92,1)*(1-$AH92)+INDEX(AG$65:AG$74,$AJ92,1)*($AH92)</f>
        <v>400.00000000000006</v>
      </c>
      <c r="AH92" s="273">
        <f t="shared" ca="1" si="10"/>
        <v>6.4516129032258063E-2</v>
      </c>
      <c r="AI92" s="273">
        <f t="shared" si="11"/>
        <v>8</v>
      </c>
      <c r="AJ92" s="273">
        <f t="shared" si="12"/>
        <v>9</v>
      </c>
      <c r="AK92" s="289" t="str">
        <f t="shared" si="5"/>
        <v>Dry</v>
      </c>
      <c r="AL92" s="273">
        <f t="shared" si="6"/>
        <v>99</v>
      </c>
      <c r="AM92" s="273"/>
      <c r="AN92" s="345">
        <f t="shared" si="2"/>
        <v>43589</v>
      </c>
      <c r="AO92" s="345">
        <f t="shared" si="8"/>
        <v>43684</v>
      </c>
      <c r="AP92" s="842">
        <f>INDEX(Periods!$F$21:$O$31,INDEX(Annual!EndGS,1,$E92+2)+2,$E92+2)</f>
        <v>43732</v>
      </c>
      <c r="AQ92" s="268"/>
      <c r="AR92" s="255"/>
      <c r="AS92" s="243"/>
      <c r="AT92" s="243"/>
      <c r="AU92" s="243"/>
    </row>
    <row r="93" spans="1:47" hidden="1" outlineLevel="3" x14ac:dyDescent="0.35">
      <c r="A93" s="243"/>
      <c r="B93" s="252"/>
      <c r="C93" s="245">
        <f t="shared" si="9"/>
        <v>4</v>
      </c>
      <c r="D93" s="268"/>
      <c r="E93" s="325">
        <v>1</v>
      </c>
      <c r="F93" s="841">
        <f t="shared" si="4"/>
        <v>43862</v>
      </c>
      <c r="G93" s="268"/>
      <c r="H93" s="289"/>
      <c r="I93" s="289"/>
      <c r="J93" s="289">
        <v>8</v>
      </c>
      <c r="K93" s="479">
        <f>INDEX(Periods!$F$21:$O$30,J93+1,$E93+2)</f>
        <v>43862</v>
      </c>
      <c r="L93" s="480">
        <f t="shared" ca="1" si="1"/>
        <v>29</v>
      </c>
      <c r="M93" s="305"/>
      <c r="N93" s="273"/>
      <c r="O93" s="686" cm="1">
        <f t="array" aca="1" ref="O93" ca="1">INDEX(O$65:O$74,$AI93,1)*(1-$AH93)+INDEX(O$65:O$74,$AJ93,1)*($AH93)</f>
        <v>200</v>
      </c>
      <c r="P93" s="686" cm="1">
        <f t="array" aca="1" ref="P93" ca="1">INDEX(P$65:P$74,$AI93,1)*(1-$AH93)+INDEX(P$65:P$74,$AJ93,1)*($AH93)</f>
        <v>686.20689655172407</v>
      </c>
      <c r="Q93" s="687" cm="1">
        <f t="array" aca="1" ref="Q93" ca="1">INDEX(Q$65:Q$74,$AI93,1)*(1-$AH93)+INDEX(Q$65:Q$74,$AJ93,1)*($AH93)</f>
        <v>0.50931034482758619</v>
      </c>
      <c r="R93" s="687" cm="1">
        <f t="array" aca="1" ref="R93" ca="1">INDEX(R$65:R$74,$AI93,1)*(1-$AH93)+INDEX(R$65:R$74,$AJ93,1)*($AH93)</f>
        <v>0.56793103448275872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5.6896551724137934E-2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6.8965517241379309E-2</v>
      </c>
      <c r="AI93" s="273">
        <f t="shared" si="11"/>
        <v>9</v>
      </c>
      <c r="AJ93" s="273">
        <f t="shared" si="12"/>
        <v>10</v>
      </c>
      <c r="AK93" s="289" t="str">
        <f t="shared" si="5"/>
        <v>Dry</v>
      </c>
      <c r="AL93" s="273">
        <f t="shared" si="6"/>
        <v>130</v>
      </c>
      <c r="AM93" s="273"/>
      <c r="AN93" s="345">
        <f t="shared" si="2"/>
        <v>43589</v>
      </c>
      <c r="AO93" s="345">
        <f t="shared" si="8"/>
        <v>43684</v>
      </c>
      <c r="AP93" s="842">
        <f>INDEX(Periods!$F$21:$O$31,INDEX(Annual!EndGS,1,$E93+2)+2,$E93+2)</f>
        <v>43732</v>
      </c>
      <c r="AQ93" s="268"/>
      <c r="AR93" s="255"/>
      <c r="AS93" s="243"/>
      <c r="AT93" s="243"/>
      <c r="AU93" s="243"/>
    </row>
    <row r="94" spans="1:47" hidden="1" outlineLevel="3" x14ac:dyDescent="0.35">
      <c r="A94" s="243"/>
      <c r="B94" s="252"/>
      <c r="C94" s="245">
        <f t="shared" si="9"/>
        <v>4</v>
      </c>
      <c r="D94" s="268"/>
      <c r="E94" s="325">
        <v>1</v>
      </c>
      <c r="F94" s="841">
        <f t="shared" si="4"/>
        <v>43891</v>
      </c>
      <c r="G94" s="268"/>
      <c r="H94" s="289"/>
      <c r="I94" s="341"/>
      <c r="J94" s="341">
        <v>9</v>
      </c>
      <c r="K94" s="500">
        <f>INDEX(Periods!$F$21:$O$30,J94+1,$E94+2)</f>
        <v>43891</v>
      </c>
      <c r="L94" s="517">
        <f t="shared" ca="1" si="1"/>
        <v>34</v>
      </c>
      <c r="M94" s="501"/>
      <c r="N94" s="342"/>
      <c r="O94" s="688" cm="1">
        <f t="array" aca="1" ref="O94" ca="1">INDEX(O$65:O$74,$AI94,1)*(1-$AH94)+INDEX(O$65:O$74,$AJ94,1)*($AH94)</f>
        <v>199.99999999999997</v>
      </c>
      <c r="P94" s="688" cm="1">
        <f t="array" aca="1" ref="P94" ca="1">INDEX(P$65:P$74,$AI94,1)*(1-$AH94)+INDEX(P$65:P$74,$AJ94,1)*($AH94)</f>
        <v>491.29411764705878</v>
      </c>
      <c r="Q94" s="689" cm="1">
        <f t="array" aca="1" ref="Q94" ca="1">INDEX(Q$65:Q$74,$AI94,1)*(1-$AH94)+INDEX(Q$65:Q$74,$AJ94,1)*($AH94)</f>
        <v>0.51823529411764702</v>
      </c>
      <c r="R94" s="689" cm="1">
        <f t="array" aca="1" ref="R94" ca="1">INDEX(R$65:R$74,$AI94,1)*(1-$AH94)+INDEX(R$65:R$74,$AJ94,1)*($AH94)</f>
        <v>0.55588235294117649</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0.14705882352941177</v>
      </c>
      <c r="W94" s="342"/>
      <c r="X94" s="838" cm="1">
        <f t="array" aca="1" ref="X94" ca="1">INDEX(X$65:X$74,$AI94,1)*(1-$AH94)+INDEX(X$65:X$74,$AJ94,1)*($AH94)</f>
        <v>0.36941176470588238</v>
      </c>
      <c r="Y94" s="688" cm="1">
        <f t="array" aca="1" ref="Y94" ca="1">INDEX(Y$65:Y$74,$AI94,1)*(1-$AH94)+INDEX(Y$65:Y$74,$AJ94,1)*($AH94)</f>
        <v>49.999999999999993</v>
      </c>
      <c r="Z94" s="688" cm="1">
        <f t="array" aca="1" ref="Z94" ca="1">INDEX(Z$65:Z$74,$AI94,1)*(1-$AH94)+INDEX(Z$65:Z$74,$AJ94,1)*($AH94)</f>
        <v>49.999999999999993</v>
      </c>
      <c r="AA94" s="688" cm="1">
        <f t="array" aca="1" ref="AA94" ca="1">INDEX(AA$65:AA$74,$AI94,1)*(1-$AH94)+INDEX(AA$65:AA$74,$AJ94,1)*($AH94)</f>
        <v>49.999999999999993</v>
      </c>
      <c r="AB94" s="688" cm="1">
        <f t="array" aca="1" ref="AB94" ca="1">INDEX(AB$65:AB$74,$AI94,1)*(1-$AH94)+INDEX(AB$65:AB$74,$AJ94,1)*($AH94)</f>
        <v>382.35294117647055</v>
      </c>
      <c r="AC94" s="688" cm="1">
        <f t="array" aca="1" ref="AC94" ca="1">INDEX(AC$65:AC$74,$AI94,1)*(1-$AH94)+INDEX(AC$65:AC$74,$AJ94,1)*($AH94)</f>
        <v>399.99999999999994</v>
      </c>
      <c r="AD94" s="688" cm="1">
        <f t="array" aca="1" ref="AD94" ca="1">INDEX(AD$65:AD$74,$AI94,1)*(1-$AH94)+INDEX(AD$65:AD$74,$AJ94,1)*($AH94)</f>
        <v>399.99999999999994</v>
      </c>
      <c r="AE94" s="688" cm="1">
        <f t="array" aca="1" ref="AE94" ca="1">INDEX(AE$65:AE$74,$AI94,1)*(1-$AH94)+INDEX(AE$65:AE$74,$AJ94,1)*($AH94)</f>
        <v>399.99999999999994</v>
      </c>
      <c r="AF94" s="688" cm="1">
        <f t="array" aca="1" ref="AF94" ca="1">INDEX(AF$65:AF$74,$AI94,1)*(1-$AH94)+INDEX(AF$65:AF$74,$AJ94,1)*($AH94)</f>
        <v>399.99999999999994</v>
      </c>
      <c r="AG94" s="688" cm="1">
        <f t="array" aca="1" ref="AG94" ca="1">INDEX(AG$65:AG$74,$AI94,1)*(1-$AH94)+INDEX(AG$65:AG$74,$AJ94,1)*($AH94)</f>
        <v>399.99999999999994</v>
      </c>
      <c r="AH94" s="273">
        <f t="shared" ca="1" si="10"/>
        <v>5.8823529411764705E-2</v>
      </c>
      <c r="AI94" s="273">
        <f t="shared" si="11"/>
        <v>10</v>
      </c>
      <c r="AJ94" s="273">
        <f t="shared" si="12"/>
        <v>1</v>
      </c>
      <c r="AK94" s="289" t="str">
        <f t="shared" si="5"/>
        <v>Dry</v>
      </c>
      <c r="AL94" s="273">
        <f t="shared" si="6"/>
        <v>159</v>
      </c>
      <c r="AM94" s="273"/>
      <c r="AN94" s="345">
        <f t="shared" si="2"/>
        <v>43589</v>
      </c>
      <c r="AO94" s="345">
        <f t="shared" si="8"/>
        <v>43684</v>
      </c>
      <c r="AP94" s="842">
        <f>INDEX(Periods!$F$21:$O$31,INDEX(Annual!EndGS,1,$E94+2)+2,$E94+2)</f>
        <v>43732</v>
      </c>
      <c r="AQ94" s="268"/>
      <c r="AR94" s="255"/>
      <c r="AS94" s="243"/>
      <c r="AT94" s="243"/>
      <c r="AU94" s="243"/>
    </row>
    <row r="95" spans="1:47" outlineLevel="2" collapsed="1" x14ac:dyDescent="0.35">
      <c r="A95" s="243"/>
      <c r="B95" s="252"/>
      <c r="C95" s="245">
        <f>INT($C$29)+2</f>
        <v>3</v>
      </c>
      <c r="D95" s="268"/>
      <c r="E95" s="325">
        <v>2</v>
      </c>
      <c r="F95" s="841">
        <f t="shared" si="4"/>
        <v>43924</v>
      </c>
      <c r="G95" s="268"/>
      <c r="H95" s="289"/>
      <c r="I95" s="507" t="s">
        <v>745</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408.58823529411768</v>
      </c>
      <c r="Q95" s="685" cm="1">
        <f t="array" aca="1" ref="Q95" ca="1">INDEX(Q$65:Q$74,$AI95,1)*(1-$AH95)+INDEX(Q$65:Q$74,$AJ95,1)*($AH95)</f>
        <v>0.69147058823529417</v>
      </c>
      <c r="R95" s="685" cm="1">
        <f t="array" aca="1" ref="R95" ca="1">INDEX(R$65:R$74,$AI95,1)*(1-$AH95)+INDEX(R$65:R$74,$AJ95,1)*($AH95)</f>
        <v>0.70676470588235296</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0.11911764705882352</v>
      </c>
      <c r="W95" s="510"/>
      <c r="X95" s="836" cm="1">
        <f t="array" aca="1" ref="X95" ca="1">INDEX(X$65:X$74,$AI95,1)*(1-$AH95)+INDEX(X$65:X$74,$AJ95,1)*($AH95)</f>
        <v>0.74382352941176477</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214.70588235294116</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0.61764705882352944</v>
      </c>
      <c r="AI95" s="273">
        <f t="shared" si="11"/>
        <v>10</v>
      </c>
      <c r="AJ95" s="273">
        <f t="shared" si="12"/>
        <v>1</v>
      </c>
      <c r="AK95" s="289" t="str">
        <f t="shared" si="5"/>
        <v>Dry</v>
      </c>
      <c r="AL95" s="273">
        <f t="shared" si="6"/>
        <v>178</v>
      </c>
      <c r="AM95" s="273"/>
      <c r="AN95" s="345">
        <f t="shared" si="2"/>
        <v>43589</v>
      </c>
      <c r="AO95" s="345">
        <f t="shared" si="8"/>
        <v>43684</v>
      </c>
      <c r="AP95" s="842">
        <f>INDEX(Periods!$F$21:$O$31,INDEX(Annual!EndGS,1,$E95+2)+2,$E95+2)</f>
        <v>43746</v>
      </c>
      <c r="AQ95" s="268"/>
      <c r="AR95" s="255"/>
      <c r="AS95" s="243"/>
      <c r="AT95" s="243"/>
      <c r="AU95" s="243"/>
    </row>
    <row r="96" spans="1:47" hidden="1" outlineLevel="3" collapsed="1" x14ac:dyDescent="0.3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43746</v>
      </c>
      <c r="AQ96" s="268"/>
      <c r="AR96" s="255"/>
      <c r="AS96" s="243"/>
      <c r="AT96" s="243"/>
      <c r="AU96" s="243"/>
    </row>
    <row r="97" spans="1:47" hidden="1" outlineLevel="3" x14ac:dyDescent="0.3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263.20754716981133</v>
      </c>
      <c r="P97" s="686" cm="1">
        <f t="array" aca="1" ref="P97" ca="1">INDEX(P$65:P$74,$AI97,1)*(1-$AH97)+INDEX(P$65:P$74,$AJ97,1)*($AH97)</f>
        <v>1531.7735849056605</v>
      </c>
      <c r="Q97" s="687" cm="1">
        <f t="array" aca="1" ref="Q97" ca="1">INDEX(Q$65:Q$74,$AI97,1)*(1-$AH97)+INDEX(Q$65:Q$74,$AJ97,1)*($AH97)</f>
        <v>0.80735849056603781</v>
      </c>
      <c r="R97" s="687" cm="1">
        <f t="array" aca="1" ref="R97" ca="1">INDEX(R$65:R$74,$AI97,1)*(1-$AH97)+INDEX(R$65:R$74,$AJ97,1)*($AH97)</f>
        <v>0.80735849056603781</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113.20754716981132</v>
      </c>
      <c r="AD97" s="686" cm="1">
        <f t="array" aca="1" ref="AD97" ca="1">INDEX(AD$65:AD$74,$AI97,1)*(1-$AH97)+INDEX(AD$65:AD$74,$AJ97,1)*($AH97)</f>
        <v>136.79245283018869</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0.26415094339622641</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43746</v>
      </c>
      <c r="AQ97" s="268"/>
      <c r="AR97" s="255"/>
      <c r="AS97" s="243"/>
      <c r="AT97" s="243"/>
      <c r="AU97" s="243"/>
    </row>
    <row r="98" spans="1:47" hidden="1" outlineLevel="3" x14ac:dyDescent="0.3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43746</v>
      </c>
      <c r="AQ98" s="268"/>
      <c r="AR98" s="255"/>
      <c r="AS98" s="243"/>
      <c r="AT98" s="243"/>
      <c r="AU98" s="243"/>
    </row>
    <row r="99" spans="1:47" hidden="1" outlineLevel="3" x14ac:dyDescent="0.35">
      <c r="A99" s="243"/>
      <c r="B99" s="252"/>
      <c r="C99" s="245">
        <f t="shared" si="9"/>
        <v>4</v>
      </c>
      <c r="D99" s="268"/>
      <c r="E99" s="325">
        <v>2</v>
      </c>
      <c r="F99" s="841">
        <f t="shared" si="4"/>
        <v>43709</v>
      </c>
      <c r="G99" s="268"/>
      <c r="H99" s="289"/>
      <c r="I99" s="289"/>
      <c r="J99" s="289">
        <v>4</v>
      </c>
      <c r="K99" s="479">
        <f>INDEX(Periods!$F$21:$O$30,J99+1,$E99+2)</f>
        <v>43709</v>
      </c>
      <c r="L99" s="480">
        <f t="shared" ca="1" si="13"/>
        <v>37</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5</v>
      </c>
      <c r="AK99" s="289" t="str">
        <f t="shared" si="5"/>
        <v>Late</v>
      </c>
      <c r="AL99" s="273">
        <f t="shared" si="6"/>
        <v>25</v>
      </c>
      <c r="AM99" s="273"/>
      <c r="AN99" s="345">
        <f t="shared" si="14"/>
        <v>43589</v>
      </c>
      <c r="AO99" s="345">
        <f t="shared" si="8"/>
        <v>43684</v>
      </c>
      <c r="AP99" s="842">
        <f>INDEX(Periods!$F$21:$O$31,INDEX(Annual!EndGS,1,$E99+2)+2,$E99+2)</f>
        <v>43746</v>
      </c>
      <c r="AQ99" s="268"/>
      <c r="AR99" s="255"/>
      <c r="AS99" s="243"/>
      <c r="AT99" s="243"/>
      <c r="AU99" s="243"/>
    </row>
    <row r="100" spans="1:47" hidden="1" outlineLevel="3" x14ac:dyDescent="0.35">
      <c r="A100" s="243"/>
      <c r="B100" s="252"/>
      <c r="C100" s="245">
        <f t="shared" si="9"/>
        <v>4</v>
      </c>
      <c r="D100" s="268"/>
      <c r="E100" s="325">
        <v>2</v>
      </c>
      <c r="F100" s="841">
        <f t="shared" si="4"/>
        <v>43746</v>
      </c>
      <c r="G100" s="268"/>
      <c r="H100" s="289"/>
      <c r="I100" s="289"/>
      <c r="J100" s="289">
        <v>5</v>
      </c>
      <c r="K100" s="479">
        <f>INDEX(Periods!$F$21:$O$30,J100+1,$E100+2)</f>
        <v>43746</v>
      </c>
      <c r="L100" s="480">
        <f t="shared" ca="1" si="13"/>
        <v>38</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7</v>
      </c>
      <c r="AK100" s="289" t="str">
        <f t="shared" si="5"/>
        <v>Dry</v>
      </c>
      <c r="AL100" s="273">
        <f t="shared" si="6"/>
        <v>0</v>
      </c>
      <c r="AM100" s="273"/>
      <c r="AN100" s="345">
        <f t="shared" si="14"/>
        <v>43589</v>
      </c>
      <c r="AO100" s="345">
        <f t="shared" si="8"/>
        <v>43684</v>
      </c>
      <c r="AP100" s="842">
        <f>INDEX(Periods!$F$21:$O$31,INDEX(Annual!EndGS,1,$E100+2)+2,$E100+2)</f>
        <v>43746</v>
      </c>
      <c r="AQ100" s="268"/>
      <c r="AR100" s="255"/>
      <c r="AS100" s="243"/>
      <c r="AT100" s="243"/>
      <c r="AU100" s="243"/>
    </row>
    <row r="101" spans="1:47" hidden="1" outlineLevel="3" x14ac:dyDescent="0.35">
      <c r="A101" s="243"/>
      <c r="B101" s="252"/>
      <c r="C101" s="245">
        <f t="shared" si="9"/>
        <v>4</v>
      </c>
      <c r="D101" s="268"/>
      <c r="E101" s="325">
        <v>2</v>
      </c>
      <c r="F101" s="841">
        <f t="shared" si="4"/>
        <v>43784</v>
      </c>
      <c r="G101" s="268"/>
      <c r="H101" s="289"/>
      <c r="I101" s="289"/>
      <c r="J101" s="289">
        <v>6</v>
      </c>
      <c r="K101" s="479">
        <f>INDEX(Periods!$F$21:$O$30,J101+1,$E101+2)</f>
        <v>43784</v>
      </c>
      <c r="L101" s="480">
        <f t="shared" ca="1" si="13"/>
        <v>47</v>
      </c>
      <c r="M101" s="305"/>
      <c r="N101" s="273"/>
      <c r="O101" s="686" cm="1">
        <f t="array" aca="1" ref="O101" ca="1">INDEX(O$65:O$74,$AI101,1)*(1-$AH101)+INDEX(O$65:O$74,$AJ101,1)*($AH101)</f>
        <v>503</v>
      </c>
      <c r="P101" s="686" cm="1">
        <f t="array" aca="1" ref="P101" ca="1">INDEX(P$65:P$74,$AI101,1)*(1-$AH101)+INDEX(P$65:P$74,$AJ101,1)*($AH101)</f>
        <v>1909</v>
      </c>
      <c r="Q101" s="687" cm="1">
        <f t="array" aca="1" ref="Q101" ca="1">INDEX(Q$65:Q$74,$AI101,1)*(1-$AH101)+INDEX(Q$65:Q$74,$AJ101,1)*($AH101)</f>
        <v>0.56950000000000001</v>
      </c>
      <c r="R101" s="687" cm="1">
        <f t="array" aca="1" ref="R101" ca="1">INDEX(R$65:R$74,$AI101,1)*(1-$AH101)+INDEX(R$65:R$74,$AJ101,1)*($AH101)</f>
        <v>0.67449999999999988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0.48400000000000004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0.76</v>
      </c>
      <c r="AI101" s="273">
        <f t="shared" si="11"/>
        <v>6</v>
      </c>
      <c r="AJ101" s="273">
        <f t="shared" si="12"/>
        <v>7</v>
      </c>
      <c r="AK101" s="289" t="str">
        <f t="shared" si="5"/>
        <v>Dry</v>
      </c>
      <c r="AL101" s="273">
        <f t="shared" si="6"/>
        <v>38</v>
      </c>
      <c r="AM101" s="273"/>
      <c r="AN101" s="345">
        <f t="shared" si="14"/>
        <v>43589</v>
      </c>
      <c r="AO101" s="345">
        <f t="shared" si="8"/>
        <v>43684</v>
      </c>
      <c r="AP101" s="842">
        <f>INDEX(Periods!$F$21:$O$31,INDEX(Annual!EndGS,1,$E101+2)+2,$E101+2)</f>
        <v>43746</v>
      </c>
      <c r="AQ101" s="268"/>
      <c r="AR101" s="255"/>
      <c r="AS101" s="243"/>
      <c r="AT101" s="243"/>
      <c r="AU101" s="243"/>
    </row>
    <row r="102" spans="1:47" hidden="1" outlineLevel="3" x14ac:dyDescent="0.35">
      <c r="A102" s="243"/>
      <c r="B102" s="252"/>
      <c r="C102" s="245">
        <f t="shared" si="9"/>
        <v>4</v>
      </c>
      <c r="D102" s="268"/>
      <c r="E102" s="325">
        <v>2</v>
      </c>
      <c r="F102" s="841">
        <f t="shared" si="4"/>
        <v>43831</v>
      </c>
      <c r="G102" s="268"/>
      <c r="H102" s="289"/>
      <c r="I102" s="289"/>
      <c r="J102" s="289">
        <v>7</v>
      </c>
      <c r="K102" s="479">
        <f>INDEX(Periods!$F$21:$O$30,J102+1,$E102+2)</f>
        <v>43831</v>
      </c>
      <c r="L102" s="480">
        <f t="shared" ca="1" si="13"/>
        <v>31</v>
      </c>
      <c r="M102" s="305"/>
      <c r="N102" s="273"/>
      <c r="O102" s="686" cm="1">
        <f t="array" aca="1" ref="O102" ca="1">INDEX(O$65:O$74,$AI102,1)*(1-$AH102)+INDEX(O$65:O$74,$AJ102,1)*($AH102)</f>
        <v>238.82978723404256</v>
      </c>
      <c r="P102" s="686" cm="1">
        <f t="array" aca="1" ref="P102" ca="1">INDEX(P$65:P$74,$AI102,1)*(1-$AH102)+INDEX(P$65:P$74,$AJ102,1)*($AH102)</f>
        <v>1116.4893617021278</v>
      </c>
      <c r="Q102" s="687" cm="1">
        <f t="array" aca="1" ref="Q102" ca="1">INDEX(Q$65:Q$74,$AI102,1)*(1-$AH102)+INDEX(Q$65:Q$74,$AJ102,1)*($AH102)</f>
        <v>0.53515957446808504</v>
      </c>
      <c r="R102" s="687" cm="1">
        <f t="array" aca="1" ref="R102" ca="1">INDEX(R$65:R$74,$AI102,1)*(1-$AH102)+INDEX(R$65:R$74,$AJ102,1)*($AH102)</f>
        <v>0.62526595744680846</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0.34787234042553195</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336.17021276595744</v>
      </c>
      <c r="AC102" s="686" cm="1">
        <f t="array" aca="1" ref="AC102" ca="1">INDEX(AC$65:AC$74,$AI102,1)*(1-$AH102)+INDEX(AC$65:AC$74,$AJ102,1)*($AH102)</f>
        <v>336.17021276595744</v>
      </c>
      <c r="AD102" s="686" cm="1">
        <f t="array" aca="1" ref="AD102" ca="1">INDEX(AD$65:AD$74,$AI102,1)*(1-$AH102)+INDEX(AD$65:AD$74,$AJ102,1)*($AH102)</f>
        <v>336.17021276595744</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0.74468085106382975</v>
      </c>
      <c r="AI102" s="273">
        <f t="shared" si="11"/>
        <v>7</v>
      </c>
      <c r="AJ102" s="273">
        <f t="shared" si="12"/>
        <v>8</v>
      </c>
      <c r="AK102" s="289" t="str">
        <f t="shared" si="5"/>
        <v>Dry</v>
      </c>
      <c r="AL102" s="273">
        <f t="shared" si="6"/>
        <v>85</v>
      </c>
      <c r="AM102" s="273"/>
      <c r="AN102" s="345">
        <f t="shared" si="14"/>
        <v>43589</v>
      </c>
      <c r="AO102" s="345">
        <f t="shared" si="8"/>
        <v>43684</v>
      </c>
      <c r="AP102" s="842">
        <f>INDEX(Periods!$F$21:$O$31,INDEX(Annual!EndGS,1,$E102+2)+2,$E102+2)</f>
        <v>43746</v>
      </c>
      <c r="AQ102" s="268"/>
      <c r="AR102" s="255"/>
      <c r="AS102" s="243"/>
      <c r="AT102" s="243"/>
      <c r="AU102" s="243"/>
    </row>
    <row r="103" spans="1:47" hidden="1" outlineLevel="3" x14ac:dyDescent="0.35">
      <c r="A103" s="243"/>
      <c r="B103" s="252"/>
      <c r="C103" s="245">
        <f t="shared" si="9"/>
        <v>4</v>
      </c>
      <c r="D103" s="268"/>
      <c r="E103" s="325">
        <v>2</v>
      </c>
      <c r="F103" s="841">
        <f t="shared" si="4"/>
        <v>43862</v>
      </c>
      <c r="G103" s="268"/>
      <c r="H103" s="289"/>
      <c r="I103" s="289"/>
      <c r="J103" s="289">
        <v>8</v>
      </c>
      <c r="K103" s="479">
        <f>INDEX(Periods!$F$21:$O$30,J103+1,$E103+2)</f>
        <v>43862</v>
      </c>
      <c r="L103" s="480">
        <f t="shared" ca="1" si="13"/>
        <v>29</v>
      </c>
      <c r="M103" s="305"/>
      <c r="N103" s="273"/>
      <c r="O103" s="686" cm="1">
        <f t="array" aca="1" ref="O103" ca="1">INDEX(O$65:O$74,$AI103,1)*(1-$AH103)+INDEX(O$65:O$74,$AJ103,1)*($AH103)</f>
        <v>190.32258064516128</v>
      </c>
      <c r="P103" s="686" cm="1">
        <f t="array" aca="1" ref="P103" ca="1">INDEX(P$65:P$74,$AI103,1)*(1-$AH103)+INDEX(P$65:P$74,$AJ103,1)*($AH103)</f>
        <v>787.09677419354841</v>
      </c>
      <c r="Q103" s="687" cm="1">
        <f t="array" aca="1" ref="Q103" ca="1">INDEX(Q$65:Q$74,$AI103,1)*(1-$AH103)+INDEX(Q$65:Q$74,$AJ103,1)*($AH103)</f>
        <v>0.51677419354838716</v>
      </c>
      <c r="R103" s="687" cm="1">
        <f t="array" aca="1" ref="R103" ca="1">INDEX(R$65:R$74,$AI103,1)*(1-$AH103)+INDEX(R$65:R$74,$AJ103,1)*($AH103)</f>
        <v>0.58645161290322578</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3.0645161290322583E-2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0.61290322580645162</v>
      </c>
      <c r="AI103" s="273">
        <f t="shared" si="11"/>
        <v>8</v>
      </c>
      <c r="AJ103" s="273">
        <f t="shared" si="12"/>
        <v>9</v>
      </c>
      <c r="AK103" s="289" t="str">
        <f t="shared" si="5"/>
        <v>Dry</v>
      </c>
      <c r="AL103" s="273">
        <f t="shared" si="6"/>
        <v>116</v>
      </c>
      <c r="AM103" s="273"/>
      <c r="AN103" s="345">
        <f t="shared" si="14"/>
        <v>43589</v>
      </c>
      <c r="AO103" s="345">
        <f t="shared" si="8"/>
        <v>43684</v>
      </c>
      <c r="AP103" s="842">
        <f>INDEX(Periods!$F$21:$O$31,INDEX(Annual!EndGS,1,$E103+2)+2,$E103+2)</f>
        <v>43746</v>
      </c>
      <c r="AQ103" s="268"/>
      <c r="AR103" s="255"/>
      <c r="AS103" s="243"/>
      <c r="AT103" s="243"/>
      <c r="AU103" s="243"/>
    </row>
    <row r="104" spans="1:47" hidden="1" outlineLevel="3" x14ac:dyDescent="0.35">
      <c r="A104" s="243"/>
      <c r="B104" s="252"/>
      <c r="C104" s="245">
        <f t="shared" si="9"/>
        <v>4</v>
      </c>
      <c r="D104" s="268"/>
      <c r="E104" s="325">
        <v>2</v>
      </c>
      <c r="F104" s="841">
        <f t="shared" si="4"/>
        <v>43891</v>
      </c>
      <c r="G104" s="268"/>
      <c r="H104" s="289"/>
      <c r="I104" s="341"/>
      <c r="J104" s="341">
        <v>9</v>
      </c>
      <c r="K104" s="500">
        <f>INDEX(Periods!$F$21:$O$30,J104+1,$E104+2)</f>
        <v>43891</v>
      </c>
      <c r="L104" s="517">
        <f t="shared" ca="1" si="13"/>
        <v>34</v>
      </c>
      <c r="M104" s="501"/>
      <c r="N104" s="342"/>
      <c r="O104" s="688" cm="1">
        <f t="array" aca="1" ref="O104" ca="1">INDEX(O$65:O$74,$AI104,1)*(1-$AH104)+INDEX(O$65:O$74,$AJ104,1)*($AH104)</f>
        <v>200</v>
      </c>
      <c r="P104" s="688" cm="1">
        <f t="array" aca="1" ref="P104" ca="1">INDEX(P$65:P$74,$AI104,1)*(1-$AH104)+INDEX(P$65:P$74,$AJ104,1)*($AH104)</f>
        <v>582.75862068965512</v>
      </c>
      <c r="Q104" s="689" cm="1">
        <f t="array" aca="1" ref="Q104" ca="1">INDEX(Q$65:Q$74,$AI104,1)*(1-$AH104)+INDEX(Q$65:Q$74,$AJ104,1)*($AH104)</f>
        <v>0.50413793103448279</v>
      </c>
      <c r="R104" s="689" cm="1">
        <f t="array" aca="1" ref="R104" ca="1">INDEX(R$65:R$74,$AI104,1)*(1-$AH104)+INDEX(R$65:R$74,$AJ104,1)*($AH104)</f>
        <v>0.55241379310344829</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0.10862068965517241</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0.58620689655172409</v>
      </c>
      <c r="AI104" s="273">
        <f t="shared" si="11"/>
        <v>9</v>
      </c>
      <c r="AJ104" s="273">
        <f t="shared" si="12"/>
        <v>10</v>
      </c>
      <c r="AK104" s="289" t="str">
        <f t="shared" si="5"/>
        <v>Dry</v>
      </c>
      <c r="AL104" s="273">
        <f t="shared" si="6"/>
        <v>145</v>
      </c>
      <c r="AM104" s="273"/>
      <c r="AN104" s="345">
        <f t="shared" si="14"/>
        <v>43589</v>
      </c>
      <c r="AO104" s="345">
        <f t="shared" si="8"/>
        <v>43684</v>
      </c>
      <c r="AP104" s="842">
        <f>INDEX(Periods!$F$21:$O$31,INDEX(Annual!EndGS,1,$E104+2)+2,$E104+2)</f>
        <v>43746</v>
      </c>
      <c r="AQ104" s="268"/>
      <c r="AR104" s="255"/>
      <c r="AS104" s="243"/>
      <c r="AT104" s="243"/>
      <c r="AU104" s="243"/>
    </row>
    <row r="105" spans="1:47" outlineLevel="2" collapsed="1" x14ac:dyDescent="0.35">
      <c r="A105" s="243"/>
      <c r="B105" s="252"/>
      <c r="C105" s="245">
        <f>INT($C$29)+2</f>
        <v>3</v>
      </c>
      <c r="D105" s="268"/>
      <c r="E105" s="325">
        <v>3</v>
      </c>
      <c r="F105" s="841">
        <f t="shared" si="4"/>
        <v>43924</v>
      </c>
      <c r="G105" s="268"/>
      <c r="H105" s="289"/>
      <c r="I105" s="507" t="s">
        <v>746</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352</v>
      </c>
      <c r="Q105" s="685" cm="1">
        <f t="array" aca="1" ref="Q105" ca="1">INDEX(Q$65:Q$74,$AI105,1)*(1-$AH105)+INDEX(Q$65:Q$74,$AJ105,1)*($AH105)</f>
        <v>0.81</v>
      </c>
      <c r="R105" s="685" cm="1">
        <f t="array" aca="1" ref="R105" ca="1">INDEX(R$65:R$74,$AI105,1)*(1-$AH105)+INDEX(R$65:R$74,$AJ105,1)*($AH105)</f>
        <v>0.81</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5.0000000000000009</v>
      </c>
      <c r="V105" s="685" cm="1">
        <f t="array" aca="1" ref="V105" ca="1">INDEX(V$65:V$74,$AI105,1)*(1-$AH105)+INDEX(V$65:V$74,$AJ105,1)*($AH105)</f>
        <v>0.1</v>
      </c>
      <c r="W105" s="510"/>
      <c r="X105" s="836" cm="1">
        <f t="array" aca="1" ref="X105" ca="1">INDEX(X$65:X$74,$AI105,1)*(1-$AH105)+INDEX(X$65:X$74,$AJ105,1)*($AH105)</f>
        <v>1</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100</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4.6511627906976744E-2</v>
      </c>
      <c r="AI105" s="273">
        <f t="shared" si="11"/>
        <v>1</v>
      </c>
      <c r="AJ105" s="273">
        <f t="shared" si="12"/>
        <v>1</v>
      </c>
      <c r="AK105" s="289" t="str">
        <f t="shared" si="5"/>
        <v>Dry</v>
      </c>
      <c r="AL105" s="273">
        <f t="shared" si="6"/>
        <v>192</v>
      </c>
      <c r="AM105" s="273"/>
      <c r="AN105" s="345">
        <f t="shared" si="14"/>
        <v>43589</v>
      </c>
      <c r="AO105" s="345">
        <f t="shared" si="8"/>
        <v>43684</v>
      </c>
      <c r="AP105" s="842">
        <f>INDEX(Periods!$F$21:$O$31,INDEX(Annual!EndGS,1,$E105+2)+2,$E105+2)</f>
        <v>43732</v>
      </c>
      <c r="AQ105" s="268"/>
      <c r="AR105" s="255"/>
      <c r="AS105" s="243"/>
      <c r="AT105" s="243"/>
      <c r="AU105" s="243"/>
    </row>
    <row r="106" spans="1:47" hidden="1" outlineLevel="3" collapsed="1" x14ac:dyDescent="0.3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43732</v>
      </c>
      <c r="AQ106" s="268"/>
      <c r="AR106" s="255"/>
      <c r="AS106" s="243"/>
      <c r="AT106" s="243"/>
      <c r="AU106" s="243"/>
    </row>
    <row r="107" spans="1:47" hidden="1" outlineLevel="3" x14ac:dyDescent="0.3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263.20754716981133</v>
      </c>
      <c r="P107" s="686" cm="1">
        <f t="array" aca="1" ref="P107" ca="1">INDEX(P$65:P$74,$AI107,1)*(1-$AH107)+INDEX(P$65:P$74,$AJ107,1)*($AH107)</f>
        <v>1531.7735849056605</v>
      </c>
      <c r="Q107" s="687" cm="1">
        <f t="array" aca="1" ref="Q107" ca="1">INDEX(Q$65:Q$74,$AI107,1)*(1-$AH107)+INDEX(Q$65:Q$74,$AJ107,1)*($AH107)</f>
        <v>0.80735849056603781</v>
      </c>
      <c r="R107" s="687" cm="1">
        <f t="array" aca="1" ref="R107" ca="1">INDEX(R$65:R$74,$AI107,1)*(1-$AH107)+INDEX(R$65:R$74,$AJ107,1)*($AH107)</f>
        <v>0.80735849056603781</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113.20754716981132</v>
      </c>
      <c r="AD107" s="686" cm="1">
        <f t="array" aca="1" ref="AD107" ca="1">INDEX(AD$65:AD$74,$AI107,1)*(1-$AH107)+INDEX(AD$65:AD$74,$AJ107,1)*($AH107)</f>
        <v>136.79245283018869</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0.26415094339622641</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43732</v>
      </c>
      <c r="AQ107" s="268"/>
      <c r="AR107" s="255"/>
      <c r="AS107" s="243"/>
      <c r="AT107" s="243"/>
      <c r="AU107" s="243"/>
    </row>
    <row r="108" spans="1:47" hidden="1" outlineLevel="3" x14ac:dyDescent="0.3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43732</v>
      </c>
      <c r="AQ108" s="268"/>
      <c r="AR108" s="255"/>
      <c r="AS108" s="243"/>
      <c r="AT108" s="243"/>
      <c r="AU108" s="243"/>
    </row>
    <row r="109" spans="1:47" hidden="1" outlineLevel="3" x14ac:dyDescent="0.35">
      <c r="A109" s="243"/>
      <c r="B109" s="252"/>
      <c r="C109" s="245">
        <f t="shared" si="9"/>
        <v>4</v>
      </c>
      <c r="D109" s="268"/>
      <c r="E109" s="325">
        <v>3</v>
      </c>
      <c r="F109" s="841">
        <f t="shared" si="4"/>
        <v>43709</v>
      </c>
      <c r="G109" s="268"/>
      <c r="H109" s="289"/>
      <c r="I109" s="289"/>
      <c r="J109" s="289">
        <v>4</v>
      </c>
      <c r="K109" s="479">
        <f>INDEX(Periods!$F$21:$O$30,J109+1,$E109+2)</f>
        <v>43709</v>
      </c>
      <c r="L109" s="480">
        <f t="shared" ca="1" si="13"/>
        <v>23</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5</v>
      </c>
      <c r="AK109" s="289" t="str">
        <f t="shared" si="5"/>
        <v>Late</v>
      </c>
      <c r="AL109" s="273">
        <f t="shared" si="6"/>
        <v>25</v>
      </c>
      <c r="AM109" s="273"/>
      <c r="AN109" s="345">
        <f t="shared" si="14"/>
        <v>43589</v>
      </c>
      <c r="AO109" s="345">
        <f t="shared" si="8"/>
        <v>43684</v>
      </c>
      <c r="AP109" s="842">
        <f>INDEX(Periods!$F$21:$O$31,INDEX(Annual!EndGS,1,$E109+2)+2,$E109+2)</f>
        <v>43732</v>
      </c>
      <c r="AQ109" s="268"/>
      <c r="AR109" s="255"/>
      <c r="AS109" s="243"/>
      <c r="AT109" s="243"/>
      <c r="AU109" s="243"/>
    </row>
    <row r="110" spans="1:47" hidden="1" outlineLevel="3" x14ac:dyDescent="0.35">
      <c r="A110" s="243"/>
      <c r="B110" s="252"/>
      <c r="C110" s="245">
        <f t="shared" si="9"/>
        <v>4</v>
      </c>
      <c r="D110" s="268"/>
      <c r="E110" s="325">
        <v>3</v>
      </c>
      <c r="F110" s="841">
        <f t="shared" si="4"/>
        <v>43732</v>
      </c>
      <c r="G110" s="268"/>
      <c r="H110" s="289"/>
      <c r="I110" s="289"/>
      <c r="J110" s="289">
        <v>5</v>
      </c>
      <c r="K110" s="479">
        <f>INDEX(Periods!$F$21:$O$30,J110+1,$E110+2)</f>
        <v>43732</v>
      </c>
      <c r="L110" s="480">
        <f t="shared" ca="1" si="13"/>
        <v>52</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7</v>
      </c>
      <c r="AK110" s="289" t="str">
        <f t="shared" si="5"/>
        <v>Dry</v>
      </c>
      <c r="AL110" s="273">
        <f t="shared" si="6"/>
        <v>0</v>
      </c>
      <c r="AM110" s="273"/>
      <c r="AN110" s="345">
        <f t="shared" si="14"/>
        <v>43589</v>
      </c>
      <c r="AO110" s="345">
        <f t="shared" si="8"/>
        <v>43684</v>
      </c>
      <c r="AP110" s="842">
        <f>INDEX(Periods!$F$21:$O$31,INDEX(Annual!EndGS,1,$E110+2)+2,$E110+2)</f>
        <v>43732</v>
      </c>
      <c r="AQ110" s="268"/>
      <c r="AR110" s="255"/>
      <c r="AS110" s="243"/>
      <c r="AT110" s="243"/>
      <c r="AU110" s="243"/>
    </row>
    <row r="111" spans="1:47" hidden="1" outlineLevel="3" x14ac:dyDescent="0.35">
      <c r="A111" s="243"/>
      <c r="B111" s="252"/>
      <c r="C111" s="245">
        <f t="shared" si="9"/>
        <v>4</v>
      </c>
      <c r="D111" s="268"/>
      <c r="E111" s="325">
        <v>3</v>
      </c>
      <c r="F111" s="841">
        <f t="shared" si="4"/>
        <v>43784</v>
      </c>
      <c r="G111" s="268"/>
      <c r="H111" s="289"/>
      <c r="I111" s="289"/>
      <c r="J111" s="289">
        <v>6</v>
      </c>
      <c r="K111" s="479">
        <f>INDEX(Periods!$F$21:$O$30,J111+1,$E111+2)</f>
        <v>43784</v>
      </c>
      <c r="L111" s="480">
        <f t="shared" ca="1" si="13"/>
        <v>47</v>
      </c>
      <c r="M111" s="305"/>
      <c r="N111" s="273"/>
      <c r="O111" s="686" cm="1">
        <f t="array" aca="1" ref="O111" ca="1">INDEX(O$65:O$74,$AI111,1)*(1-$AH111)+INDEX(O$65:O$74,$AJ111,1)*($AH111)</f>
        <v>414.36170212765956</v>
      </c>
      <c r="P111" s="686" cm="1">
        <f t="array" aca="1" ref="P111" ca="1">INDEX(P$65:P$74,$AI111,1)*(1-$AH111)+INDEX(P$65:P$74,$AJ111,1)*($AH111)</f>
        <v>1643.0851063829789</v>
      </c>
      <c r="Q111" s="687" cm="1">
        <f t="array" aca="1" ref="Q111" ca="1">INDEX(Q$65:Q$74,$AI111,1)*(1-$AH111)+INDEX(Q$65:Q$74,$AJ111,1)*($AH111)</f>
        <v>0.55622340425531913</v>
      </c>
      <c r="R111" s="687" cm="1">
        <f t="array" aca="1" ref="R111" ca="1">INDEX(R$65:R$74,$AI111,1)*(1-$AH111)+INDEX(R$65:R$74,$AJ111,1)*($AH111)</f>
        <v>0.66037234042553195</v>
      </c>
      <c r="S111" s="681" cm="1">
        <f t="array" ref="S111">INDEX([0]!i_pasture_stage_p6z,$J111+1,ROUNDDOWN((ROW($J111)-ROW($J$65))/i_p6_len,0)+1)</f>
        <v>1</v>
      </c>
      <c r="T111" s="687" cm="1">
        <f t="array" aca="1" ref="T111" ca="1">INDEX(T$65:T$74,$AI111,1)*(1-$AH111)+INDEX(T$65:T$74,$AJ111,1)*($AH111)</f>
        <v>0.30000000000000004</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0.39702127659574471</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160.63829787234044</v>
      </c>
      <c r="AC111" s="686" cm="1">
        <f t="array" aca="1" ref="AC111" ca="1">INDEX(AC$65:AC$74,$AI111,1)*(1-$AH111)+INDEX(AC$65:AC$74,$AJ111,1)*($AH111)</f>
        <v>160.63829787234044</v>
      </c>
      <c r="AD111" s="686" cm="1">
        <f t="array" aca="1" ref="AD111" ca="1">INDEX(AD$65:AD$74,$AI111,1)*(1-$AH111)+INDEX(AD$65:AD$74,$AJ111,1)*($AH111)</f>
        <v>160.63829787234044</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4.2553191489361701E-2</v>
      </c>
      <c r="AI111" s="273">
        <f t="shared" si="11"/>
        <v>7</v>
      </c>
      <c r="AJ111" s="273">
        <f t="shared" si="12"/>
        <v>8</v>
      </c>
      <c r="AK111" s="289" t="str">
        <f t="shared" si="5"/>
        <v>Dry</v>
      </c>
      <c r="AL111" s="273">
        <f t="shared" si="6"/>
        <v>52</v>
      </c>
      <c r="AM111" s="273"/>
      <c r="AN111" s="345">
        <f t="shared" si="14"/>
        <v>43589</v>
      </c>
      <c r="AO111" s="345">
        <f t="shared" si="8"/>
        <v>43684</v>
      </c>
      <c r="AP111" s="842">
        <f>INDEX(Periods!$F$21:$O$31,INDEX(Annual!EndGS,1,$E111+2)+2,$E111+2)</f>
        <v>43732</v>
      </c>
      <c r="AQ111" s="268"/>
      <c r="AR111" s="255"/>
      <c r="AS111" s="243"/>
      <c r="AT111" s="243"/>
      <c r="AU111" s="243"/>
    </row>
    <row r="112" spans="1:47" hidden="1" outlineLevel="3" x14ac:dyDescent="0.35">
      <c r="A112" s="243"/>
      <c r="B112" s="252"/>
      <c r="C112" s="245">
        <f t="shared" si="9"/>
        <v>4</v>
      </c>
      <c r="D112" s="268"/>
      <c r="E112" s="325">
        <v>3</v>
      </c>
      <c r="F112" s="841">
        <f t="shared" si="4"/>
        <v>43831</v>
      </c>
      <c r="G112" s="268"/>
      <c r="H112" s="289"/>
      <c r="I112" s="289"/>
      <c r="J112" s="289">
        <v>7</v>
      </c>
      <c r="K112" s="479">
        <f>INDEX(Periods!$F$21:$O$30,J112+1,$E112+2)</f>
        <v>43831</v>
      </c>
      <c r="L112" s="480">
        <f t="shared" ca="1" si="13"/>
        <v>31</v>
      </c>
      <c r="M112" s="305"/>
      <c r="N112" s="273"/>
      <c r="O112" s="686" cm="1">
        <f t="array" aca="1" ref="O112" ca="1">INDEX(O$65:O$74,$AI112,1)*(1-$AH112)+INDEX(O$65:O$74,$AJ112,1)*($AH112)</f>
        <v>176.61290322580646</v>
      </c>
      <c r="P112" s="686" cm="1">
        <f t="array" aca="1" ref="P112" ca="1">INDEX(P$65:P$74,$AI112,1)*(1-$AH112)+INDEX(P$65:P$74,$AJ112,1)*($AH112)</f>
        <v>910.48387096774195</v>
      </c>
      <c r="Q112" s="687" cm="1">
        <f t="array" aca="1" ref="Q112" ca="1">INDEX(Q$65:Q$74,$AI112,1)*(1-$AH112)+INDEX(Q$65:Q$74,$AJ112,1)*($AH112)</f>
        <v>0.52637096774193548</v>
      </c>
      <c r="R112" s="687" cm="1">
        <f t="array" aca="1" ref="R112" ca="1">INDEX(R$65:R$74,$AI112,1)*(1-$AH112)+INDEX(R$65:R$74,$AJ112,1)*($AH112)</f>
        <v>0.60975806451612902</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3.2258064516129032E-3</v>
      </c>
      <c r="W112" s="273"/>
      <c r="X112" s="837" cm="1">
        <f t="array" aca="1" ref="X112" ca="1">INDEX(X$65:X$74,$AI112,1)*(1-$AH112)+INDEX(X$65:X$74,$AJ112,1)*($AH112)</f>
        <v>0.33000000000000007</v>
      </c>
      <c r="Y112" s="686" cm="1">
        <f t="array" aca="1" ref="Y112" ca="1">INDEX(Y$65:Y$74,$AI112,1)*(1-$AH112)+INDEX(Y$65:Y$74,$AJ112,1)*($AH112)</f>
        <v>50.000000000000007</v>
      </c>
      <c r="Z112" s="686" cm="1">
        <f t="array" aca="1" ref="Z112" ca="1">INDEX(Z$65:Z$74,$AI112,1)*(1-$AH112)+INDEX(Z$65:Z$74,$AJ112,1)*($AH112)</f>
        <v>50.000000000000007</v>
      </c>
      <c r="AA112" s="686" cm="1">
        <f t="array" aca="1" ref="AA112" ca="1">INDEX(AA$65:AA$74,$AI112,1)*(1-$AH112)+INDEX(AA$65:AA$74,$AJ112,1)*($AH112)</f>
        <v>50.000000000000007</v>
      </c>
      <c r="AB112" s="686" cm="1">
        <f t="array" aca="1" ref="AB112" ca="1">INDEX(AB$65:AB$74,$AI112,1)*(1-$AH112)+INDEX(AB$65:AB$74,$AJ112,1)*($AH112)</f>
        <v>400.00000000000006</v>
      </c>
      <c r="AC112" s="686" cm="1">
        <f t="array" aca="1" ref="AC112" ca="1">INDEX(AC$65:AC$74,$AI112,1)*(1-$AH112)+INDEX(AC$65:AC$74,$AJ112,1)*($AH112)</f>
        <v>400.00000000000006</v>
      </c>
      <c r="AD112" s="686" cm="1">
        <f t="array" aca="1" ref="AD112" ca="1">INDEX(AD$65:AD$74,$AI112,1)*(1-$AH112)+INDEX(AD$65:AD$74,$AJ112,1)*($AH112)</f>
        <v>400.00000000000006</v>
      </c>
      <c r="AE112" s="686" cm="1">
        <f t="array" aca="1" ref="AE112" ca="1">INDEX(AE$65:AE$74,$AI112,1)*(1-$AH112)+INDEX(AE$65:AE$74,$AJ112,1)*($AH112)</f>
        <v>400.00000000000006</v>
      </c>
      <c r="AF112" s="686" cm="1">
        <f t="array" aca="1" ref="AF112" ca="1">INDEX(AF$65:AF$74,$AI112,1)*(1-$AH112)+INDEX(AF$65:AF$74,$AJ112,1)*($AH112)</f>
        <v>400.00000000000006</v>
      </c>
      <c r="AG112" s="686" cm="1">
        <f t="array" aca="1" ref="AG112" ca="1">INDEX(AG$65:AG$74,$AI112,1)*(1-$AH112)+INDEX(AG$65:AG$74,$AJ112,1)*($AH112)</f>
        <v>400.00000000000006</v>
      </c>
      <c r="AH112" s="273">
        <f t="shared" ca="1" si="10"/>
        <v>6.4516129032258063E-2</v>
      </c>
      <c r="AI112" s="273">
        <f t="shared" si="11"/>
        <v>8</v>
      </c>
      <c r="AJ112" s="273">
        <f t="shared" si="12"/>
        <v>9</v>
      </c>
      <c r="AK112" s="289" t="str">
        <f t="shared" si="5"/>
        <v>Dry</v>
      </c>
      <c r="AL112" s="273">
        <f t="shared" si="6"/>
        <v>99</v>
      </c>
      <c r="AM112" s="273"/>
      <c r="AN112" s="345">
        <f t="shared" si="14"/>
        <v>43589</v>
      </c>
      <c r="AO112" s="345">
        <f t="shared" si="8"/>
        <v>43684</v>
      </c>
      <c r="AP112" s="842">
        <f>INDEX(Periods!$F$21:$O$31,INDEX(Annual!EndGS,1,$E112+2)+2,$E112+2)</f>
        <v>43732</v>
      </c>
      <c r="AQ112" s="268"/>
      <c r="AR112" s="255"/>
      <c r="AS112" s="243"/>
      <c r="AT112" s="243"/>
      <c r="AU112" s="243"/>
    </row>
    <row r="113" spans="1:47" hidden="1" outlineLevel="3" x14ac:dyDescent="0.35">
      <c r="A113" s="243"/>
      <c r="B113" s="252"/>
      <c r="C113" s="245">
        <f t="shared" si="9"/>
        <v>4</v>
      </c>
      <c r="D113" s="268"/>
      <c r="E113" s="325">
        <v>3</v>
      </c>
      <c r="F113" s="841">
        <f t="shared" si="4"/>
        <v>43862</v>
      </c>
      <c r="G113" s="268"/>
      <c r="H113" s="289"/>
      <c r="I113" s="289"/>
      <c r="J113" s="289">
        <v>8</v>
      </c>
      <c r="K113" s="479">
        <f>INDEX(Periods!$F$21:$O$30,J113+1,$E113+2)</f>
        <v>43862</v>
      </c>
      <c r="L113" s="480">
        <f t="shared" ca="1" si="13"/>
        <v>29</v>
      </c>
      <c r="M113" s="305"/>
      <c r="N113" s="273"/>
      <c r="O113" s="686" cm="1">
        <f t="array" aca="1" ref="O113" ca="1">INDEX(O$65:O$74,$AI113,1)*(1-$AH113)+INDEX(O$65:O$74,$AJ113,1)*($AH113)</f>
        <v>200</v>
      </c>
      <c r="P113" s="686" cm="1">
        <f t="array" aca="1" ref="P113" ca="1">INDEX(P$65:P$74,$AI113,1)*(1-$AH113)+INDEX(P$65:P$74,$AJ113,1)*($AH113)</f>
        <v>686.20689655172407</v>
      </c>
      <c r="Q113" s="687" cm="1">
        <f t="array" aca="1" ref="Q113" ca="1">INDEX(Q$65:Q$74,$AI113,1)*(1-$AH113)+INDEX(Q$65:Q$74,$AJ113,1)*($AH113)</f>
        <v>0.50931034482758619</v>
      </c>
      <c r="R113" s="687" cm="1">
        <f t="array" aca="1" ref="R113" ca="1">INDEX(R$65:R$74,$AI113,1)*(1-$AH113)+INDEX(R$65:R$74,$AJ113,1)*($AH113)</f>
        <v>0.56793103448275872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5.6896551724137934E-2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6.8965517241379309E-2</v>
      </c>
      <c r="AI113" s="273">
        <f t="shared" si="11"/>
        <v>9</v>
      </c>
      <c r="AJ113" s="273">
        <f t="shared" si="12"/>
        <v>10</v>
      </c>
      <c r="AK113" s="289" t="str">
        <f t="shared" si="5"/>
        <v>Dry</v>
      </c>
      <c r="AL113" s="273">
        <f t="shared" si="6"/>
        <v>130</v>
      </c>
      <c r="AM113" s="273"/>
      <c r="AN113" s="345">
        <f t="shared" si="14"/>
        <v>43589</v>
      </c>
      <c r="AO113" s="345">
        <f t="shared" si="8"/>
        <v>43684</v>
      </c>
      <c r="AP113" s="842">
        <f>INDEX(Periods!$F$21:$O$31,INDEX(Annual!EndGS,1,$E113+2)+2,$E113+2)</f>
        <v>43732</v>
      </c>
      <c r="AQ113" s="268"/>
      <c r="AR113" s="255"/>
      <c r="AS113" s="243"/>
      <c r="AT113" s="243"/>
      <c r="AU113" s="243"/>
    </row>
    <row r="114" spans="1:47" hidden="1" outlineLevel="3" x14ac:dyDescent="0.35">
      <c r="A114" s="243"/>
      <c r="B114" s="252"/>
      <c r="C114" s="245">
        <f t="shared" si="9"/>
        <v>4</v>
      </c>
      <c r="D114" s="268"/>
      <c r="E114" s="325">
        <v>3</v>
      </c>
      <c r="F114" s="841">
        <f t="shared" si="4"/>
        <v>43891</v>
      </c>
      <c r="G114" s="268"/>
      <c r="H114" s="289"/>
      <c r="I114" s="341"/>
      <c r="J114" s="341">
        <v>9</v>
      </c>
      <c r="K114" s="500">
        <f>INDEX(Periods!$F$21:$O$30,J114+1,$E114+2)</f>
        <v>43891</v>
      </c>
      <c r="L114" s="517">
        <f t="shared" ca="1" si="13"/>
        <v>34</v>
      </c>
      <c r="M114" s="501"/>
      <c r="N114" s="342"/>
      <c r="O114" s="688" cm="1">
        <f t="array" aca="1" ref="O114" ca="1">INDEX(O$65:O$74,$AI114,1)*(1-$AH114)+INDEX(O$65:O$74,$AJ114,1)*($AH114)</f>
        <v>199.99999999999997</v>
      </c>
      <c r="P114" s="688" cm="1">
        <f t="array" aca="1" ref="P114" ca="1">INDEX(P$65:P$74,$AI114,1)*(1-$AH114)+INDEX(P$65:P$74,$AJ114,1)*($AH114)</f>
        <v>491.29411764705878</v>
      </c>
      <c r="Q114" s="689" cm="1">
        <f t="array" aca="1" ref="Q114" ca="1">INDEX(Q$65:Q$74,$AI114,1)*(1-$AH114)+INDEX(Q$65:Q$74,$AJ114,1)*($AH114)</f>
        <v>0.51823529411764702</v>
      </c>
      <c r="R114" s="689" cm="1">
        <f t="array" aca="1" ref="R114" ca="1">INDEX(R$65:R$74,$AI114,1)*(1-$AH114)+INDEX(R$65:R$74,$AJ114,1)*($AH114)</f>
        <v>0.55588235294117649</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0.14705882352941177</v>
      </c>
      <c r="W114" s="342"/>
      <c r="X114" s="838" cm="1">
        <f t="array" aca="1" ref="X114" ca="1">INDEX(X$65:X$74,$AI114,1)*(1-$AH114)+INDEX(X$65:X$74,$AJ114,1)*($AH114)</f>
        <v>0.36941176470588238</v>
      </c>
      <c r="Y114" s="688" cm="1">
        <f t="array" aca="1" ref="Y114" ca="1">INDEX(Y$65:Y$74,$AI114,1)*(1-$AH114)+INDEX(Y$65:Y$74,$AJ114,1)*($AH114)</f>
        <v>49.999999999999993</v>
      </c>
      <c r="Z114" s="688" cm="1">
        <f t="array" aca="1" ref="Z114" ca="1">INDEX(Z$65:Z$74,$AI114,1)*(1-$AH114)+INDEX(Z$65:Z$74,$AJ114,1)*($AH114)</f>
        <v>49.999999999999993</v>
      </c>
      <c r="AA114" s="688" cm="1">
        <f t="array" aca="1" ref="AA114" ca="1">INDEX(AA$65:AA$74,$AI114,1)*(1-$AH114)+INDEX(AA$65:AA$74,$AJ114,1)*($AH114)</f>
        <v>49.999999999999993</v>
      </c>
      <c r="AB114" s="688" cm="1">
        <f t="array" aca="1" ref="AB114" ca="1">INDEX(AB$65:AB$74,$AI114,1)*(1-$AH114)+INDEX(AB$65:AB$74,$AJ114,1)*($AH114)</f>
        <v>382.35294117647055</v>
      </c>
      <c r="AC114" s="688" cm="1">
        <f t="array" aca="1" ref="AC114" ca="1">INDEX(AC$65:AC$74,$AI114,1)*(1-$AH114)+INDEX(AC$65:AC$74,$AJ114,1)*($AH114)</f>
        <v>399.99999999999994</v>
      </c>
      <c r="AD114" s="688" cm="1">
        <f t="array" aca="1" ref="AD114" ca="1">INDEX(AD$65:AD$74,$AI114,1)*(1-$AH114)+INDEX(AD$65:AD$74,$AJ114,1)*($AH114)</f>
        <v>399.99999999999994</v>
      </c>
      <c r="AE114" s="688" cm="1">
        <f t="array" aca="1" ref="AE114" ca="1">INDEX(AE$65:AE$74,$AI114,1)*(1-$AH114)+INDEX(AE$65:AE$74,$AJ114,1)*($AH114)</f>
        <v>399.99999999999994</v>
      </c>
      <c r="AF114" s="688" cm="1">
        <f t="array" aca="1" ref="AF114" ca="1">INDEX(AF$65:AF$74,$AI114,1)*(1-$AH114)+INDEX(AF$65:AF$74,$AJ114,1)*($AH114)</f>
        <v>399.99999999999994</v>
      </c>
      <c r="AG114" s="688" cm="1">
        <f t="array" aca="1" ref="AG114" ca="1">INDEX(AG$65:AG$74,$AI114,1)*(1-$AH114)+INDEX(AG$65:AG$74,$AJ114,1)*($AH114)</f>
        <v>399.99999999999994</v>
      </c>
      <c r="AH114" s="273">
        <f t="shared" ca="1" si="10"/>
        <v>5.8823529411764705E-2</v>
      </c>
      <c r="AI114" s="273">
        <f t="shared" si="11"/>
        <v>10</v>
      </c>
      <c r="AJ114" s="273">
        <f t="shared" si="12"/>
        <v>1</v>
      </c>
      <c r="AK114" s="289" t="str">
        <f t="shared" si="5"/>
        <v>Dry</v>
      </c>
      <c r="AL114" s="273">
        <f t="shared" si="6"/>
        <v>159</v>
      </c>
      <c r="AM114" s="273"/>
      <c r="AN114" s="345">
        <f t="shared" si="14"/>
        <v>43589</v>
      </c>
      <c r="AO114" s="345">
        <f t="shared" si="8"/>
        <v>43684</v>
      </c>
      <c r="AP114" s="842">
        <f>INDEX(Periods!$F$21:$O$31,INDEX(Annual!EndGS,1,$E114+2)+2,$E114+2)</f>
        <v>43732</v>
      </c>
      <c r="AQ114" s="268"/>
      <c r="AR114" s="255"/>
      <c r="AS114" s="243"/>
      <c r="AT114" s="243"/>
      <c r="AU114" s="243"/>
    </row>
    <row r="115" spans="1:47" outlineLevel="2" collapsed="1" x14ac:dyDescent="0.35">
      <c r="A115" s="243"/>
      <c r="B115" s="252"/>
      <c r="C115" s="245">
        <f>INT($C$29)+2</f>
        <v>3</v>
      </c>
      <c r="D115" s="268"/>
      <c r="E115" s="325">
        <v>4</v>
      </c>
      <c r="F115" s="841">
        <f t="shared" si="4"/>
        <v>43924</v>
      </c>
      <c r="G115" s="268"/>
      <c r="H115" s="289"/>
      <c r="I115" s="507" t="s">
        <v>747</v>
      </c>
      <c r="J115" s="507">
        <v>0</v>
      </c>
      <c r="K115" s="508">
        <f>INDEX(Periods!$F$21:$O$30,J115+1,$E115+2)</f>
        <v>43560</v>
      </c>
      <c r="L115" s="518">
        <f t="shared" ca="1" si="13"/>
        <v>44</v>
      </c>
      <c r="M115" s="509"/>
      <c r="N115" s="510"/>
      <c r="O115" s="684" cm="1">
        <f t="array" aca="1" ref="O115" ca="1">INDEX(O$65:O$74,$AI115,1)*(1-$AH115)+INDEX(O$65:O$74,$AJ115,1)*($AH115)</f>
        <v>200</v>
      </c>
      <c r="P115" s="684" cm="1">
        <f t="array" aca="1" ref="P115" ca="1">INDEX(P$65:P$74,$AI115,1)*(1-$AH115)+INDEX(P$65:P$74,$AJ115,1)*($AH115)</f>
        <v>399.88235294117646</v>
      </c>
      <c r="Q115" s="685" cm="1">
        <f t="array" aca="1" ref="Q115" ca="1">INDEX(Q$65:Q$74,$AI115,1)*(1-$AH115)+INDEX(Q$65:Q$74,$AJ115,1)*($AH115)</f>
        <v>0.70970588235294119</v>
      </c>
      <c r="R115" s="685" cm="1">
        <f t="array" aca="1" ref="R115" ca="1">INDEX(R$65:R$74,$AI115,1)*(1-$AH115)+INDEX(R$65:R$74,$AJ115,1)*($AH115)</f>
        <v>0.72264705882352942</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0.1161764705882353</v>
      </c>
      <c r="W115" s="510"/>
      <c r="X115" s="836" cm="1">
        <f t="array" aca="1" ref="X115" ca="1">INDEX(X$65:X$74,$AI115,1)*(1-$AH115)+INDEX(X$65:X$74,$AJ115,1)*($AH115)</f>
        <v>0.78323529411764703</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197.05882352941177</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0.67647058823529416</v>
      </c>
      <c r="AI115" s="273">
        <f t="shared" si="11"/>
        <v>10</v>
      </c>
      <c r="AJ115" s="273">
        <f t="shared" si="12"/>
        <v>1</v>
      </c>
      <c r="AK115" s="289" t="str">
        <f t="shared" si="5"/>
        <v>Dry</v>
      </c>
      <c r="AL115" s="273">
        <f t="shared" si="6"/>
        <v>180</v>
      </c>
      <c r="AM115" s="273"/>
      <c r="AN115" s="345">
        <f t="shared" si="14"/>
        <v>43604</v>
      </c>
      <c r="AO115" s="345">
        <f t="shared" si="8"/>
        <v>43684</v>
      </c>
      <c r="AP115" s="842">
        <f>INDEX(Periods!$F$21:$O$31,INDEX(Annual!EndGS,1,$E115+2)+2,$E115+2)</f>
        <v>43744</v>
      </c>
      <c r="AQ115" s="268"/>
      <c r="AR115" s="255"/>
      <c r="AS115" s="243"/>
      <c r="AT115" s="243"/>
      <c r="AU115" s="243"/>
    </row>
    <row r="116" spans="1:47" hidden="1" outlineLevel="3" collapsed="1" x14ac:dyDescent="0.35">
      <c r="A116" s="243"/>
      <c r="B116" s="252"/>
      <c r="C116" s="245">
        <f t="shared" si="9"/>
        <v>4</v>
      </c>
      <c r="D116" s="268"/>
      <c r="E116" s="325">
        <v>4</v>
      </c>
      <c r="F116" s="841">
        <f t="shared" si="4"/>
        <v>43604</v>
      </c>
      <c r="G116" s="268"/>
      <c r="H116" s="289"/>
      <c r="I116" s="289"/>
      <c r="J116" s="289">
        <v>1</v>
      </c>
      <c r="K116" s="479">
        <f>INDEX(Periods!$F$21:$O$30,J116+1,$E116+2)</f>
        <v>43604</v>
      </c>
      <c r="L116" s="480">
        <f t="shared" ca="1" si="13"/>
        <v>27</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43604</v>
      </c>
      <c r="AO116" s="345">
        <f t="shared" si="8"/>
        <v>43684</v>
      </c>
      <c r="AP116" s="842">
        <f>INDEX(Periods!$F$21:$O$31,INDEX(Annual!EndGS,1,$E116+2)+2,$E116+2)</f>
        <v>43744</v>
      </c>
      <c r="AQ116" s="268"/>
      <c r="AR116" s="255"/>
      <c r="AS116" s="243"/>
      <c r="AT116" s="243"/>
      <c r="AU116" s="243"/>
    </row>
    <row r="117" spans="1:47" hidden="1" outlineLevel="3" x14ac:dyDescent="0.3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248.21428571428572</v>
      </c>
      <c r="P117" s="686" cm="1">
        <f t="array" aca="1" ref="P117" ca="1">INDEX(P$65:P$74,$AI117,1)*(1-$AH117)+INDEX(P$65:P$74,$AJ117,1)*($AH117)</f>
        <v>1176.7857142857142</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0.9642857142857143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1.785714285714285E-3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148.21428571428572</v>
      </c>
      <c r="AC117" s="686" cm="1">
        <f t="array" aca="1" ref="AC117" ca="1">INDEX(AC$65:AC$74,$AI117,1)*(1-$AH117)+INDEX(AC$65:AC$74,$AJ117,1)*($AH117)</f>
        <v>101.78571428571429</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0.9642857142857143</v>
      </c>
      <c r="AI117" s="273">
        <f t="shared" si="11"/>
        <v>2</v>
      </c>
      <c r="AJ117" s="273">
        <f t="shared" si="12"/>
        <v>3</v>
      </c>
      <c r="AK117" s="289" t="str">
        <f t="shared" si="5"/>
        <v>Early</v>
      </c>
      <c r="AL117" s="273">
        <f t="shared" si="6"/>
        <v>27</v>
      </c>
      <c r="AM117" s="273"/>
      <c r="AN117" s="345">
        <f t="shared" si="14"/>
        <v>43604</v>
      </c>
      <c r="AO117" s="345">
        <f t="shared" si="8"/>
        <v>43684</v>
      </c>
      <c r="AP117" s="842">
        <f>INDEX(Periods!$F$21:$O$31,INDEX(Annual!EndGS,1,$E117+2)+2,$E117+2)</f>
        <v>43744</v>
      </c>
      <c r="AQ117" s="268"/>
      <c r="AR117" s="255"/>
      <c r="AS117" s="243"/>
      <c r="AT117" s="243"/>
      <c r="AU117" s="243"/>
    </row>
    <row r="118" spans="1:47" hidden="1" outlineLevel="3" x14ac:dyDescent="0.3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43604</v>
      </c>
      <c r="AO118" s="345">
        <f t="shared" si="8"/>
        <v>43684</v>
      </c>
      <c r="AP118" s="842">
        <f>INDEX(Periods!$F$21:$O$31,INDEX(Annual!EndGS,1,$E118+2)+2,$E118+2)</f>
        <v>43744</v>
      </c>
      <c r="AQ118" s="268"/>
      <c r="AR118" s="255"/>
      <c r="AS118" s="243"/>
      <c r="AT118" s="243"/>
      <c r="AU118" s="243"/>
    </row>
    <row r="119" spans="1:47" hidden="1" outlineLevel="3" x14ac:dyDescent="0.35">
      <c r="A119" s="243"/>
      <c r="B119" s="252"/>
      <c r="C119" s="245">
        <f t="shared" si="9"/>
        <v>4</v>
      </c>
      <c r="D119" s="268"/>
      <c r="E119" s="325">
        <v>4</v>
      </c>
      <c r="F119" s="841">
        <f t="shared" si="4"/>
        <v>43709</v>
      </c>
      <c r="G119" s="268"/>
      <c r="H119" s="289"/>
      <c r="I119" s="289"/>
      <c r="J119" s="289">
        <v>4</v>
      </c>
      <c r="K119" s="479">
        <f>INDEX(Periods!$F$21:$O$30,J119+1,$E119+2)</f>
        <v>43709</v>
      </c>
      <c r="L119" s="480">
        <f t="shared" ca="1" si="13"/>
        <v>35</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5</v>
      </c>
      <c r="AK119" s="289" t="str">
        <f t="shared" si="5"/>
        <v>Late</v>
      </c>
      <c r="AL119" s="273">
        <f t="shared" si="6"/>
        <v>25</v>
      </c>
      <c r="AM119" s="273"/>
      <c r="AN119" s="345">
        <f t="shared" si="14"/>
        <v>43604</v>
      </c>
      <c r="AO119" s="345">
        <f t="shared" si="8"/>
        <v>43684</v>
      </c>
      <c r="AP119" s="842">
        <f>INDEX(Periods!$F$21:$O$31,INDEX(Annual!EndGS,1,$E119+2)+2,$E119+2)</f>
        <v>43744</v>
      </c>
      <c r="AQ119" s="268"/>
      <c r="AR119" s="255"/>
      <c r="AS119" s="243"/>
      <c r="AT119" s="243"/>
      <c r="AU119" s="243"/>
    </row>
    <row r="120" spans="1:47" hidden="1" outlineLevel="3" x14ac:dyDescent="0.35">
      <c r="A120" s="243"/>
      <c r="B120" s="252"/>
      <c r="C120" s="245">
        <f t="shared" si="9"/>
        <v>4</v>
      </c>
      <c r="D120" s="268"/>
      <c r="E120" s="325">
        <v>4</v>
      </c>
      <c r="F120" s="841">
        <f t="shared" si="4"/>
        <v>43744</v>
      </c>
      <c r="G120" s="268"/>
      <c r="H120" s="289"/>
      <c r="I120" s="289"/>
      <c r="J120" s="289">
        <v>5</v>
      </c>
      <c r="K120" s="479">
        <f>INDEX(Periods!$F$21:$O$30,J120+1,$E120+2)</f>
        <v>43744</v>
      </c>
      <c r="L120" s="480">
        <f t="shared" ca="1" si="13"/>
        <v>40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7</v>
      </c>
      <c r="AK120" s="289" t="str">
        <f t="shared" si="5"/>
        <v>Dry</v>
      </c>
      <c r="AL120" s="273">
        <f t="shared" si="6"/>
        <v>0</v>
      </c>
      <c r="AM120" s="273"/>
      <c r="AN120" s="345">
        <f t="shared" si="14"/>
        <v>43604</v>
      </c>
      <c r="AO120" s="345">
        <f t="shared" si="8"/>
        <v>43684</v>
      </c>
      <c r="AP120" s="842">
        <f>INDEX(Periods!$F$21:$O$31,INDEX(Annual!EndGS,1,$E120+2)+2,$E120+2)</f>
        <v>43744</v>
      </c>
      <c r="AQ120" s="268"/>
      <c r="AR120" s="255"/>
      <c r="AS120" s="243"/>
      <c r="AT120" s="243"/>
      <c r="AU120" s="243"/>
    </row>
    <row r="121" spans="1:47" hidden="1" outlineLevel="3" x14ac:dyDescent="0.35">
      <c r="A121" s="243"/>
      <c r="B121" s="252"/>
      <c r="C121" s="245">
        <f t="shared" si="9"/>
        <v>4</v>
      </c>
      <c r="D121" s="268"/>
      <c r="E121" s="325">
        <v>4</v>
      </c>
      <c r="F121" s="841">
        <f t="shared" si="4"/>
        <v>43784</v>
      </c>
      <c r="G121" s="268"/>
      <c r="H121" s="289"/>
      <c r="I121" s="289"/>
      <c r="J121" s="289">
        <v>6</v>
      </c>
      <c r="K121" s="479">
        <f>INDEX(Periods!$F$21:$O$30,J121+1,$E121+2)</f>
        <v>43784</v>
      </c>
      <c r="L121" s="480">
        <f t="shared" ca="1" si="13"/>
        <v>47</v>
      </c>
      <c r="M121" s="305"/>
      <c r="N121" s="273"/>
      <c r="O121" s="686" cm="1">
        <f t="array" aca="1" ref="O121" ca="1">INDEX(O$65:O$74,$AI121,1)*(1-$AH121)+INDEX(O$65:O$74,$AJ121,1)*($AH121)</f>
        <v>490</v>
      </c>
      <c r="P121" s="686" cm="1">
        <f t="array" aca="1" ref="P121" ca="1">INDEX(P$65:P$74,$AI121,1)*(1-$AH121)+INDEX(P$65:P$74,$AJ121,1)*($AH121)</f>
        <v>1870</v>
      </c>
      <c r="Q121" s="687" cm="1">
        <f t="array" aca="1" ref="Q121" ca="1">INDEX(Q$65:Q$74,$AI121,1)*(1-$AH121)+INDEX(Q$65:Q$74,$AJ121,1)*($AH121)</f>
        <v>0.5675</v>
      </c>
      <c r="R121" s="687" cm="1">
        <f t="array" aca="1" ref="R121" ca="1">INDEX(R$65:R$74,$AI121,1)*(1-$AH121)+INDEX(R$65:R$74,$AJ121,1)*($AH121)</f>
        <v>0.67249999999999999</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0.47000000000000003</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0.8</v>
      </c>
      <c r="AI121" s="273">
        <f t="shared" si="11"/>
        <v>6</v>
      </c>
      <c r="AJ121" s="273">
        <f t="shared" si="12"/>
        <v>7</v>
      </c>
      <c r="AK121" s="289" t="str">
        <f t="shared" si="5"/>
        <v>Dry</v>
      </c>
      <c r="AL121" s="273">
        <f t="shared" si="6"/>
        <v>40</v>
      </c>
      <c r="AM121" s="273"/>
      <c r="AN121" s="345">
        <f t="shared" si="14"/>
        <v>43604</v>
      </c>
      <c r="AO121" s="345">
        <f t="shared" si="8"/>
        <v>43684</v>
      </c>
      <c r="AP121" s="842">
        <f>INDEX(Periods!$F$21:$O$31,INDEX(Annual!EndGS,1,$E121+2)+2,$E121+2)</f>
        <v>43744</v>
      </c>
      <c r="AQ121" s="268"/>
      <c r="AR121" s="255"/>
      <c r="AS121" s="243"/>
      <c r="AT121" s="243"/>
      <c r="AU121" s="243"/>
    </row>
    <row r="122" spans="1:47" hidden="1" outlineLevel="3" x14ac:dyDescent="0.35">
      <c r="A122" s="243"/>
      <c r="B122" s="252"/>
      <c r="C122" s="245">
        <f t="shared" si="9"/>
        <v>4</v>
      </c>
      <c r="D122" s="268"/>
      <c r="E122" s="325">
        <v>4</v>
      </c>
      <c r="F122" s="841">
        <f t="shared" si="4"/>
        <v>43831</v>
      </c>
      <c r="G122" s="268"/>
      <c r="H122" s="289"/>
      <c r="I122" s="289"/>
      <c r="J122" s="289">
        <v>7</v>
      </c>
      <c r="K122" s="479">
        <f>INDEX(Periods!$F$21:$O$30,J122+1,$E122+2)</f>
        <v>43831</v>
      </c>
      <c r="L122" s="480">
        <f t="shared" ca="1" si="13"/>
        <v>31</v>
      </c>
      <c r="M122" s="305"/>
      <c r="N122" s="273"/>
      <c r="O122" s="686" cm="1">
        <f t="array" aca="1" ref="O122" ca="1">INDEX(O$65:O$74,$AI122,1)*(1-$AH122)+INDEX(O$65:O$74,$AJ122,1)*($AH122)</f>
        <v>228.19148936170214</v>
      </c>
      <c r="P122" s="686" cm="1">
        <f t="array" aca="1" ref="P122" ca="1">INDEX(P$65:P$74,$AI122,1)*(1-$AH122)+INDEX(P$65:P$74,$AJ122,1)*($AH122)</f>
        <v>1084.5744680851062</v>
      </c>
      <c r="Q122" s="687" cm="1">
        <f t="array" aca="1" ref="Q122" ca="1">INDEX(Q$65:Q$74,$AI122,1)*(1-$AH122)+INDEX(Q$65:Q$74,$AJ122,1)*($AH122)</f>
        <v>0.53388297872340429</v>
      </c>
      <c r="R122" s="687" cm="1">
        <f t="array" aca="1" ref="R122" ca="1">INDEX(R$65:R$74,$AI122,1)*(1-$AH122)+INDEX(R$65:R$74,$AJ122,1)*($AH122)</f>
        <v>0.62313829787234032</v>
      </c>
      <c r="S122" s="681" cm="1">
        <f t="array" ref="S122">INDEX([0]!i_pasture_stage_p6z,$J122+1,ROUNDDOWN((ROW($J122)-ROW($J$65))/i_p6_len,0)+1)</f>
        <v>1</v>
      </c>
      <c r="T122" s="687" cm="1">
        <f t="array" aca="1" ref="T122" ca="1">INDEX(T$65:T$74,$AI122,1)*(1-$AH122)+INDEX(T$65:T$74,$AJ122,1)*($AH122)</f>
        <v>0.3</v>
      </c>
      <c r="U122" s="681" cm="1">
        <f t="array" aca="1" ref="U122" ca="1">INDEX(U$65:U$74,$AI122,1)*(1-$AH122)+INDEX(U$65:U$74,$AJ122,1)*($AH122)</f>
        <v>5</v>
      </c>
      <c r="V122" s="687" cm="1">
        <f t="array" aca="1" ref="V122" ca="1">INDEX(V$65:V$74,$AI122,1)*(1-$AH122)+INDEX(V$65:V$74,$AJ122,1)*($AH122)</f>
        <v>0</v>
      </c>
      <c r="W122" s="273"/>
      <c r="X122" s="837" cm="1">
        <f t="array" aca="1" ref="X122" ca="1">INDEX(X$65:X$74,$AI122,1)*(1-$AH122)+INDEX(X$65:X$74,$AJ122,1)*($AH122)</f>
        <v>0.34489361702127663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346.80851063829789</v>
      </c>
      <c r="AC122" s="686" cm="1">
        <f t="array" aca="1" ref="AC122" ca="1">INDEX(AC$65:AC$74,$AI122,1)*(1-$AH122)+INDEX(AC$65:AC$74,$AJ122,1)*($AH122)</f>
        <v>346.80851063829789</v>
      </c>
      <c r="AD122" s="686" cm="1">
        <f t="array" aca="1" ref="AD122" ca="1">INDEX(AD$65:AD$74,$AI122,1)*(1-$AH122)+INDEX(AD$65:AD$74,$AJ122,1)*($AH122)</f>
        <v>346.80851063829789</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0.78723404255319152</v>
      </c>
      <c r="AI122" s="273">
        <f t="shared" si="11"/>
        <v>7</v>
      </c>
      <c r="AJ122" s="273">
        <f t="shared" si="12"/>
        <v>8</v>
      </c>
      <c r="AK122" s="289" t="str">
        <f t="shared" si="5"/>
        <v>Dry</v>
      </c>
      <c r="AL122" s="273">
        <f t="shared" si="6"/>
        <v>87</v>
      </c>
      <c r="AM122" s="273"/>
      <c r="AN122" s="345">
        <f t="shared" si="14"/>
        <v>43604</v>
      </c>
      <c r="AO122" s="345">
        <f t="shared" si="8"/>
        <v>43684</v>
      </c>
      <c r="AP122" s="842">
        <f>INDEX(Periods!$F$21:$O$31,INDEX(Annual!EndGS,1,$E122+2)+2,$E122+2)</f>
        <v>43744</v>
      </c>
      <c r="AQ122" s="268"/>
      <c r="AR122" s="255"/>
      <c r="AS122" s="243"/>
      <c r="AT122" s="243"/>
      <c r="AU122" s="243"/>
    </row>
    <row r="123" spans="1:47" hidden="1" outlineLevel="3" x14ac:dyDescent="0.35">
      <c r="A123" s="243"/>
      <c r="B123" s="252"/>
      <c r="C123" s="245">
        <f t="shared" si="9"/>
        <v>4</v>
      </c>
      <c r="D123" s="268"/>
      <c r="E123" s="325">
        <v>4</v>
      </c>
      <c r="F123" s="841">
        <f t="shared" si="4"/>
        <v>43862</v>
      </c>
      <c r="G123" s="268"/>
      <c r="H123" s="289"/>
      <c r="I123" s="289"/>
      <c r="J123" s="289">
        <v>8</v>
      </c>
      <c r="K123" s="479">
        <f>INDEX(Periods!$F$21:$O$30,J123+1,$E123+2)</f>
        <v>43862</v>
      </c>
      <c r="L123" s="480">
        <f t="shared" ca="1" si="13"/>
        <v>29</v>
      </c>
      <c r="M123" s="305"/>
      <c r="N123" s="273"/>
      <c r="O123" s="686" cm="1">
        <f t="array" aca="1" ref="O123" ca="1">INDEX(O$65:O$74,$AI123,1)*(1-$AH123)+INDEX(O$65:O$74,$AJ123,1)*($AH123)</f>
        <v>191.93548387096774</v>
      </c>
      <c r="P123" s="686" cm="1">
        <f t="array" aca="1" ref="P123" ca="1">INDEX(P$65:P$74,$AI123,1)*(1-$AH123)+INDEX(P$65:P$74,$AJ123,1)*($AH123)</f>
        <v>772.58064516129036</v>
      </c>
      <c r="Q123" s="687" cm="1">
        <f t="array" aca="1" ref="Q123" ca="1">INDEX(Q$65:Q$74,$AI123,1)*(1-$AH123)+INDEX(Q$65:Q$74,$AJ123,1)*($AH123)</f>
        <v>0.51564516129032256</v>
      </c>
      <c r="R123" s="687" cm="1">
        <f t="array" aca="1" ref="R123" ca="1">INDEX(R$65:R$74,$AI123,1)*(1-$AH123)+INDEX(R$65:R$74,$AJ123,1)*($AH123)</f>
        <v>0.58370967741935487</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3.387096774193548E-2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0.67741935483870963</v>
      </c>
      <c r="AI123" s="273">
        <f t="shared" si="11"/>
        <v>8</v>
      </c>
      <c r="AJ123" s="273">
        <f t="shared" si="12"/>
        <v>9</v>
      </c>
      <c r="AK123" s="289" t="str">
        <f t="shared" si="5"/>
        <v>Dry</v>
      </c>
      <c r="AL123" s="273">
        <f t="shared" si="6"/>
        <v>118</v>
      </c>
      <c r="AM123" s="273"/>
      <c r="AN123" s="345">
        <f t="shared" si="14"/>
        <v>43604</v>
      </c>
      <c r="AO123" s="345">
        <f t="shared" si="8"/>
        <v>43684</v>
      </c>
      <c r="AP123" s="842">
        <f>INDEX(Periods!$F$21:$O$31,INDEX(Annual!EndGS,1,$E123+2)+2,$E123+2)</f>
        <v>43744</v>
      </c>
      <c r="AQ123" s="268"/>
      <c r="AR123" s="255"/>
      <c r="AS123" s="243"/>
      <c r="AT123" s="243"/>
      <c r="AU123" s="243"/>
    </row>
    <row r="124" spans="1:47" hidden="1" outlineLevel="3" x14ac:dyDescent="0.35">
      <c r="A124" s="243"/>
      <c r="B124" s="252"/>
      <c r="C124" s="245">
        <f t="shared" si="9"/>
        <v>4</v>
      </c>
      <c r="D124" s="268"/>
      <c r="E124" s="325">
        <v>4</v>
      </c>
      <c r="F124" s="841">
        <f t="shared" si="4"/>
        <v>43891</v>
      </c>
      <c r="G124" s="268"/>
      <c r="H124" s="289"/>
      <c r="I124" s="341"/>
      <c r="J124" s="341">
        <v>9</v>
      </c>
      <c r="K124" s="500">
        <f>INDEX(Periods!$F$21:$O$30,J124+1,$E124+2)</f>
        <v>43891</v>
      </c>
      <c r="L124" s="517">
        <f t="shared" ca="1" si="13"/>
        <v>34</v>
      </c>
      <c r="M124" s="501"/>
      <c r="N124" s="342"/>
      <c r="O124" s="688" cm="1">
        <f t="array" aca="1" ref="O124" ca="1">INDEX(O$65:O$74,$AI124,1)*(1-$AH124)+INDEX(O$65:O$74,$AJ124,1)*($AH124)</f>
        <v>200</v>
      </c>
      <c r="P124" s="688" cm="1">
        <f t="array" aca="1" ref="P124" ca="1">INDEX(P$65:P$74,$AI124,1)*(1-$AH124)+INDEX(P$65:P$74,$AJ124,1)*($AH124)</f>
        <v>568.9655172413793</v>
      </c>
      <c r="Q124" s="689" cm="1">
        <f t="array" aca="1" ref="Q124" ca="1">INDEX(Q$65:Q$74,$AI124,1)*(1-$AH124)+INDEX(Q$65:Q$74,$AJ124,1)*($AH124)</f>
        <v>0.50344827586206897</v>
      </c>
      <c r="R124" s="689" cm="1">
        <f t="array" aca="1" ref="R124" ca="1">INDEX(R$65:R$74,$AI124,1)*(1-$AH124)+INDEX(R$65:R$74,$AJ124,1)*($AH124)</f>
        <v>0.55034482758620695</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0.11551724137931034</v>
      </c>
      <c r="W124" s="342"/>
      <c r="X124" s="838" cm="1">
        <f t="array" aca="1" ref="X124" ca="1">INDEX(X$65:X$74,$AI124,1)*(1-$AH124)+INDEX(X$65:X$74,$AJ124,1)*($AH124)</f>
        <v>0.33</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400</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0.65517241379310343</v>
      </c>
      <c r="AI124" s="273">
        <f t="shared" si="11"/>
        <v>9</v>
      </c>
      <c r="AJ124" s="273">
        <f t="shared" si="12"/>
        <v>10</v>
      </c>
      <c r="AK124" s="289" t="str">
        <f t="shared" si="5"/>
        <v>Dry</v>
      </c>
      <c r="AL124" s="273">
        <f t="shared" si="6"/>
        <v>147</v>
      </c>
      <c r="AM124" s="273"/>
      <c r="AN124" s="345">
        <f t="shared" si="14"/>
        <v>43604</v>
      </c>
      <c r="AO124" s="345">
        <f t="shared" si="8"/>
        <v>43684</v>
      </c>
      <c r="AP124" s="842">
        <f>INDEX(Periods!$F$21:$O$31,INDEX(Annual!EndGS,1,$E124+2)+2,$E124+2)</f>
        <v>43744</v>
      </c>
      <c r="AQ124" s="268"/>
      <c r="AR124" s="255"/>
      <c r="AS124" s="243"/>
      <c r="AT124" s="243"/>
      <c r="AU124" s="243"/>
    </row>
    <row r="125" spans="1:47" outlineLevel="2" collapsed="1" x14ac:dyDescent="0.35">
      <c r="A125" s="243"/>
      <c r="B125" s="252"/>
      <c r="C125" s="245">
        <f>INT($C$29)+2</f>
        <v>3</v>
      </c>
      <c r="D125" s="268"/>
      <c r="E125" s="325">
        <v>5</v>
      </c>
      <c r="F125" s="841">
        <f t="shared" si="4"/>
        <v>43924</v>
      </c>
      <c r="G125" s="268"/>
      <c r="H125" s="289"/>
      <c r="I125" s="507" t="s">
        <v>748</v>
      </c>
      <c r="J125" s="507">
        <v>0</v>
      </c>
      <c r="K125" s="508">
        <f>INDEX(Periods!$F$21:$O$30,J125+1,$E125+2)</f>
        <v>43560</v>
      </c>
      <c r="L125" s="518">
        <f t="shared" ca="1" si="13"/>
        <v>44</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0.30000000000000004</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0.46511627906976744</v>
      </c>
      <c r="AI125" s="273">
        <f t="shared" si="11"/>
        <v>1</v>
      </c>
      <c r="AJ125" s="273">
        <f t="shared" si="12"/>
        <v>1</v>
      </c>
      <c r="AK125" s="289" t="str">
        <f t="shared" si="5"/>
        <v>Dry</v>
      </c>
      <c r="AL125" s="273">
        <f t="shared" si="6"/>
        <v>210</v>
      </c>
      <c r="AM125" s="273"/>
      <c r="AN125" s="345">
        <f t="shared" si="14"/>
        <v>43604</v>
      </c>
      <c r="AO125" s="345">
        <f t="shared" si="8"/>
        <v>43684</v>
      </c>
      <c r="AP125" s="842">
        <f>INDEX(Periods!$F$21:$O$31,INDEX(Annual!EndGS,1,$E125+2)+2,$E125+2)</f>
        <v>43714</v>
      </c>
      <c r="AQ125" s="268"/>
      <c r="AR125" s="255"/>
      <c r="AS125" s="243"/>
      <c r="AT125" s="243"/>
      <c r="AU125" s="243"/>
    </row>
    <row r="126" spans="1:47" hidden="1" outlineLevel="3" collapsed="1" x14ac:dyDescent="0.35">
      <c r="A126" s="243"/>
      <c r="B126" s="252"/>
      <c r="C126" s="245">
        <f t="shared" si="9"/>
        <v>4</v>
      </c>
      <c r="D126" s="268"/>
      <c r="E126" s="325">
        <v>5</v>
      </c>
      <c r="F126" s="841">
        <f t="shared" si="4"/>
        <v>43604</v>
      </c>
      <c r="G126" s="268"/>
      <c r="H126" s="289"/>
      <c r="I126" s="289"/>
      <c r="J126" s="289">
        <v>1</v>
      </c>
      <c r="K126" s="479">
        <f>INDEX(Periods!$F$21:$O$30,J126+1,$E126+2)</f>
        <v>43604</v>
      </c>
      <c r="L126" s="480">
        <f t="shared" ca="1" si="13"/>
        <v>27</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43604</v>
      </c>
      <c r="AO126" s="345">
        <f t="shared" si="8"/>
        <v>43684</v>
      </c>
      <c r="AP126" s="842">
        <f>INDEX(Periods!$F$21:$O$31,INDEX(Annual!EndGS,1,$E126+2)+2,$E126+2)</f>
        <v>43714</v>
      </c>
      <c r="AQ126" s="268"/>
      <c r="AR126" s="255"/>
      <c r="AS126" s="243"/>
      <c r="AT126" s="243"/>
      <c r="AU126" s="243"/>
    </row>
    <row r="127" spans="1:47" hidden="1" outlineLevel="3" x14ac:dyDescent="0.3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248.21428571428572</v>
      </c>
      <c r="P127" s="686" cm="1">
        <f t="array" aca="1" ref="P127" ca="1">INDEX(P$65:P$74,$AI127,1)*(1-$AH127)+INDEX(P$65:P$74,$AJ127,1)*($AH127)</f>
        <v>1176.7857142857142</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0.9642857142857143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1.785714285714285E-3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148.21428571428572</v>
      </c>
      <c r="AC127" s="686" cm="1">
        <f t="array" aca="1" ref="AC127" ca="1">INDEX(AC$65:AC$74,$AI127,1)*(1-$AH127)+INDEX(AC$65:AC$74,$AJ127,1)*($AH127)</f>
        <v>101.78571428571429</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0.9642857142857143</v>
      </c>
      <c r="AI127" s="273">
        <f t="shared" si="11"/>
        <v>2</v>
      </c>
      <c r="AJ127" s="273">
        <f t="shared" si="12"/>
        <v>3</v>
      </c>
      <c r="AK127" s="289" t="str">
        <f t="shared" si="5"/>
        <v>Early</v>
      </c>
      <c r="AL127" s="273">
        <f t="shared" si="6"/>
        <v>27</v>
      </c>
      <c r="AM127" s="273"/>
      <c r="AN127" s="345">
        <f t="shared" si="14"/>
        <v>43604</v>
      </c>
      <c r="AO127" s="345">
        <f t="shared" si="8"/>
        <v>43684</v>
      </c>
      <c r="AP127" s="842">
        <f>INDEX(Periods!$F$21:$O$31,INDEX(Annual!EndGS,1,$E127+2)+2,$E127+2)</f>
        <v>43714</v>
      </c>
      <c r="AQ127" s="268"/>
      <c r="AR127" s="255"/>
      <c r="AS127" s="243"/>
      <c r="AT127" s="243"/>
      <c r="AU127" s="243"/>
    </row>
    <row r="128" spans="1:47" hidden="1" outlineLevel="3" x14ac:dyDescent="0.3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43604</v>
      </c>
      <c r="AO128" s="345">
        <f t="shared" si="8"/>
        <v>43684</v>
      </c>
      <c r="AP128" s="842">
        <f>INDEX(Periods!$F$21:$O$31,INDEX(Annual!EndGS,1,$E128+2)+2,$E128+2)</f>
        <v>43714</v>
      </c>
      <c r="AQ128" s="268"/>
      <c r="AR128" s="255"/>
      <c r="AS128" s="243"/>
      <c r="AT128" s="243"/>
      <c r="AU128" s="243"/>
    </row>
    <row r="129" spans="1:47" hidden="1" outlineLevel="3" x14ac:dyDescent="0.3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5</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5</v>
      </c>
      <c r="AK129" s="289" t="str">
        <f t="shared" si="5"/>
        <v>Late</v>
      </c>
      <c r="AL129" s="273">
        <f t="shared" si="6"/>
        <v>25</v>
      </c>
      <c r="AM129" s="273"/>
      <c r="AN129" s="345">
        <f t="shared" ref="AN129:AN164" si="16">INDEX(i_break_date,$E129+2,1)</f>
        <v>43604</v>
      </c>
      <c r="AO129" s="345">
        <f t="shared" si="8"/>
        <v>43684</v>
      </c>
      <c r="AP129" s="842">
        <f>INDEX(Periods!$F$21:$O$31,INDEX(Annual!EndGS,1,$E129+2)+2,$E129+2)</f>
        <v>43714</v>
      </c>
      <c r="AQ129" s="268"/>
      <c r="AR129" s="255"/>
      <c r="AS129" s="243"/>
      <c r="AT129" s="243"/>
      <c r="AU129" s="243"/>
    </row>
    <row r="130" spans="1:47" hidden="1" outlineLevel="3" x14ac:dyDescent="0.35">
      <c r="A130" s="243"/>
      <c r="B130" s="252"/>
      <c r="C130" s="245">
        <f t="shared" ref="C130:C164" si="17">INT($C$29)+3</f>
        <v>4</v>
      </c>
      <c r="D130" s="268"/>
      <c r="E130" s="325">
        <v>5</v>
      </c>
      <c r="F130" s="841">
        <f t="shared" ref="F130:F164" si="18">$K130+364*($K130&lt;$AN130)</f>
        <v>43714</v>
      </c>
      <c r="G130" s="268"/>
      <c r="H130" s="289"/>
      <c r="I130" s="289"/>
      <c r="J130" s="289">
        <v>5</v>
      </c>
      <c r="K130" s="479">
        <f>INDEX(Periods!$F$21:$O$30,J130+1,$E130+2)</f>
        <v>43714</v>
      </c>
      <c r="L130" s="480">
        <f t="shared" ca="1" si="15"/>
        <v>70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7</v>
      </c>
      <c r="AK130" s="289" t="str">
        <f t="shared" ref="AK130:AK164" si="19">IF($K130&lt;$AN130,"Dry",IF($K130&lt;$AO130,"Early",IF($K130&lt;$AP130,"Late","Dry")))</f>
        <v>Dry</v>
      </c>
      <c r="AL130" s="273">
        <f t="shared" ref="AL130:AL164" si="20">IF($AK130="Early",$F130-$AN130,IF($AK130="Late",$F130-$AO130,$F130-$AP130))</f>
        <v>0</v>
      </c>
      <c r="AM130" s="273"/>
      <c r="AN130" s="345">
        <f t="shared" si="16"/>
        <v>43604</v>
      </c>
      <c r="AO130" s="345">
        <f t="shared" si="8"/>
        <v>43684</v>
      </c>
      <c r="AP130" s="842">
        <f>INDEX(Periods!$F$21:$O$31,INDEX(Annual!EndGS,1,$E130+2)+2,$E130+2)</f>
        <v>43714</v>
      </c>
      <c r="AQ130" s="268"/>
      <c r="AR130" s="255"/>
      <c r="AS130" s="243"/>
      <c r="AT130" s="243"/>
      <c r="AU130" s="243"/>
    </row>
    <row r="131" spans="1:47" hidden="1" outlineLevel="3" x14ac:dyDescent="0.35">
      <c r="A131" s="243"/>
      <c r="B131" s="252"/>
      <c r="C131" s="245">
        <f t="shared" si="17"/>
        <v>4</v>
      </c>
      <c r="D131" s="268"/>
      <c r="E131" s="325">
        <v>5</v>
      </c>
      <c r="F131" s="841">
        <f t="shared" si="18"/>
        <v>43784</v>
      </c>
      <c r="G131" s="268"/>
      <c r="H131" s="289"/>
      <c r="I131" s="289"/>
      <c r="J131" s="289">
        <v>6</v>
      </c>
      <c r="K131" s="479">
        <f>INDEX(Periods!$F$21:$O$30,J131+1,$E131+2)</f>
        <v>43784</v>
      </c>
      <c r="L131" s="480">
        <f t="shared" ca="1" si="15"/>
        <v>47</v>
      </c>
      <c r="M131" s="305"/>
      <c r="N131" s="273"/>
      <c r="O131" s="686" cm="1">
        <f t="array" aca="1" ref="O131" ca="1">INDEX(O$65:O$74,$AI131,1)*(1-$AH131)+INDEX(O$65:O$74,$AJ131,1)*($AH131)</f>
        <v>318.61702127659578</v>
      </c>
      <c r="P131" s="686" cm="1">
        <f t="array" aca="1" ref="P131" ca="1">INDEX(P$65:P$74,$AI131,1)*(1-$AH131)+INDEX(P$65:P$74,$AJ131,1)*($AH131)</f>
        <v>1355.8510638297873</v>
      </c>
      <c r="Q131" s="687" cm="1">
        <f t="array" aca="1" ref="Q131" ca="1">INDEX(Q$65:Q$74,$AI131,1)*(1-$AH131)+INDEX(Q$65:Q$74,$AJ131,1)*($AH131)</f>
        <v>0.54473404255319147</v>
      </c>
      <c r="R131" s="687" cm="1">
        <f t="array" aca="1" ref="R131" ca="1">INDEX(R$65:R$74,$AI131,1)*(1-$AH131)+INDEX(R$65:R$74,$AJ131,1)*($AH131)</f>
        <v>0.6412234042553191</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0.37021276595744684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256.38297872340428</v>
      </c>
      <c r="AC131" s="686" cm="1">
        <f t="array" aca="1" ref="AC131" ca="1">INDEX(AC$65:AC$74,$AI131,1)*(1-$AH131)+INDEX(AC$65:AC$74,$AJ131,1)*($AH131)</f>
        <v>256.38297872340428</v>
      </c>
      <c r="AD131" s="686" cm="1">
        <f t="array" aca="1" ref="AD131" ca="1">INDEX(AD$65:AD$74,$AI131,1)*(1-$AH131)+INDEX(AD$65:AD$74,$AJ131,1)*($AH131)</f>
        <v>256.38297872340428</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0.42553191489361702</v>
      </c>
      <c r="AI131" s="273">
        <f t="shared" si="11"/>
        <v>7</v>
      </c>
      <c r="AJ131" s="273">
        <f t="shared" si="12"/>
        <v>8</v>
      </c>
      <c r="AK131" s="289" t="str">
        <f t="shared" si="19"/>
        <v>Dry</v>
      </c>
      <c r="AL131" s="273">
        <f t="shared" si="20"/>
        <v>70</v>
      </c>
      <c r="AM131" s="273"/>
      <c r="AN131" s="345">
        <f t="shared" si="16"/>
        <v>43604</v>
      </c>
      <c r="AO131" s="345">
        <f t="shared" ref="AO131:AO164" si="21">AO130</f>
        <v>43684</v>
      </c>
      <c r="AP131" s="842">
        <f>INDEX(Periods!$F$21:$O$31,INDEX(Annual!EndGS,1,$E131+2)+2,$E131+2)</f>
        <v>43714</v>
      </c>
      <c r="AQ131" s="268"/>
      <c r="AR131" s="255"/>
      <c r="AS131" s="243"/>
      <c r="AT131" s="243"/>
      <c r="AU131" s="243"/>
    </row>
    <row r="132" spans="1:47" hidden="1" outlineLevel="3" x14ac:dyDescent="0.35">
      <c r="A132" s="243"/>
      <c r="B132" s="252"/>
      <c r="C132" s="245">
        <f t="shared" si="17"/>
        <v>4</v>
      </c>
      <c r="D132" s="268"/>
      <c r="E132" s="325">
        <v>5</v>
      </c>
      <c r="F132" s="841">
        <f t="shared" si="18"/>
        <v>43831</v>
      </c>
      <c r="G132" s="268"/>
      <c r="H132" s="289"/>
      <c r="I132" s="289"/>
      <c r="J132" s="289">
        <v>7</v>
      </c>
      <c r="K132" s="479">
        <f>INDEX(Periods!$F$21:$O$30,J132+1,$E132+2)</f>
        <v>43831</v>
      </c>
      <c r="L132" s="480">
        <f t="shared" ca="1" si="15"/>
        <v>31</v>
      </c>
      <c r="M132" s="305"/>
      <c r="N132" s="273"/>
      <c r="O132" s="686" cm="1">
        <f t="array" aca="1" ref="O132" ca="1">INDEX(O$65:O$74,$AI132,1)*(1-$AH132)+INDEX(O$65:O$74,$AJ132,1)*($AH132)</f>
        <v>191.12903225806451</v>
      </c>
      <c r="P132" s="686" cm="1">
        <f t="array" aca="1" ref="P132" ca="1">INDEX(P$65:P$74,$AI132,1)*(1-$AH132)+INDEX(P$65:P$74,$AJ132,1)*($AH132)</f>
        <v>779.83870967741939</v>
      </c>
      <c r="Q132" s="687" cm="1">
        <f t="array" aca="1" ref="Q132" ca="1">INDEX(Q$65:Q$74,$AI132,1)*(1-$AH132)+INDEX(Q$65:Q$74,$AJ132,1)*($AH132)</f>
        <v>0.51620967741935486</v>
      </c>
      <c r="R132" s="687" cm="1">
        <f t="array" aca="1" ref="R132" ca="1">INDEX(R$65:R$74,$AI132,1)*(1-$AH132)+INDEX(R$65:R$74,$AJ132,1)*($AH132)</f>
        <v>0.58508064516129032</v>
      </c>
      <c r="S132" s="681" cm="1">
        <f t="array" ref="S132">INDEX([0]!i_pasture_stage_p6z,$J132+1,ROUNDDOWN((ROW($J132)-ROW($J$65))/i_p6_len,0)+1)</f>
        <v>1</v>
      </c>
      <c r="T132" s="687" cm="1">
        <f t="array" aca="1" ref="T132" ca="1">INDEX(T$65:T$74,$AI132,1)*(1-$AH132)+INDEX(T$65:T$74,$AJ132,1)*($AH132)</f>
        <v>0.3</v>
      </c>
      <c r="U132" s="681" cm="1">
        <f t="array" aca="1" ref="U132" ca="1">INDEX(U$65:U$74,$AI132,1)*(1-$AH132)+INDEX(U$65:U$74,$AJ132,1)*($AH132)</f>
        <v>5</v>
      </c>
      <c r="V132" s="687" cm="1">
        <f t="array" aca="1" ref="V132" ca="1">INDEX(V$65:V$74,$AI132,1)*(1-$AH132)+INDEX(V$65:V$74,$AJ132,1)*($AH132)</f>
        <v>3.2258064516129031E-2</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0.64516129032258063</v>
      </c>
      <c r="AI132" s="273">
        <f t="shared" si="11"/>
        <v>8</v>
      </c>
      <c r="AJ132" s="273">
        <f t="shared" si="12"/>
        <v>9</v>
      </c>
      <c r="AK132" s="289" t="str">
        <f t="shared" si="19"/>
        <v>Dry</v>
      </c>
      <c r="AL132" s="273">
        <f t="shared" si="20"/>
        <v>117</v>
      </c>
      <c r="AM132" s="273"/>
      <c r="AN132" s="345">
        <f t="shared" si="16"/>
        <v>43604</v>
      </c>
      <c r="AO132" s="345">
        <f t="shared" si="21"/>
        <v>43684</v>
      </c>
      <c r="AP132" s="842">
        <f>INDEX(Periods!$F$21:$O$31,INDEX(Annual!EndGS,1,$E132+2)+2,$E132+2)</f>
        <v>43714</v>
      </c>
      <c r="AQ132" s="268"/>
      <c r="AR132" s="255"/>
      <c r="AS132" s="243"/>
      <c r="AT132" s="243"/>
      <c r="AU132" s="243"/>
    </row>
    <row r="133" spans="1:47" hidden="1" outlineLevel="3" x14ac:dyDescent="0.35">
      <c r="A133" s="243"/>
      <c r="B133" s="252"/>
      <c r="C133" s="245">
        <f t="shared" si="17"/>
        <v>4</v>
      </c>
      <c r="D133" s="268"/>
      <c r="E133" s="325">
        <v>5</v>
      </c>
      <c r="F133" s="841">
        <f t="shared" si="18"/>
        <v>43862</v>
      </c>
      <c r="G133" s="268"/>
      <c r="H133" s="289"/>
      <c r="I133" s="289"/>
      <c r="J133" s="289">
        <v>8</v>
      </c>
      <c r="K133" s="479">
        <f>INDEX(Periods!$F$21:$O$30,J133+1,$E133+2)</f>
        <v>43862</v>
      </c>
      <c r="L133" s="480">
        <f t="shared" ca="1" si="15"/>
        <v>29</v>
      </c>
      <c r="M133" s="305"/>
      <c r="N133" s="273"/>
      <c r="O133" s="686" cm="1">
        <f t="array" aca="1" ref="O133" ca="1">INDEX(O$65:O$74,$AI133,1)*(1-$AH133)+INDEX(O$65:O$74,$AJ133,1)*($AH133)</f>
        <v>200</v>
      </c>
      <c r="P133" s="686" cm="1">
        <f t="array" aca="1" ref="P133" ca="1">INDEX(P$65:P$74,$AI133,1)*(1-$AH133)+INDEX(P$65:P$74,$AJ133,1)*($AH133)</f>
        <v>562.06896551724139</v>
      </c>
      <c r="Q133" s="687" cm="1">
        <f t="array" aca="1" ref="Q133" ca="1">INDEX(Q$65:Q$74,$AI133,1)*(1-$AH133)+INDEX(Q$65:Q$74,$AJ133,1)*($AH133)</f>
        <v>0.50310344827586206</v>
      </c>
      <c r="R133" s="687" cm="1">
        <f t="array" aca="1" ref="R133" ca="1">INDEX(R$65:R$74,$AI133,1)*(1-$AH133)+INDEX(R$65:R$74,$AJ133,1)*($AH133)</f>
        <v>0.54931034482758623</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0.11896551724137931</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0.68965517241379315</v>
      </c>
      <c r="AI133" s="273">
        <f t="shared" si="11"/>
        <v>9</v>
      </c>
      <c r="AJ133" s="273">
        <f t="shared" si="12"/>
        <v>10</v>
      </c>
      <c r="AK133" s="289" t="str">
        <f t="shared" si="19"/>
        <v>Dry</v>
      </c>
      <c r="AL133" s="273">
        <f t="shared" si="20"/>
        <v>148</v>
      </c>
      <c r="AM133" s="273"/>
      <c r="AN133" s="345">
        <f t="shared" si="16"/>
        <v>43604</v>
      </c>
      <c r="AO133" s="345">
        <f t="shared" si="21"/>
        <v>43684</v>
      </c>
      <c r="AP133" s="842">
        <f>INDEX(Periods!$F$21:$O$31,INDEX(Annual!EndGS,1,$E133+2)+2,$E133+2)</f>
        <v>43714</v>
      </c>
      <c r="AQ133" s="268"/>
      <c r="AR133" s="255"/>
      <c r="AS133" s="243"/>
      <c r="AT133" s="243"/>
      <c r="AU133" s="243"/>
    </row>
    <row r="134" spans="1:47" hidden="1" outlineLevel="3" x14ac:dyDescent="0.35">
      <c r="A134" s="243"/>
      <c r="B134" s="252"/>
      <c r="C134" s="245">
        <f t="shared" si="17"/>
        <v>4</v>
      </c>
      <c r="D134" s="268"/>
      <c r="E134" s="325">
        <v>5</v>
      </c>
      <c r="F134" s="841">
        <f t="shared" si="18"/>
        <v>43891</v>
      </c>
      <c r="G134" s="268"/>
      <c r="H134" s="289"/>
      <c r="I134" s="341"/>
      <c r="J134" s="341">
        <v>9</v>
      </c>
      <c r="K134" s="500">
        <f>INDEX(Periods!$F$21:$O$30,J134+1,$E134+2)</f>
        <v>43891</v>
      </c>
      <c r="L134" s="517">
        <f t="shared" ca="1" si="15"/>
        <v>34</v>
      </c>
      <c r="M134" s="501"/>
      <c r="N134" s="342"/>
      <c r="O134" s="688" cm="1">
        <f t="array" aca="1" ref="O134" ca="1">INDEX(O$65:O$74,$AI134,1)*(1-$AH134)+INDEX(O$65:O$74,$AJ134,1)*($AH134)</f>
        <v>200</v>
      </c>
      <c r="P134" s="688" cm="1">
        <f t="array" aca="1" ref="P134" ca="1">INDEX(P$65:P$74,$AI134,1)*(1-$AH134)+INDEX(P$65:P$74,$AJ134,1)*($AH134)</f>
        <v>412.94117647058823</v>
      </c>
      <c r="Q134" s="689" cm="1">
        <f t="array" aca="1" ref="Q134" ca="1">INDEX(Q$65:Q$74,$AI134,1)*(1-$AH134)+INDEX(Q$65:Q$74,$AJ134,1)*($AH134)</f>
        <v>0.68235294117647061</v>
      </c>
      <c r="R134" s="689" cm="1">
        <f t="array" aca="1" ref="R134" ca="1">INDEX(R$65:R$74,$AI134,1)*(1-$AH134)+INDEX(R$65:R$74,$AJ134,1)*($AH134)</f>
        <v>0.69882352941176473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0.12058823529411765</v>
      </c>
      <c r="W134" s="342"/>
      <c r="X134" s="838" cm="1">
        <f t="array" aca="1" ref="X134" ca="1">INDEX(X$65:X$74,$AI134,1)*(1-$AH134)+INDEX(X$65:X$74,$AJ134,1)*($AH134)</f>
        <v>0.72411764705882353</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223.52941176470586</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0.58823529411764708</v>
      </c>
      <c r="AI134" s="273">
        <f t="shared" si="11"/>
        <v>10</v>
      </c>
      <c r="AJ134" s="273">
        <f t="shared" si="12"/>
        <v>1</v>
      </c>
      <c r="AK134" s="289" t="str">
        <f t="shared" si="19"/>
        <v>Dry</v>
      </c>
      <c r="AL134" s="273">
        <f t="shared" si="20"/>
        <v>177</v>
      </c>
      <c r="AM134" s="273"/>
      <c r="AN134" s="345">
        <f t="shared" si="16"/>
        <v>43604</v>
      </c>
      <c r="AO134" s="345">
        <f t="shared" si="21"/>
        <v>43684</v>
      </c>
      <c r="AP134" s="842">
        <f>INDEX(Periods!$F$21:$O$31,INDEX(Annual!EndGS,1,$E134+2)+2,$E134+2)</f>
        <v>43714</v>
      </c>
      <c r="AQ134" s="268"/>
      <c r="AR134" s="255"/>
      <c r="AS134" s="243"/>
      <c r="AT134" s="243"/>
      <c r="AU134" s="243"/>
    </row>
    <row r="135" spans="1:47" outlineLevel="2" collapsed="1" x14ac:dyDescent="0.35">
      <c r="A135" s="243"/>
      <c r="B135" s="252"/>
      <c r="C135" s="245">
        <f>INT($C$29)+2</f>
        <v>3</v>
      </c>
      <c r="D135" s="268"/>
      <c r="E135" s="325">
        <v>6</v>
      </c>
      <c r="F135" s="841">
        <f t="shared" si="18"/>
        <v>43924</v>
      </c>
      <c r="G135" s="268"/>
      <c r="H135" s="289"/>
      <c r="I135" s="507" t="s">
        <v>749</v>
      </c>
      <c r="J135" s="507">
        <v>0</v>
      </c>
      <c r="K135" s="508">
        <f>INDEX(Periods!$F$21:$O$30,J135+1,$E135+2)</f>
        <v>43560</v>
      </c>
      <c r="L135" s="518">
        <f t="shared" ca="1" si="15"/>
        <v>44</v>
      </c>
      <c r="M135" s="509"/>
      <c r="N135" s="510"/>
      <c r="O135" s="684" cm="1">
        <f t="array" aca="1" ref="O135" ca="1">INDEX(O$65:O$74,$AI135,1)*(1-$AH135)+INDEX(O$65:O$74,$AJ135,1)*($AH135)</f>
        <v>200</v>
      </c>
      <c r="P135" s="684" cm="1">
        <f t="array" aca="1" ref="P135" ca="1">INDEX(P$65:P$74,$AI135,1)*(1-$AH135)+INDEX(P$65:P$74,$AJ135,1)*($AH135)</f>
        <v>399.88235294117646</v>
      </c>
      <c r="Q135" s="685" cm="1">
        <f t="array" aca="1" ref="Q135" ca="1">INDEX(Q$65:Q$74,$AI135,1)*(1-$AH135)+INDEX(Q$65:Q$74,$AJ135,1)*($AH135)</f>
        <v>0.70970588235294119</v>
      </c>
      <c r="R135" s="685" cm="1">
        <f t="array" aca="1" ref="R135" ca="1">INDEX(R$65:R$74,$AI135,1)*(1-$AH135)+INDEX(R$65:R$74,$AJ135,1)*($AH135)</f>
        <v>0.72264705882352942</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0.1161764705882353</v>
      </c>
      <c r="W135" s="510"/>
      <c r="X135" s="836" cm="1">
        <f t="array" aca="1" ref="X135" ca="1">INDEX(X$65:X$74,$AI135,1)*(1-$AH135)+INDEX(X$65:X$74,$AJ135,1)*($AH135)</f>
        <v>0.78323529411764703</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197.05882352941177</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0.67647058823529416</v>
      </c>
      <c r="AI135" s="273">
        <f t="shared" si="11"/>
        <v>10</v>
      </c>
      <c r="AJ135" s="273">
        <f t="shared" si="12"/>
        <v>1</v>
      </c>
      <c r="AK135" s="289" t="str">
        <f t="shared" si="19"/>
        <v>Dry</v>
      </c>
      <c r="AL135" s="273">
        <f t="shared" si="20"/>
        <v>180</v>
      </c>
      <c r="AM135" s="273"/>
      <c r="AN135" s="345">
        <f t="shared" si="16"/>
        <v>43604</v>
      </c>
      <c r="AO135" s="345">
        <f t="shared" si="21"/>
        <v>43684</v>
      </c>
      <c r="AP135" s="842">
        <f>INDEX(Periods!$F$21:$O$31,INDEX(Annual!EndGS,1,$E135+2)+2,$E135+2)</f>
        <v>43744</v>
      </c>
      <c r="AQ135" s="268"/>
      <c r="AR135" s="255"/>
      <c r="AS135" s="243"/>
      <c r="AT135" s="243"/>
      <c r="AU135" s="243"/>
    </row>
    <row r="136" spans="1:47" hidden="1" outlineLevel="3" collapsed="1" x14ac:dyDescent="0.35">
      <c r="A136" s="243"/>
      <c r="B136" s="252"/>
      <c r="C136" s="245">
        <f t="shared" si="17"/>
        <v>4</v>
      </c>
      <c r="D136" s="268"/>
      <c r="E136" s="325">
        <v>6</v>
      </c>
      <c r="F136" s="841">
        <f t="shared" si="18"/>
        <v>43604</v>
      </c>
      <c r="G136" s="268"/>
      <c r="H136" s="289"/>
      <c r="I136" s="289"/>
      <c r="J136" s="289">
        <v>1</v>
      </c>
      <c r="K136" s="479">
        <f>INDEX(Periods!$F$21:$O$30,J136+1,$E136+2)</f>
        <v>43604</v>
      </c>
      <c r="L136" s="480">
        <f t="shared" ca="1" si="15"/>
        <v>27</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43604</v>
      </c>
      <c r="AO136" s="345">
        <f t="shared" si="21"/>
        <v>43684</v>
      </c>
      <c r="AP136" s="842">
        <f>INDEX(Periods!$F$21:$O$31,INDEX(Annual!EndGS,1,$E136+2)+2,$E136+2)</f>
        <v>43744</v>
      </c>
      <c r="AQ136" s="268"/>
      <c r="AR136" s="255"/>
      <c r="AS136" s="243"/>
      <c r="AT136" s="243"/>
      <c r="AU136" s="243"/>
    </row>
    <row r="137" spans="1:47" hidden="1" outlineLevel="3" x14ac:dyDescent="0.3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248.21428571428572</v>
      </c>
      <c r="P137" s="686" cm="1">
        <f t="array" aca="1" ref="P137" ca="1">INDEX(P$65:P$74,$AI137,1)*(1-$AH137)+INDEX(P$65:P$74,$AJ137,1)*($AH137)</f>
        <v>1176.7857142857142</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0.9642857142857143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1.785714285714285E-3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148.21428571428572</v>
      </c>
      <c r="AC137" s="686" cm="1">
        <f t="array" aca="1" ref="AC137" ca="1">INDEX(AC$65:AC$74,$AI137,1)*(1-$AH137)+INDEX(AC$65:AC$74,$AJ137,1)*($AH137)</f>
        <v>101.78571428571429</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0.9642857142857143</v>
      </c>
      <c r="AI137" s="273">
        <f t="shared" si="11"/>
        <v>2</v>
      </c>
      <c r="AJ137" s="273">
        <f t="shared" si="12"/>
        <v>3</v>
      </c>
      <c r="AK137" s="289" t="str">
        <f t="shared" si="19"/>
        <v>Early</v>
      </c>
      <c r="AL137" s="273">
        <f t="shared" si="20"/>
        <v>27</v>
      </c>
      <c r="AM137" s="273"/>
      <c r="AN137" s="345">
        <f t="shared" si="16"/>
        <v>43604</v>
      </c>
      <c r="AO137" s="345">
        <f t="shared" si="21"/>
        <v>43684</v>
      </c>
      <c r="AP137" s="842">
        <f>INDEX(Periods!$F$21:$O$31,INDEX(Annual!EndGS,1,$E137+2)+2,$E137+2)</f>
        <v>43744</v>
      </c>
      <c r="AQ137" s="268"/>
      <c r="AR137" s="255"/>
      <c r="AS137" s="243"/>
      <c r="AT137" s="243"/>
      <c r="AU137" s="243"/>
    </row>
    <row r="138" spans="1:47" hidden="1" outlineLevel="3" x14ac:dyDescent="0.3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43604</v>
      </c>
      <c r="AO138" s="345">
        <f t="shared" si="21"/>
        <v>43684</v>
      </c>
      <c r="AP138" s="842">
        <f>INDEX(Periods!$F$21:$O$31,INDEX(Annual!EndGS,1,$E138+2)+2,$E138+2)</f>
        <v>43744</v>
      </c>
      <c r="AQ138" s="268"/>
      <c r="AR138" s="255"/>
      <c r="AS138" s="243"/>
      <c r="AT138" s="243"/>
      <c r="AU138" s="243"/>
    </row>
    <row r="139" spans="1:47" hidden="1" outlineLevel="3" x14ac:dyDescent="0.35">
      <c r="A139" s="243"/>
      <c r="B139" s="252"/>
      <c r="C139" s="245">
        <f t="shared" si="17"/>
        <v>4</v>
      </c>
      <c r="D139" s="268"/>
      <c r="E139" s="325">
        <v>6</v>
      </c>
      <c r="F139" s="841">
        <f t="shared" si="18"/>
        <v>43709</v>
      </c>
      <c r="G139" s="268"/>
      <c r="H139" s="289"/>
      <c r="I139" s="289"/>
      <c r="J139" s="289">
        <v>4</v>
      </c>
      <c r="K139" s="479">
        <f>INDEX(Periods!$F$21:$O$30,J139+1,$E139+2)</f>
        <v>43709</v>
      </c>
      <c r="L139" s="480">
        <f t="shared" ca="1" si="15"/>
        <v>35</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5</v>
      </c>
      <c r="AK139" s="289" t="str">
        <f t="shared" si="19"/>
        <v>Late</v>
      </c>
      <c r="AL139" s="273">
        <f t="shared" si="20"/>
        <v>25</v>
      </c>
      <c r="AM139" s="273"/>
      <c r="AN139" s="345">
        <f t="shared" si="16"/>
        <v>43604</v>
      </c>
      <c r="AO139" s="345">
        <f t="shared" si="21"/>
        <v>43684</v>
      </c>
      <c r="AP139" s="842">
        <f>INDEX(Periods!$F$21:$O$31,INDEX(Annual!EndGS,1,$E139+2)+2,$E139+2)</f>
        <v>43744</v>
      </c>
      <c r="AQ139" s="268"/>
      <c r="AR139" s="255"/>
      <c r="AS139" s="243"/>
      <c r="AT139" s="243"/>
      <c r="AU139" s="243"/>
    </row>
    <row r="140" spans="1:47" hidden="1" outlineLevel="3" x14ac:dyDescent="0.35">
      <c r="A140" s="243"/>
      <c r="B140" s="252"/>
      <c r="C140" s="245">
        <f t="shared" si="17"/>
        <v>4</v>
      </c>
      <c r="D140" s="268"/>
      <c r="E140" s="325">
        <v>6</v>
      </c>
      <c r="F140" s="841">
        <f t="shared" si="18"/>
        <v>43744</v>
      </c>
      <c r="G140" s="268"/>
      <c r="H140" s="289"/>
      <c r="I140" s="289"/>
      <c r="J140" s="289">
        <v>5</v>
      </c>
      <c r="K140" s="479">
        <f>INDEX(Periods!$F$21:$O$30,J140+1,$E140+2)</f>
        <v>43744</v>
      </c>
      <c r="L140" s="480">
        <f t="shared" ca="1" si="15"/>
        <v>40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7</v>
      </c>
      <c r="AK140" s="289" t="str">
        <f t="shared" si="19"/>
        <v>Dry</v>
      </c>
      <c r="AL140" s="273">
        <f t="shared" si="20"/>
        <v>0</v>
      </c>
      <c r="AM140" s="273"/>
      <c r="AN140" s="345">
        <f t="shared" si="16"/>
        <v>43604</v>
      </c>
      <c r="AO140" s="345">
        <f t="shared" si="21"/>
        <v>43684</v>
      </c>
      <c r="AP140" s="842">
        <f>INDEX(Periods!$F$21:$O$31,INDEX(Annual!EndGS,1,$E140+2)+2,$E140+2)</f>
        <v>43744</v>
      </c>
      <c r="AQ140" s="268"/>
      <c r="AR140" s="255"/>
      <c r="AS140" s="243"/>
      <c r="AT140" s="243"/>
      <c r="AU140" s="243"/>
    </row>
    <row r="141" spans="1:47" hidden="1" outlineLevel="3" x14ac:dyDescent="0.35">
      <c r="A141" s="243"/>
      <c r="B141" s="252"/>
      <c r="C141" s="245">
        <f t="shared" si="17"/>
        <v>4</v>
      </c>
      <c r="D141" s="268"/>
      <c r="E141" s="325">
        <v>6</v>
      </c>
      <c r="F141" s="841">
        <f t="shared" si="18"/>
        <v>43784</v>
      </c>
      <c r="G141" s="268"/>
      <c r="H141" s="289"/>
      <c r="I141" s="289"/>
      <c r="J141" s="289">
        <v>6</v>
      </c>
      <c r="K141" s="479">
        <f>INDEX(Periods!$F$21:$O$30,J141+1,$E141+2)</f>
        <v>43784</v>
      </c>
      <c r="L141" s="480">
        <f t="shared" ca="1" si="15"/>
        <v>47</v>
      </c>
      <c r="M141" s="305"/>
      <c r="N141" s="273"/>
      <c r="O141" s="686" cm="1">
        <f t="array" aca="1" ref="O141" ca="1">INDEX(O$65:O$74,$AI141,1)*(1-$AH141)+INDEX(O$65:O$74,$AJ141,1)*($AH141)</f>
        <v>490</v>
      </c>
      <c r="P141" s="686" cm="1">
        <f t="array" aca="1" ref="P141" ca="1">INDEX(P$65:P$74,$AI141,1)*(1-$AH141)+INDEX(P$65:P$74,$AJ141,1)*($AH141)</f>
        <v>1870</v>
      </c>
      <c r="Q141" s="687" cm="1">
        <f t="array" aca="1" ref="Q141" ca="1">INDEX(Q$65:Q$74,$AI141,1)*(1-$AH141)+INDEX(Q$65:Q$74,$AJ141,1)*($AH141)</f>
        <v>0.5675</v>
      </c>
      <c r="R141" s="687" cm="1">
        <f t="array" aca="1" ref="R141" ca="1">INDEX(R$65:R$74,$AI141,1)*(1-$AH141)+INDEX(R$65:R$74,$AJ141,1)*($AH141)</f>
        <v>0.67249999999999999</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0.47000000000000003</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0.8</v>
      </c>
      <c r="AI141" s="273">
        <f t="shared" si="23"/>
        <v>6</v>
      </c>
      <c r="AJ141" s="273">
        <f t="shared" si="12"/>
        <v>7</v>
      </c>
      <c r="AK141" s="289" t="str">
        <f t="shared" si="19"/>
        <v>Dry</v>
      </c>
      <c r="AL141" s="273">
        <f t="shared" si="20"/>
        <v>40</v>
      </c>
      <c r="AM141" s="273"/>
      <c r="AN141" s="345">
        <f t="shared" si="16"/>
        <v>43604</v>
      </c>
      <c r="AO141" s="345">
        <f t="shared" si="21"/>
        <v>43684</v>
      </c>
      <c r="AP141" s="842">
        <f>INDEX(Periods!$F$21:$O$31,INDEX(Annual!EndGS,1,$E141+2)+2,$E141+2)</f>
        <v>43744</v>
      </c>
      <c r="AQ141" s="268"/>
      <c r="AR141" s="255"/>
      <c r="AS141" s="243"/>
      <c r="AT141" s="243"/>
      <c r="AU141" s="243"/>
    </row>
    <row r="142" spans="1:47" hidden="1" outlineLevel="3" x14ac:dyDescent="0.35">
      <c r="A142" s="243"/>
      <c r="B142" s="252"/>
      <c r="C142" s="245">
        <f t="shared" si="17"/>
        <v>4</v>
      </c>
      <c r="D142" s="268"/>
      <c r="E142" s="325">
        <v>6</v>
      </c>
      <c r="F142" s="841">
        <f t="shared" si="18"/>
        <v>43831</v>
      </c>
      <c r="G142" s="268"/>
      <c r="H142" s="289"/>
      <c r="I142" s="289"/>
      <c r="J142" s="289">
        <v>7</v>
      </c>
      <c r="K142" s="479">
        <f>INDEX(Periods!$F$21:$O$30,J142+1,$E142+2)</f>
        <v>43831</v>
      </c>
      <c r="L142" s="480">
        <f t="shared" ca="1" si="15"/>
        <v>31</v>
      </c>
      <c r="M142" s="305"/>
      <c r="N142" s="273"/>
      <c r="O142" s="686" cm="1">
        <f t="array" aca="1" ref="O142" ca="1">INDEX(O$65:O$74,$AI142,1)*(1-$AH142)+INDEX(O$65:O$74,$AJ142,1)*($AH142)</f>
        <v>228.19148936170214</v>
      </c>
      <c r="P142" s="686" cm="1">
        <f t="array" aca="1" ref="P142" ca="1">INDEX(P$65:P$74,$AI142,1)*(1-$AH142)+INDEX(P$65:P$74,$AJ142,1)*($AH142)</f>
        <v>1084.5744680851062</v>
      </c>
      <c r="Q142" s="687" cm="1">
        <f t="array" aca="1" ref="Q142" ca="1">INDEX(Q$65:Q$74,$AI142,1)*(1-$AH142)+INDEX(Q$65:Q$74,$AJ142,1)*($AH142)</f>
        <v>0.53388297872340429</v>
      </c>
      <c r="R142" s="687" cm="1">
        <f t="array" aca="1" ref="R142" ca="1">INDEX(R$65:R$74,$AI142,1)*(1-$AH142)+INDEX(R$65:R$74,$AJ142,1)*($AH142)</f>
        <v>0.62313829787234032</v>
      </c>
      <c r="S142" s="681" cm="1">
        <f t="array" ref="S142">INDEX([0]!i_pasture_stage_p6z,$J142+1,ROUNDDOWN((ROW($J142)-ROW($J$65))/i_p6_len,0)+1)</f>
        <v>1</v>
      </c>
      <c r="T142" s="687" cm="1">
        <f t="array" aca="1" ref="T142" ca="1">INDEX(T$65:T$74,$AI142,1)*(1-$AH142)+INDEX(T$65:T$74,$AJ142,1)*($AH142)</f>
        <v>0.3</v>
      </c>
      <c r="U142" s="681" cm="1">
        <f t="array" aca="1" ref="U142" ca="1">INDEX(U$65:U$74,$AI142,1)*(1-$AH142)+INDEX(U$65:U$74,$AJ142,1)*($AH142)</f>
        <v>5</v>
      </c>
      <c r="V142" s="687" cm="1">
        <f t="array" aca="1" ref="V142" ca="1">INDEX(V$65:V$74,$AI142,1)*(1-$AH142)+INDEX(V$65:V$74,$AJ142,1)*($AH142)</f>
        <v>0</v>
      </c>
      <c r="W142" s="273"/>
      <c r="X142" s="837" cm="1">
        <f t="array" aca="1" ref="X142" ca="1">INDEX(X$65:X$74,$AI142,1)*(1-$AH142)+INDEX(X$65:X$74,$AJ142,1)*($AH142)</f>
        <v>0.34489361702127663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346.80851063829789</v>
      </c>
      <c r="AC142" s="686" cm="1">
        <f t="array" aca="1" ref="AC142" ca="1">INDEX(AC$65:AC$74,$AI142,1)*(1-$AH142)+INDEX(AC$65:AC$74,$AJ142,1)*($AH142)</f>
        <v>346.80851063829789</v>
      </c>
      <c r="AD142" s="686" cm="1">
        <f t="array" aca="1" ref="AD142" ca="1">INDEX(AD$65:AD$74,$AI142,1)*(1-$AH142)+INDEX(AD$65:AD$74,$AJ142,1)*($AH142)</f>
        <v>346.80851063829789</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0.78723404255319152</v>
      </c>
      <c r="AI142" s="273">
        <f t="shared" si="23"/>
        <v>7</v>
      </c>
      <c r="AJ142" s="273">
        <f t="shared" ref="AJ142:AJ164" si="24">IF(OR(INDEX($AK$65:$AK$74,$AI142,1)=INDEX($AK$65:$AK$74,MOD($AI142,AJ$62)+1,1),INDEX($AK$65:$AK$74,$AI142,1)="Early"),MOD($AI142,AJ$62)+1,$AI142)</f>
        <v>8</v>
      </c>
      <c r="AK142" s="289" t="str">
        <f t="shared" si="19"/>
        <v>Dry</v>
      </c>
      <c r="AL142" s="273">
        <f t="shared" si="20"/>
        <v>87</v>
      </c>
      <c r="AM142" s="273"/>
      <c r="AN142" s="345">
        <f t="shared" si="16"/>
        <v>43604</v>
      </c>
      <c r="AO142" s="345">
        <f t="shared" si="21"/>
        <v>43684</v>
      </c>
      <c r="AP142" s="842">
        <f>INDEX(Periods!$F$21:$O$31,INDEX(Annual!EndGS,1,$E142+2)+2,$E142+2)</f>
        <v>43744</v>
      </c>
      <c r="AQ142" s="268"/>
      <c r="AR142" s="255"/>
      <c r="AS142" s="243"/>
      <c r="AT142" s="243"/>
      <c r="AU142" s="243"/>
    </row>
    <row r="143" spans="1:47" hidden="1" outlineLevel="3" x14ac:dyDescent="0.35">
      <c r="A143" s="243"/>
      <c r="B143" s="252"/>
      <c r="C143" s="245">
        <f t="shared" si="17"/>
        <v>4</v>
      </c>
      <c r="D143" s="268"/>
      <c r="E143" s="325">
        <v>6</v>
      </c>
      <c r="F143" s="841">
        <f t="shared" si="18"/>
        <v>43862</v>
      </c>
      <c r="G143" s="268"/>
      <c r="H143" s="289"/>
      <c r="I143" s="289"/>
      <c r="J143" s="289">
        <v>8</v>
      </c>
      <c r="K143" s="479">
        <f>INDEX(Periods!$F$21:$O$30,J143+1,$E143+2)</f>
        <v>43862</v>
      </c>
      <c r="L143" s="480">
        <f t="shared" ca="1" si="15"/>
        <v>29</v>
      </c>
      <c r="M143" s="305"/>
      <c r="N143" s="273"/>
      <c r="O143" s="686" cm="1">
        <f t="array" aca="1" ref="O143" ca="1">INDEX(O$65:O$74,$AI143,1)*(1-$AH143)+INDEX(O$65:O$74,$AJ143,1)*($AH143)</f>
        <v>191.93548387096774</v>
      </c>
      <c r="P143" s="686" cm="1">
        <f t="array" aca="1" ref="P143" ca="1">INDEX(P$65:P$74,$AI143,1)*(1-$AH143)+INDEX(P$65:P$74,$AJ143,1)*($AH143)</f>
        <v>772.58064516129036</v>
      </c>
      <c r="Q143" s="687" cm="1">
        <f t="array" aca="1" ref="Q143" ca="1">INDEX(Q$65:Q$74,$AI143,1)*(1-$AH143)+INDEX(Q$65:Q$74,$AJ143,1)*($AH143)</f>
        <v>0.51564516129032256</v>
      </c>
      <c r="R143" s="687" cm="1">
        <f t="array" aca="1" ref="R143" ca="1">INDEX(R$65:R$74,$AI143,1)*(1-$AH143)+INDEX(R$65:R$74,$AJ143,1)*($AH143)</f>
        <v>0.58370967741935487</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3.387096774193548E-2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0.67741935483870963</v>
      </c>
      <c r="AI143" s="273">
        <f t="shared" si="23"/>
        <v>8</v>
      </c>
      <c r="AJ143" s="273">
        <f t="shared" si="24"/>
        <v>9</v>
      </c>
      <c r="AK143" s="289" t="str">
        <f t="shared" si="19"/>
        <v>Dry</v>
      </c>
      <c r="AL143" s="273">
        <f t="shared" si="20"/>
        <v>118</v>
      </c>
      <c r="AM143" s="273"/>
      <c r="AN143" s="345">
        <f t="shared" si="16"/>
        <v>43604</v>
      </c>
      <c r="AO143" s="345">
        <f t="shared" si="21"/>
        <v>43684</v>
      </c>
      <c r="AP143" s="842">
        <f>INDEX(Periods!$F$21:$O$31,INDEX(Annual!EndGS,1,$E143+2)+2,$E143+2)</f>
        <v>43744</v>
      </c>
      <c r="AQ143" s="268"/>
      <c r="AR143" s="255"/>
      <c r="AS143" s="243"/>
      <c r="AT143" s="243"/>
      <c r="AU143" s="243"/>
    </row>
    <row r="144" spans="1:47" hidden="1" outlineLevel="3" x14ac:dyDescent="0.35">
      <c r="A144" s="243"/>
      <c r="B144" s="252"/>
      <c r="C144" s="245">
        <f t="shared" si="17"/>
        <v>4</v>
      </c>
      <c r="D144" s="268"/>
      <c r="E144" s="325">
        <v>6</v>
      </c>
      <c r="F144" s="841">
        <f t="shared" si="18"/>
        <v>43891</v>
      </c>
      <c r="G144" s="268"/>
      <c r="H144" s="289"/>
      <c r="I144" s="341"/>
      <c r="J144" s="341">
        <v>9</v>
      </c>
      <c r="K144" s="500">
        <f>INDEX(Periods!$F$21:$O$30,J144+1,$E144+2)</f>
        <v>43891</v>
      </c>
      <c r="L144" s="517">
        <f t="shared" ca="1" si="15"/>
        <v>34</v>
      </c>
      <c r="M144" s="501"/>
      <c r="N144" s="342"/>
      <c r="O144" s="688" cm="1">
        <f t="array" aca="1" ref="O144" ca="1">INDEX(O$65:O$74,$AI144,1)*(1-$AH144)+INDEX(O$65:O$74,$AJ144,1)*($AH144)</f>
        <v>200</v>
      </c>
      <c r="P144" s="688" cm="1">
        <f t="array" aca="1" ref="P144" ca="1">INDEX(P$65:P$74,$AI144,1)*(1-$AH144)+INDEX(P$65:P$74,$AJ144,1)*($AH144)</f>
        <v>568.9655172413793</v>
      </c>
      <c r="Q144" s="689" cm="1">
        <f t="array" aca="1" ref="Q144" ca="1">INDEX(Q$65:Q$74,$AI144,1)*(1-$AH144)+INDEX(Q$65:Q$74,$AJ144,1)*($AH144)</f>
        <v>0.50344827586206897</v>
      </c>
      <c r="R144" s="689" cm="1">
        <f t="array" aca="1" ref="R144" ca="1">INDEX(R$65:R$74,$AI144,1)*(1-$AH144)+INDEX(R$65:R$74,$AJ144,1)*($AH144)</f>
        <v>0.55034482758620695</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0.11551724137931034</v>
      </c>
      <c r="W144" s="342"/>
      <c r="X144" s="838" cm="1">
        <f t="array" aca="1" ref="X144" ca="1">INDEX(X$65:X$74,$AI144,1)*(1-$AH144)+INDEX(X$65:X$74,$AJ144,1)*($AH144)</f>
        <v>0.33</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400</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0.65517241379310343</v>
      </c>
      <c r="AI144" s="273">
        <f t="shared" si="23"/>
        <v>9</v>
      </c>
      <c r="AJ144" s="273">
        <f t="shared" si="24"/>
        <v>10</v>
      </c>
      <c r="AK144" s="289" t="str">
        <f t="shared" si="19"/>
        <v>Dry</v>
      </c>
      <c r="AL144" s="273">
        <f t="shared" si="20"/>
        <v>147</v>
      </c>
      <c r="AM144" s="273"/>
      <c r="AN144" s="345">
        <f t="shared" si="16"/>
        <v>43604</v>
      </c>
      <c r="AO144" s="345">
        <f t="shared" si="21"/>
        <v>43684</v>
      </c>
      <c r="AP144" s="842">
        <f>INDEX(Periods!$F$21:$O$31,INDEX(Annual!EndGS,1,$E144+2)+2,$E144+2)</f>
        <v>43744</v>
      </c>
      <c r="AQ144" s="268"/>
      <c r="AR144" s="255"/>
      <c r="AS144" s="243"/>
      <c r="AT144" s="243"/>
      <c r="AU144" s="243"/>
    </row>
    <row r="145" spans="1:47" outlineLevel="2" collapsed="1" x14ac:dyDescent="0.35">
      <c r="A145" s="243"/>
      <c r="B145" s="252"/>
      <c r="C145" s="245">
        <f>INT($C$29)+2</f>
        <v>3</v>
      </c>
      <c r="D145" s="268"/>
      <c r="E145" s="325">
        <v>7</v>
      </c>
      <c r="F145" s="841">
        <f t="shared" si="18"/>
        <v>43924</v>
      </c>
      <c r="G145" s="268"/>
      <c r="H145" s="289"/>
      <c r="I145" s="507" t="s">
        <v>750</v>
      </c>
      <c r="J145" s="507">
        <v>0</v>
      </c>
      <c r="K145" s="508">
        <f>INDEX(Periods!$F$21:$O$30,J145+1,$E145+2)</f>
        <v>43560</v>
      </c>
      <c r="L145" s="518">
        <f t="shared" ca="1" si="15"/>
        <v>44</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0.30000000000000004</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0.46511627906976744</v>
      </c>
      <c r="AI145" s="273">
        <f t="shared" si="23"/>
        <v>1</v>
      </c>
      <c r="AJ145" s="273">
        <f t="shared" si="24"/>
        <v>1</v>
      </c>
      <c r="AK145" s="289" t="str">
        <f t="shared" si="19"/>
        <v>Dry</v>
      </c>
      <c r="AL145" s="273">
        <f t="shared" si="20"/>
        <v>210</v>
      </c>
      <c r="AM145" s="273"/>
      <c r="AN145" s="345">
        <f t="shared" si="16"/>
        <v>43604</v>
      </c>
      <c r="AO145" s="345">
        <f t="shared" si="21"/>
        <v>43684</v>
      </c>
      <c r="AP145" s="842">
        <f>INDEX(Periods!$F$21:$O$31,INDEX(Annual!EndGS,1,$E145+2)+2,$E145+2)</f>
        <v>43714</v>
      </c>
      <c r="AQ145" s="268"/>
      <c r="AR145" s="255"/>
      <c r="AS145" s="243"/>
      <c r="AT145" s="243"/>
      <c r="AU145" s="243"/>
    </row>
    <row r="146" spans="1:47" hidden="1" outlineLevel="3" collapsed="1" x14ac:dyDescent="0.35">
      <c r="A146" s="243"/>
      <c r="B146" s="252"/>
      <c r="C146" s="245">
        <f t="shared" si="17"/>
        <v>4</v>
      </c>
      <c r="D146" s="268"/>
      <c r="E146" s="325">
        <v>7</v>
      </c>
      <c r="F146" s="841">
        <f t="shared" si="18"/>
        <v>43604</v>
      </c>
      <c r="G146" s="268"/>
      <c r="H146" s="289"/>
      <c r="I146" s="289"/>
      <c r="J146" s="289">
        <v>1</v>
      </c>
      <c r="K146" s="479">
        <f>INDEX(Periods!$F$21:$O$30,J146+1,$E146+2)</f>
        <v>43604</v>
      </c>
      <c r="L146" s="480">
        <f t="shared" ca="1" si="15"/>
        <v>27</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43604</v>
      </c>
      <c r="AO146" s="345">
        <f t="shared" si="21"/>
        <v>43684</v>
      </c>
      <c r="AP146" s="842">
        <f>INDEX(Periods!$F$21:$O$31,INDEX(Annual!EndGS,1,$E146+2)+2,$E146+2)</f>
        <v>43714</v>
      </c>
      <c r="AQ146" s="268"/>
      <c r="AR146" s="255"/>
      <c r="AS146" s="243"/>
      <c r="AT146" s="243"/>
      <c r="AU146" s="243"/>
    </row>
    <row r="147" spans="1:47" hidden="1" outlineLevel="3" x14ac:dyDescent="0.3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248.21428571428572</v>
      </c>
      <c r="P147" s="686" cm="1">
        <f t="array" aca="1" ref="P147" ca="1">INDEX(P$65:P$74,$AI147,1)*(1-$AH147)+INDEX(P$65:P$74,$AJ147,1)*($AH147)</f>
        <v>1176.7857142857142</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0.9642857142857143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1.785714285714285E-3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148.21428571428572</v>
      </c>
      <c r="AC147" s="686" cm="1">
        <f t="array" aca="1" ref="AC147" ca="1">INDEX(AC$65:AC$74,$AI147,1)*(1-$AH147)+INDEX(AC$65:AC$74,$AJ147,1)*($AH147)</f>
        <v>101.78571428571429</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0.9642857142857143</v>
      </c>
      <c r="AI147" s="273">
        <f t="shared" si="23"/>
        <v>2</v>
      </c>
      <c r="AJ147" s="273">
        <f t="shared" si="24"/>
        <v>3</v>
      </c>
      <c r="AK147" s="289" t="str">
        <f t="shared" si="19"/>
        <v>Early</v>
      </c>
      <c r="AL147" s="273">
        <f t="shared" si="20"/>
        <v>27</v>
      </c>
      <c r="AM147" s="273"/>
      <c r="AN147" s="345">
        <f t="shared" si="16"/>
        <v>43604</v>
      </c>
      <c r="AO147" s="345">
        <f t="shared" si="21"/>
        <v>43684</v>
      </c>
      <c r="AP147" s="842">
        <f>INDEX(Periods!$F$21:$O$31,INDEX(Annual!EndGS,1,$E147+2)+2,$E147+2)</f>
        <v>43714</v>
      </c>
      <c r="AQ147" s="268"/>
      <c r="AR147" s="255"/>
      <c r="AS147" s="243"/>
      <c r="AT147" s="243"/>
      <c r="AU147" s="243"/>
    </row>
    <row r="148" spans="1:47" hidden="1" outlineLevel="3" x14ac:dyDescent="0.3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43604</v>
      </c>
      <c r="AO148" s="345">
        <f t="shared" si="21"/>
        <v>43684</v>
      </c>
      <c r="AP148" s="842">
        <f>INDEX(Periods!$F$21:$O$31,INDEX(Annual!EndGS,1,$E148+2)+2,$E148+2)</f>
        <v>43714</v>
      </c>
      <c r="AQ148" s="268"/>
      <c r="AR148" s="255"/>
      <c r="AS148" s="243"/>
      <c r="AT148" s="243"/>
      <c r="AU148" s="243"/>
    </row>
    <row r="149" spans="1:47" hidden="1" outlineLevel="3" x14ac:dyDescent="0.35">
      <c r="A149" s="243"/>
      <c r="B149" s="252"/>
      <c r="C149" s="245">
        <f t="shared" si="17"/>
        <v>4</v>
      </c>
      <c r="D149" s="268"/>
      <c r="E149" s="325">
        <v>7</v>
      </c>
      <c r="F149" s="841">
        <f t="shared" si="18"/>
        <v>43709</v>
      </c>
      <c r="G149" s="268"/>
      <c r="H149" s="289"/>
      <c r="I149" s="289"/>
      <c r="J149" s="289">
        <v>4</v>
      </c>
      <c r="K149" s="479">
        <f>INDEX(Periods!$F$21:$O$30,J149+1,$E149+2)</f>
        <v>43709</v>
      </c>
      <c r="L149" s="480">
        <f t="shared" ca="1" si="15"/>
        <v>5</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5</v>
      </c>
      <c r="AK149" s="289" t="str">
        <f t="shared" si="19"/>
        <v>Late</v>
      </c>
      <c r="AL149" s="273">
        <f t="shared" si="20"/>
        <v>25</v>
      </c>
      <c r="AM149" s="273"/>
      <c r="AN149" s="345">
        <f t="shared" si="16"/>
        <v>43604</v>
      </c>
      <c r="AO149" s="345">
        <f t="shared" si="21"/>
        <v>43684</v>
      </c>
      <c r="AP149" s="842">
        <f>INDEX(Periods!$F$21:$O$31,INDEX(Annual!EndGS,1,$E149+2)+2,$E149+2)</f>
        <v>43714</v>
      </c>
      <c r="AQ149" s="268"/>
      <c r="AR149" s="255"/>
      <c r="AS149" s="243"/>
      <c r="AT149" s="243"/>
      <c r="AU149" s="243"/>
    </row>
    <row r="150" spans="1:47" hidden="1" outlineLevel="3" x14ac:dyDescent="0.35">
      <c r="A150" s="243"/>
      <c r="B150" s="252"/>
      <c r="C150" s="245">
        <f t="shared" si="17"/>
        <v>4</v>
      </c>
      <c r="D150" s="268"/>
      <c r="E150" s="325">
        <v>7</v>
      </c>
      <c r="F150" s="841">
        <f t="shared" si="18"/>
        <v>43714</v>
      </c>
      <c r="G150" s="268"/>
      <c r="H150" s="289"/>
      <c r="I150" s="289"/>
      <c r="J150" s="289">
        <v>5</v>
      </c>
      <c r="K150" s="479">
        <f>INDEX(Periods!$F$21:$O$30,J150+1,$E150+2)</f>
        <v>43714</v>
      </c>
      <c r="L150" s="480">
        <f t="shared" ca="1" si="15"/>
        <v>70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7</v>
      </c>
      <c r="AK150" s="289" t="str">
        <f t="shared" si="19"/>
        <v>Dry</v>
      </c>
      <c r="AL150" s="273">
        <f t="shared" si="20"/>
        <v>0</v>
      </c>
      <c r="AM150" s="273"/>
      <c r="AN150" s="345">
        <f t="shared" si="16"/>
        <v>43604</v>
      </c>
      <c r="AO150" s="345">
        <f t="shared" si="21"/>
        <v>43684</v>
      </c>
      <c r="AP150" s="842">
        <f>INDEX(Periods!$F$21:$O$31,INDEX(Annual!EndGS,1,$E150+2)+2,$E150+2)</f>
        <v>43714</v>
      </c>
      <c r="AQ150" s="268"/>
      <c r="AR150" s="255"/>
      <c r="AS150" s="243"/>
      <c r="AT150" s="243"/>
      <c r="AU150" s="243"/>
    </row>
    <row r="151" spans="1:47" hidden="1" outlineLevel="3" x14ac:dyDescent="0.35">
      <c r="A151" s="243"/>
      <c r="B151" s="252"/>
      <c r="C151" s="245">
        <f t="shared" si="17"/>
        <v>4</v>
      </c>
      <c r="D151" s="268"/>
      <c r="E151" s="325">
        <v>7</v>
      </c>
      <c r="F151" s="841">
        <f t="shared" si="18"/>
        <v>43784</v>
      </c>
      <c r="G151" s="268"/>
      <c r="H151" s="289"/>
      <c r="I151" s="289"/>
      <c r="J151" s="289">
        <v>6</v>
      </c>
      <c r="K151" s="479">
        <f>INDEX(Periods!$F$21:$O$30,J151+1,$E151+2)</f>
        <v>43784</v>
      </c>
      <c r="L151" s="480">
        <f t="shared" ca="1" si="15"/>
        <v>47</v>
      </c>
      <c r="M151" s="305"/>
      <c r="N151" s="273"/>
      <c r="O151" s="686" cm="1">
        <f t="array" aca="1" ref="O151" ca="1">INDEX(O$65:O$74,$AI151,1)*(1-$AH151)+INDEX(O$65:O$74,$AJ151,1)*($AH151)</f>
        <v>318.61702127659578</v>
      </c>
      <c r="P151" s="686" cm="1">
        <f t="array" aca="1" ref="P151" ca="1">INDEX(P$65:P$74,$AI151,1)*(1-$AH151)+INDEX(P$65:P$74,$AJ151,1)*($AH151)</f>
        <v>1355.8510638297873</v>
      </c>
      <c r="Q151" s="687" cm="1">
        <f t="array" aca="1" ref="Q151" ca="1">INDEX(Q$65:Q$74,$AI151,1)*(1-$AH151)+INDEX(Q$65:Q$74,$AJ151,1)*($AH151)</f>
        <v>0.54473404255319147</v>
      </c>
      <c r="R151" s="687" cm="1">
        <f t="array" aca="1" ref="R151" ca="1">INDEX(R$65:R$74,$AI151,1)*(1-$AH151)+INDEX(R$65:R$74,$AJ151,1)*($AH151)</f>
        <v>0.6412234042553191</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0.37021276595744684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256.38297872340428</v>
      </c>
      <c r="AC151" s="686" cm="1">
        <f t="array" aca="1" ref="AC151" ca="1">INDEX(AC$65:AC$74,$AI151,1)*(1-$AH151)+INDEX(AC$65:AC$74,$AJ151,1)*($AH151)</f>
        <v>256.38297872340428</v>
      </c>
      <c r="AD151" s="686" cm="1">
        <f t="array" aca="1" ref="AD151" ca="1">INDEX(AD$65:AD$74,$AI151,1)*(1-$AH151)+INDEX(AD$65:AD$74,$AJ151,1)*($AH151)</f>
        <v>256.38297872340428</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0.42553191489361702</v>
      </c>
      <c r="AI151" s="273">
        <f t="shared" si="23"/>
        <v>7</v>
      </c>
      <c r="AJ151" s="273">
        <f t="shared" si="24"/>
        <v>8</v>
      </c>
      <c r="AK151" s="289" t="str">
        <f t="shared" si="19"/>
        <v>Dry</v>
      </c>
      <c r="AL151" s="273">
        <f t="shared" si="20"/>
        <v>70</v>
      </c>
      <c r="AM151" s="273"/>
      <c r="AN151" s="345">
        <f t="shared" si="16"/>
        <v>43604</v>
      </c>
      <c r="AO151" s="345">
        <f t="shared" si="21"/>
        <v>43684</v>
      </c>
      <c r="AP151" s="842">
        <f>INDEX(Periods!$F$21:$O$31,INDEX(Annual!EndGS,1,$E151+2)+2,$E151+2)</f>
        <v>43714</v>
      </c>
      <c r="AQ151" s="268"/>
      <c r="AR151" s="255"/>
      <c r="AS151" s="243"/>
      <c r="AT151" s="243"/>
      <c r="AU151" s="243"/>
    </row>
    <row r="152" spans="1:47" hidden="1" outlineLevel="3" x14ac:dyDescent="0.35">
      <c r="A152" s="243"/>
      <c r="B152" s="252"/>
      <c r="C152" s="245">
        <f t="shared" si="17"/>
        <v>4</v>
      </c>
      <c r="D152" s="268"/>
      <c r="E152" s="325">
        <v>7</v>
      </c>
      <c r="F152" s="841">
        <f t="shared" si="18"/>
        <v>43831</v>
      </c>
      <c r="G152" s="268"/>
      <c r="H152" s="289"/>
      <c r="I152" s="289"/>
      <c r="J152" s="289">
        <v>7</v>
      </c>
      <c r="K152" s="479">
        <f>INDEX(Periods!$F$21:$O$30,J152+1,$E152+2)</f>
        <v>43831</v>
      </c>
      <c r="L152" s="480">
        <f t="shared" ca="1" si="15"/>
        <v>31</v>
      </c>
      <c r="M152" s="305"/>
      <c r="N152" s="273"/>
      <c r="O152" s="686" cm="1">
        <f t="array" aca="1" ref="O152" ca="1">INDEX(O$65:O$74,$AI152,1)*(1-$AH152)+INDEX(O$65:O$74,$AJ152,1)*($AH152)</f>
        <v>191.12903225806451</v>
      </c>
      <c r="P152" s="686" cm="1">
        <f t="array" aca="1" ref="P152" ca="1">INDEX(P$65:P$74,$AI152,1)*(1-$AH152)+INDEX(P$65:P$74,$AJ152,1)*($AH152)</f>
        <v>779.83870967741939</v>
      </c>
      <c r="Q152" s="687" cm="1">
        <f t="array" aca="1" ref="Q152" ca="1">INDEX(Q$65:Q$74,$AI152,1)*(1-$AH152)+INDEX(Q$65:Q$74,$AJ152,1)*($AH152)</f>
        <v>0.51620967741935486</v>
      </c>
      <c r="R152" s="687" cm="1">
        <f t="array" aca="1" ref="R152" ca="1">INDEX(R$65:R$74,$AI152,1)*(1-$AH152)+INDEX(R$65:R$74,$AJ152,1)*($AH152)</f>
        <v>0.58508064516129032</v>
      </c>
      <c r="S152" s="681" cm="1">
        <f t="array" ref="S152">INDEX([0]!i_pasture_stage_p6z,$J152+1,ROUNDDOWN((ROW($J152)-ROW($J$65))/i_p6_len,0)+1)</f>
        <v>1</v>
      </c>
      <c r="T152" s="687" cm="1">
        <f t="array" aca="1" ref="T152" ca="1">INDEX(T$65:T$74,$AI152,1)*(1-$AH152)+INDEX(T$65:T$74,$AJ152,1)*($AH152)</f>
        <v>0.3</v>
      </c>
      <c r="U152" s="681" cm="1">
        <f t="array" aca="1" ref="U152" ca="1">INDEX(U$65:U$74,$AI152,1)*(1-$AH152)+INDEX(U$65:U$74,$AJ152,1)*($AH152)</f>
        <v>5</v>
      </c>
      <c r="V152" s="687" cm="1">
        <f t="array" aca="1" ref="V152" ca="1">INDEX(V$65:V$74,$AI152,1)*(1-$AH152)+INDEX(V$65:V$74,$AJ152,1)*($AH152)</f>
        <v>3.2258064516129031E-2</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0.64516129032258063</v>
      </c>
      <c r="AI152" s="273">
        <f t="shared" si="23"/>
        <v>8</v>
      </c>
      <c r="AJ152" s="273">
        <f t="shared" si="24"/>
        <v>9</v>
      </c>
      <c r="AK152" s="289" t="str">
        <f t="shared" si="19"/>
        <v>Dry</v>
      </c>
      <c r="AL152" s="273">
        <f t="shared" si="20"/>
        <v>117</v>
      </c>
      <c r="AM152" s="273"/>
      <c r="AN152" s="345">
        <f t="shared" si="16"/>
        <v>43604</v>
      </c>
      <c r="AO152" s="345">
        <f t="shared" si="21"/>
        <v>43684</v>
      </c>
      <c r="AP152" s="842">
        <f>INDEX(Periods!$F$21:$O$31,INDEX(Annual!EndGS,1,$E152+2)+2,$E152+2)</f>
        <v>43714</v>
      </c>
      <c r="AQ152" s="268"/>
      <c r="AR152" s="255"/>
      <c r="AS152" s="243"/>
      <c r="AT152" s="243"/>
      <c r="AU152" s="243"/>
    </row>
    <row r="153" spans="1:47" hidden="1" outlineLevel="3" x14ac:dyDescent="0.35">
      <c r="A153" s="243"/>
      <c r="B153" s="252"/>
      <c r="C153" s="245">
        <f t="shared" si="17"/>
        <v>4</v>
      </c>
      <c r="D153" s="268"/>
      <c r="E153" s="325">
        <v>7</v>
      </c>
      <c r="F153" s="841">
        <f t="shared" si="18"/>
        <v>43862</v>
      </c>
      <c r="G153" s="268"/>
      <c r="H153" s="289"/>
      <c r="I153" s="289"/>
      <c r="J153" s="289">
        <v>8</v>
      </c>
      <c r="K153" s="479">
        <f>INDEX(Periods!$F$21:$O$30,J153+1,$E153+2)</f>
        <v>43862</v>
      </c>
      <c r="L153" s="480">
        <f t="shared" ca="1" si="15"/>
        <v>29</v>
      </c>
      <c r="M153" s="305"/>
      <c r="N153" s="273"/>
      <c r="O153" s="686" cm="1">
        <f t="array" aca="1" ref="O153" ca="1">INDEX(O$65:O$74,$AI153,1)*(1-$AH153)+INDEX(O$65:O$74,$AJ153,1)*($AH153)</f>
        <v>200</v>
      </c>
      <c r="P153" s="686" cm="1">
        <f t="array" aca="1" ref="P153" ca="1">INDEX(P$65:P$74,$AI153,1)*(1-$AH153)+INDEX(P$65:P$74,$AJ153,1)*($AH153)</f>
        <v>562.06896551724139</v>
      </c>
      <c r="Q153" s="687" cm="1">
        <f t="array" aca="1" ref="Q153" ca="1">INDEX(Q$65:Q$74,$AI153,1)*(1-$AH153)+INDEX(Q$65:Q$74,$AJ153,1)*($AH153)</f>
        <v>0.50310344827586206</v>
      </c>
      <c r="R153" s="687" cm="1">
        <f t="array" aca="1" ref="R153" ca="1">INDEX(R$65:R$74,$AI153,1)*(1-$AH153)+INDEX(R$65:R$74,$AJ153,1)*($AH153)</f>
        <v>0.54931034482758623</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0.11896551724137931</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0.68965517241379315</v>
      </c>
      <c r="AI153" s="273">
        <f t="shared" si="23"/>
        <v>9</v>
      </c>
      <c r="AJ153" s="273">
        <f t="shared" si="24"/>
        <v>10</v>
      </c>
      <c r="AK153" s="289" t="str">
        <f t="shared" si="19"/>
        <v>Dry</v>
      </c>
      <c r="AL153" s="273">
        <f t="shared" si="20"/>
        <v>148</v>
      </c>
      <c r="AM153" s="273"/>
      <c r="AN153" s="345">
        <f t="shared" si="16"/>
        <v>43604</v>
      </c>
      <c r="AO153" s="345">
        <f t="shared" si="21"/>
        <v>43684</v>
      </c>
      <c r="AP153" s="842">
        <f>INDEX(Periods!$F$21:$O$31,INDEX(Annual!EndGS,1,$E153+2)+2,$E153+2)</f>
        <v>43714</v>
      </c>
      <c r="AQ153" s="268"/>
      <c r="AR153" s="255"/>
      <c r="AS153" s="243"/>
      <c r="AT153" s="243"/>
      <c r="AU153" s="243"/>
    </row>
    <row r="154" spans="1:47" hidden="1" outlineLevel="3" x14ac:dyDescent="0.35">
      <c r="A154" s="243"/>
      <c r="B154" s="252"/>
      <c r="C154" s="245">
        <f t="shared" si="17"/>
        <v>4</v>
      </c>
      <c r="D154" s="268"/>
      <c r="E154" s="325">
        <v>7</v>
      </c>
      <c r="F154" s="841">
        <f t="shared" si="18"/>
        <v>43891</v>
      </c>
      <c r="G154" s="268"/>
      <c r="H154" s="289"/>
      <c r="I154" s="341"/>
      <c r="J154" s="341">
        <v>9</v>
      </c>
      <c r="K154" s="500">
        <f>INDEX(Periods!$F$21:$O$30,J154+1,$E154+2)</f>
        <v>43891</v>
      </c>
      <c r="L154" s="517">
        <f t="shared" ca="1" si="15"/>
        <v>34</v>
      </c>
      <c r="M154" s="501"/>
      <c r="N154" s="342"/>
      <c r="O154" s="688" cm="1">
        <f t="array" aca="1" ref="O154" ca="1">INDEX(O$65:O$74,$AI154,1)*(1-$AH154)+INDEX(O$65:O$74,$AJ154,1)*($AH154)</f>
        <v>200</v>
      </c>
      <c r="P154" s="688" cm="1">
        <f t="array" aca="1" ref="P154" ca="1">INDEX(P$65:P$74,$AI154,1)*(1-$AH154)+INDEX(P$65:P$74,$AJ154,1)*($AH154)</f>
        <v>412.94117647058823</v>
      </c>
      <c r="Q154" s="689" cm="1">
        <f t="array" aca="1" ref="Q154" ca="1">INDEX(Q$65:Q$74,$AI154,1)*(1-$AH154)+INDEX(Q$65:Q$74,$AJ154,1)*($AH154)</f>
        <v>0.68235294117647061</v>
      </c>
      <c r="R154" s="689" cm="1">
        <f t="array" aca="1" ref="R154" ca="1">INDEX(R$65:R$74,$AI154,1)*(1-$AH154)+INDEX(R$65:R$74,$AJ154,1)*($AH154)</f>
        <v>0.69882352941176473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0.12058823529411765</v>
      </c>
      <c r="W154" s="342"/>
      <c r="X154" s="838" cm="1">
        <f t="array" aca="1" ref="X154" ca="1">INDEX(X$65:X$74,$AI154,1)*(1-$AH154)+INDEX(X$65:X$74,$AJ154,1)*($AH154)</f>
        <v>0.72411764705882353</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223.52941176470586</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0.58823529411764708</v>
      </c>
      <c r="AI154" s="273">
        <f t="shared" si="23"/>
        <v>10</v>
      </c>
      <c r="AJ154" s="273">
        <f t="shared" si="24"/>
        <v>1</v>
      </c>
      <c r="AK154" s="289" t="str">
        <f t="shared" si="19"/>
        <v>Dry</v>
      </c>
      <c r="AL154" s="273">
        <f t="shared" si="20"/>
        <v>177</v>
      </c>
      <c r="AM154" s="273"/>
      <c r="AN154" s="345">
        <f t="shared" si="16"/>
        <v>43604</v>
      </c>
      <c r="AO154" s="345">
        <f t="shared" si="21"/>
        <v>43684</v>
      </c>
      <c r="AP154" s="842">
        <f>INDEX(Periods!$F$21:$O$31,INDEX(Annual!EndGS,1,$E154+2)+2,$E154+2)</f>
        <v>43714</v>
      </c>
      <c r="AQ154" s="268"/>
      <c r="AR154" s="255"/>
      <c r="AS154" s="243"/>
      <c r="AT154" s="243"/>
      <c r="AU154" s="243"/>
    </row>
    <row r="155" spans="1:47" outlineLevel="2" x14ac:dyDescent="0.35">
      <c r="A155" s="243"/>
      <c r="B155" s="252"/>
      <c r="C155" s="245">
        <f>INT($C$29)+2</f>
        <v>3</v>
      </c>
      <c r="D155" s="268"/>
      <c r="E155" s="325">
        <v>8</v>
      </c>
      <c r="F155" s="841">
        <f t="shared" si="18"/>
        <v>43924</v>
      </c>
      <c r="G155" s="268"/>
      <c r="H155" s="289"/>
      <c r="I155" s="507" t="s">
        <v>751</v>
      </c>
      <c r="J155" s="507">
        <v>0</v>
      </c>
      <c r="K155" s="508">
        <f>INDEX(Periods!$F$21:$O$30,J155+1,$E155+2)</f>
        <v>43560</v>
      </c>
      <c r="L155" s="518">
        <f t="shared" ca="1" si="15"/>
        <v>44</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0.30000000000000004</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0.46511627906976744</v>
      </c>
      <c r="AI155" s="273">
        <f t="shared" si="23"/>
        <v>1</v>
      </c>
      <c r="AJ155" s="273">
        <f t="shared" si="24"/>
        <v>1</v>
      </c>
      <c r="AK155" s="289" t="str">
        <f t="shared" si="19"/>
        <v>Dry</v>
      </c>
      <c r="AL155" s="273">
        <f t="shared" si="20"/>
        <v>210</v>
      </c>
      <c r="AM155" s="273"/>
      <c r="AN155" s="345">
        <f t="shared" si="16"/>
        <v>43604</v>
      </c>
      <c r="AO155" s="345">
        <f t="shared" si="21"/>
        <v>43684</v>
      </c>
      <c r="AP155" s="842">
        <f>INDEX(Periods!$F$21:$O$31,INDEX(Annual!EndGS,1,$E155+2)+2,$E155+2)</f>
        <v>43714</v>
      </c>
      <c r="AQ155" s="268"/>
      <c r="AR155" s="255"/>
      <c r="AS155" s="243"/>
      <c r="AT155" s="243"/>
      <c r="AU155" s="243"/>
    </row>
    <row r="156" spans="1:47" outlineLevel="3" collapsed="1" x14ac:dyDescent="0.35">
      <c r="A156" s="243"/>
      <c r="B156" s="252"/>
      <c r="C156" s="245">
        <f t="shared" si="17"/>
        <v>4</v>
      </c>
      <c r="D156" s="268"/>
      <c r="E156" s="325">
        <v>8</v>
      </c>
      <c r="F156" s="841">
        <f t="shared" si="18"/>
        <v>43604</v>
      </c>
      <c r="G156" s="268"/>
      <c r="H156" s="289"/>
      <c r="I156" s="289"/>
      <c r="J156" s="289">
        <v>1</v>
      </c>
      <c r="K156" s="479">
        <f>INDEX(Periods!$F$21:$O$30,J156+1,$E156+2)</f>
        <v>43604</v>
      </c>
      <c r="L156" s="480">
        <f t="shared" ca="1" si="15"/>
        <v>27</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43604</v>
      </c>
      <c r="AO156" s="345">
        <f t="shared" si="21"/>
        <v>43684</v>
      </c>
      <c r="AP156" s="842">
        <f>INDEX(Periods!$F$21:$O$31,INDEX(Annual!EndGS,1,$E156+2)+2,$E156+2)</f>
        <v>43714</v>
      </c>
      <c r="AQ156" s="268"/>
      <c r="AR156" s="255"/>
      <c r="AS156" s="243"/>
      <c r="AT156" s="243"/>
      <c r="AU156" s="243"/>
    </row>
    <row r="157" spans="1:47" outlineLevel="3" x14ac:dyDescent="0.3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248.21428571428572</v>
      </c>
      <c r="P157" s="686" cm="1">
        <f t="array" aca="1" ref="P157" ca="1">INDEX(P$65:P$74,$AI157,1)*(1-$AH157)+INDEX(P$65:P$74,$AJ157,1)*($AH157)</f>
        <v>1176.7857142857142</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0.9642857142857143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1.785714285714285E-3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148.21428571428572</v>
      </c>
      <c r="AC157" s="686" cm="1">
        <f t="array" aca="1" ref="AC157" ca="1">INDEX(AC$65:AC$74,$AI157,1)*(1-$AH157)+INDEX(AC$65:AC$74,$AJ157,1)*($AH157)</f>
        <v>101.78571428571429</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0.9642857142857143</v>
      </c>
      <c r="AI157" s="273">
        <f t="shared" si="23"/>
        <v>2</v>
      </c>
      <c r="AJ157" s="273">
        <f t="shared" si="24"/>
        <v>3</v>
      </c>
      <c r="AK157" s="289" t="str">
        <f t="shared" si="19"/>
        <v>Early</v>
      </c>
      <c r="AL157" s="273">
        <f t="shared" si="20"/>
        <v>27</v>
      </c>
      <c r="AM157" s="273"/>
      <c r="AN157" s="345">
        <f t="shared" si="16"/>
        <v>43604</v>
      </c>
      <c r="AO157" s="345">
        <f t="shared" si="21"/>
        <v>43684</v>
      </c>
      <c r="AP157" s="842">
        <f>INDEX(Periods!$F$21:$O$31,INDEX(Annual!EndGS,1,$E157+2)+2,$E157+2)</f>
        <v>43714</v>
      </c>
      <c r="AQ157" s="268"/>
      <c r="AR157" s="255"/>
      <c r="AS157" s="243"/>
      <c r="AT157" s="243"/>
      <c r="AU157" s="243"/>
    </row>
    <row r="158" spans="1:47" outlineLevel="3" x14ac:dyDescent="0.3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43604</v>
      </c>
      <c r="AO158" s="345">
        <f t="shared" si="21"/>
        <v>43684</v>
      </c>
      <c r="AP158" s="842">
        <f>INDEX(Periods!$F$21:$O$31,INDEX(Annual!EndGS,1,$E158+2)+2,$E158+2)</f>
        <v>43714</v>
      </c>
      <c r="AQ158" s="268"/>
      <c r="AR158" s="255"/>
      <c r="AS158" s="243"/>
      <c r="AT158" s="243"/>
      <c r="AU158" s="243"/>
    </row>
    <row r="159" spans="1:47" outlineLevel="3" x14ac:dyDescent="0.35">
      <c r="A159" s="243"/>
      <c r="B159" s="252"/>
      <c r="C159" s="245">
        <f t="shared" si="17"/>
        <v>4</v>
      </c>
      <c r="D159" s="268"/>
      <c r="E159" s="325">
        <v>8</v>
      </c>
      <c r="F159" s="841">
        <f t="shared" si="18"/>
        <v>43709</v>
      </c>
      <c r="G159" s="268"/>
      <c r="H159" s="289"/>
      <c r="I159" s="289"/>
      <c r="J159" s="289">
        <v>4</v>
      </c>
      <c r="K159" s="479">
        <f>INDEX(Periods!$F$21:$O$30,J159+1,$E159+2)</f>
        <v>43709</v>
      </c>
      <c r="L159" s="480">
        <f t="shared" ca="1" si="15"/>
        <v>5</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5</v>
      </c>
      <c r="AK159" s="289" t="str">
        <f t="shared" si="19"/>
        <v>Late</v>
      </c>
      <c r="AL159" s="273">
        <f t="shared" si="20"/>
        <v>25</v>
      </c>
      <c r="AM159" s="273"/>
      <c r="AN159" s="345">
        <f t="shared" si="16"/>
        <v>43604</v>
      </c>
      <c r="AO159" s="345">
        <f t="shared" si="21"/>
        <v>43684</v>
      </c>
      <c r="AP159" s="842">
        <f>INDEX(Periods!$F$21:$O$31,INDEX(Annual!EndGS,1,$E159+2)+2,$E159+2)</f>
        <v>43714</v>
      </c>
      <c r="AQ159" s="268"/>
      <c r="AR159" s="255"/>
      <c r="AS159" s="243"/>
      <c r="AT159" s="243"/>
      <c r="AU159" s="243"/>
    </row>
    <row r="160" spans="1:47" outlineLevel="3" x14ac:dyDescent="0.35">
      <c r="A160" s="243"/>
      <c r="B160" s="252"/>
      <c r="C160" s="245">
        <f t="shared" si="17"/>
        <v>4</v>
      </c>
      <c r="D160" s="268"/>
      <c r="E160" s="325">
        <v>8</v>
      </c>
      <c r="F160" s="841">
        <f t="shared" si="18"/>
        <v>43714</v>
      </c>
      <c r="G160" s="268"/>
      <c r="H160" s="289"/>
      <c r="I160" s="289"/>
      <c r="J160" s="289">
        <v>5</v>
      </c>
      <c r="K160" s="479">
        <f>INDEX(Periods!$F$21:$O$30,J160+1,$E160+2)</f>
        <v>43714</v>
      </c>
      <c r="L160" s="480">
        <f t="shared" ca="1" si="15"/>
        <v>70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7</v>
      </c>
      <c r="AK160" s="289" t="str">
        <f t="shared" si="19"/>
        <v>Dry</v>
      </c>
      <c r="AL160" s="273">
        <f t="shared" si="20"/>
        <v>0</v>
      </c>
      <c r="AM160" s="273"/>
      <c r="AN160" s="345">
        <f t="shared" si="16"/>
        <v>43604</v>
      </c>
      <c r="AO160" s="345">
        <f t="shared" si="21"/>
        <v>43684</v>
      </c>
      <c r="AP160" s="842">
        <f>INDEX(Periods!$F$21:$O$31,INDEX(Annual!EndGS,1,$E160+2)+2,$E160+2)</f>
        <v>43714</v>
      </c>
      <c r="AQ160" s="268"/>
      <c r="AR160" s="255"/>
      <c r="AS160" s="243"/>
      <c r="AT160" s="243"/>
      <c r="AU160" s="243"/>
    </row>
    <row r="161" spans="1:47" outlineLevel="3" x14ac:dyDescent="0.35">
      <c r="A161" s="243"/>
      <c r="B161" s="252"/>
      <c r="C161" s="245">
        <f t="shared" si="17"/>
        <v>4</v>
      </c>
      <c r="D161" s="268"/>
      <c r="E161" s="325">
        <v>8</v>
      </c>
      <c r="F161" s="841">
        <f t="shared" si="18"/>
        <v>43784</v>
      </c>
      <c r="G161" s="268"/>
      <c r="H161" s="289"/>
      <c r="I161" s="289"/>
      <c r="J161" s="289">
        <v>6</v>
      </c>
      <c r="K161" s="479">
        <f>INDEX(Periods!$F$21:$O$30,J161+1,$E161+2)</f>
        <v>43784</v>
      </c>
      <c r="L161" s="480">
        <f ca="1">IF(K162-K161&gt;0,K162-K161,OFFSET(K162,-i_p6_len,0)+365-K161)</f>
        <v>47</v>
      </c>
      <c r="M161" s="305"/>
      <c r="N161" s="273"/>
      <c r="O161" s="686" cm="1">
        <f t="array" aca="1" ref="O161" ca="1">INDEX(O$65:O$74,$AI161,1)*(1-$AH161)+INDEX(O$65:O$74,$AJ161,1)*($AH161)</f>
        <v>318.61702127659578</v>
      </c>
      <c r="P161" s="686" cm="1">
        <f t="array" aca="1" ref="P161" ca="1">INDEX(P$65:P$74,$AI161,1)*(1-$AH161)+INDEX(P$65:P$74,$AJ161,1)*($AH161)</f>
        <v>1355.8510638297873</v>
      </c>
      <c r="Q161" s="687" cm="1">
        <f t="array" aca="1" ref="Q161" ca="1">INDEX(Q$65:Q$74,$AI161,1)*(1-$AH161)+INDEX(Q$65:Q$74,$AJ161,1)*($AH161)</f>
        <v>0.54473404255319147</v>
      </c>
      <c r="R161" s="687" cm="1">
        <f t="array" aca="1" ref="R161" ca="1">INDEX(R$65:R$74,$AI161,1)*(1-$AH161)+INDEX(R$65:R$74,$AJ161,1)*($AH161)</f>
        <v>0.6412234042553191</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0.37021276595744684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256.38297872340428</v>
      </c>
      <c r="AC161" s="686" cm="1">
        <f t="array" aca="1" ref="AC161" ca="1">INDEX(AC$65:AC$74,$AI161,1)*(1-$AH161)+INDEX(AC$65:AC$74,$AJ161,1)*($AH161)</f>
        <v>256.38297872340428</v>
      </c>
      <c r="AD161" s="686" cm="1">
        <f t="array" aca="1" ref="AD161" ca="1">INDEX(AD$65:AD$74,$AI161,1)*(1-$AH161)+INDEX(AD$65:AD$74,$AJ161,1)*($AH161)</f>
        <v>256.38297872340428</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0.42553191489361702</v>
      </c>
      <c r="AI161" s="273">
        <f t="shared" si="23"/>
        <v>7</v>
      </c>
      <c r="AJ161" s="273">
        <f t="shared" si="24"/>
        <v>8</v>
      </c>
      <c r="AK161" s="289" t="str">
        <f t="shared" si="19"/>
        <v>Dry</v>
      </c>
      <c r="AL161" s="273">
        <f t="shared" si="20"/>
        <v>70</v>
      </c>
      <c r="AM161" s="273"/>
      <c r="AN161" s="345">
        <f t="shared" si="16"/>
        <v>43604</v>
      </c>
      <c r="AO161" s="345">
        <f t="shared" si="21"/>
        <v>43684</v>
      </c>
      <c r="AP161" s="842">
        <f>INDEX(Periods!$F$21:$O$31,INDEX(Annual!EndGS,1,$E161+2)+2,$E161+2)</f>
        <v>43714</v>
      </c>
      <c r="AQ161" s="268"/>
      <c r="AR161" s="255"/>
      <c r="AS161" s="243"/>
      <c r="AT161" s="243"/>
      <c r="AU161" s="243"/>
    </row>
    <row r="162" spans="1:47" outlineLevel="3" x14ac:dyDescent="0.35">
      <c r="A162" s="243"/>
      <c r="B162" s="252"/>
      <c r="C162" s="245">
        <f t="shared" si="17"/>
        <v>4</v>
      </c>
      <c r="D162" s="268"/>
      <c r="E162" s="325">
        <v>8</v>
      </c>
      <c r="F162" s="841">
        <f t="shared" si="18"/>
        <v>43831</v>
      </c>
      <c r="G162" s="268"/>
      <c r="H162" s="289"/>
      <c r="I162" s="289"/>
      <c r="J162" s="289">
        <v>7</v>
      </c>
      <c r="K162" s="479">
        <f>INDEX(Periods!$F$21:$O$30,J162+1,$E162+2)</f>
        <v>43831</v>
      </c>
      <c r="L162" s="480">
        <f ca="1">IF(K163-K162&gt;0,K163-K162,OFFSET(K163,-i_p6_len,0)+365-K162)</f>
        <v>31</v>
      </c>
      <c r="M162" s="305"/>
      <c r="N162" s="273"/>
      <c r="O162" s="686" cm="1">
        <f t="array" aca="1" ref="O162" ca="1">INDEX(O$65:O$74,$AI162,1)*(1-$AH162)+INDEX(O$65:O$74,$AJ162,1)*($AH162)</f>
        <v>191.12903225806451</v>
      </c>
      <c r="P162" s="686" cm="1">
        <f t="array" aca="1" ref="P162" ca="1">INDEX(P$65:P$74,$AI162,1)*(1-$AH162)+INDEX(P$65:P$74,$AJ162,1)*($AH162)</f>
        <v>779.83870967741939</v>
      </c>
      <c r="Q162" s="687" cm="1">
        <f t="array" aca="1" ref="Q162" ca="1">INDEX(Q$65:Q$74,$AI162,1)*(1-$AH162)+INDEX(Q$65:Q$74,$AJ162,1)*($AH162)</f>
        <v>0.51620967741935486</v>
      </c>
      <c r="R162" s="687" cm="1">
        <f t="array" aca="1" ref="R162" ca="1">INDEX(R$65:R$74,$AI162,1)*(1-$AH162)+INDEX(R$65:R$74,$AJ162,1)*($AH162)</f>
        <v>0.58508064516129032</v>
      </c>
      <c r="S162" s="681" cm="1">
        <f t="array" ref="S162">INDEX([0]!i_pasture_stage_p6z,$J162+1,ROUNDDOWN((ROW($J162)-ROW($J$65))/i_p6_len,0)+1)</f>
        <v>1</v>
      </c>
      <c r="T162" s="687" cm="1">
        <f t="array" aca="1" ref="T162" ca="1">INDEX(T$65:T$74,$AI162,1)*(1-$AH162)+INDEX(T$65:T$74,$AJ162,1)*($AH162)</f>
        <v>0.3</v>
      </c>
      <c r="U162" s="681" cm="1">
        <f t="array" aca="1" ref="U162" ca="1">INDEX(U$65:U$74,$AI162,1)*(1-$AH162)+INDEX(U$65:U$74,$AJ162,1)*($AH162)</f>
        <v>5</v>
      </c>
      <c r="V162" s="687" cm="1">
        <f t="array" aca="1" ref="V162" ca="1">INDEX(V$65:V$74,$AI162,1)*(1-$AH162)+INDEX(V$65:V$74,$AJ162,1)*($AH162)</f>
        <v>3.2258064516129031E-2</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0.64516129032258063</v>
      </c>
      <c r="AI162" s="273">
        <f t="shared" si="23"/>
        <v>8</v>
      </c>
      <c r="AJ162" s="273">
        <f t="shared" si="24"/>
        <v>9</v>
      </c>
      <c r="AK162" s="289" t="str">
        <f t="shared" si="19"/>
        <v>Dry</v>
      </c>
      <c r="AL162" s="273">
        <f t="shared" si="20"/>
        <v>117</v>
      </c>
      <c r="AM162" s="273"/>
      <c r="AN162" s="345">
        <f t="shared" si="16"/>
        <v>43604</v>
      </c>
      <c r="AO162" s="345">
        <f t="shared" si="21"/>
        <v>43684</v>
      </c>
      <c r="AP162" s="842">
        <f>INDEX(Periods!$F$21:$O$31,INDEX(Annual!EndGS,1,$E162+2)+2,$E162+2)</f>
        <v>43714</v>
      </c>
      <c r="AQ162" s="268"/>
      <c r="AR162" s="255"/>
      <c r="AS162" s="243"/>
      <c r="AT162" s="243"/>
      <c r="AU162" s="243"/>
    </row>
    <row r="163" spans="1:47" outlineLevel="3" x14ac:dyDescent="0.35">
      <c r="A163" s="243"/>
      <c r="B163" s="252"/>
      <c r="C163" s="245">
        <f t="shared" si="17"/>
        <v>4</v>
      </c>
      <c r="D163" s="268"/>
      <c r="E163" s="325">
        <v>8</v>
      </c>
      <c r="F163" s="841">
        <f t="shared" si="18"/>
        <v>43862</v>
      </c>
      <c r="G163" s="268"/>
      <c r="H163" s="289"/>
      <c r="I163" s="289"/>
      <c r="J163" s="289">
        <v>8</v>
      </c>
      <c r="K163" s="479">
        <f>INDEX(Periods!$F$21:$O$30,J163+1,$E163+2)</f>
        <v>43862</v>
      </c>
      <c r="L163" s="480">
        <f ca="1">IF(K164-K163&gt;0,K164-K163,OFFSET(K164,-i_p6_len,0)+365-K163)</f>
        <v>29</v>
      </c>
      <c r="M163" s="305"/>
      <c r="N163" s="273"/>
      <c r="O163" s="686" cm="1">
        <f t="array" aca="1" ref="O163" ca="1">INDEX(O$65:O$74,$AI163,1)*(1-$AH163)+INDEX(O$65:O$74,$AJ163,1)*($AH163)</f>
        <v>200</v>
      </c>
      <c r="P163" s="686" cm="1">
        <f t="array" aca="1" ref="P163" ca="1">INDEX(P$65:P$74,$AI163,1)*(1-$AH163)+INDEX(P$65:P$74,$AJ163,1)*($AH163)</f>
        <v>562.06896551724139</v>
      </c>
      <c r="Q163" s="687" cm="1">
        <f t="array" aca="1" ref="Q163" ca="1">INDEX(Q$65:Q$74,$AI163,1)*(1-$AH163)+INDEX(Q$65:Q$74,$AJ163,1)*($AH163)</f>
        <v>0.50310344827586206</v>
      </c>
      <c r="R163" s="687" cm="1">
        <f t="array" aca="1" ref="R163" ca="1">INDEX(R$65:R$74,$AI163,1)*(1-$AH163)+INDEX(R$65:R$74,$AJ163,1)*($AH163)</f>
        <v>0.54931034482758623</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0.11896551724137931</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0.68965517241379315</v>
      </c>
      <c r="AI163" s="273">
        <f t="shared" si="23"/>
        <v>9</v>
      </c>
      <c r="AJ163" s="273">
        <f t="shared" si="24"/>
        <v>10</v>
      </c>
      <c r="AK163" s="289" t="str">
        <f t="shared" si="19"/>
        <v>Dry</v>
      </c>
      <c r="AL163" s="273">
        <f t="shared" si="20"/>
        <v>148</v>
      </c>
      <c r="AM163" s="273"/>
      <c r="AN163" s="345">
        <f t="shared" si="16"/>
        <v>43604</v>
      </c>
      <c r="AO163" s="345">
        <f t="shared" si="21"/>
        <v>43684</v>
      </c>
      <c r="AP163" s="842">
        <f>INDEX(Periods!$F$21:$O$31,INDEX(Annual!EndGS,1,$E163+2)+2,$E163+2)</f>
        <v>43714</v>
      </c>
      <c r="AQ163" s="268"/>
      <c r="AR163" s="255"/>
      <c r="AS163" s="243"/>
      <c r="AT163" s="243"/>
      <c r="AU163" s="243"/>
    </row>
    <row r="164" spans="1:47" outlineLevel="3" x14ac:dyDescent="0.35">
      <c r="A164" s="243"/>
      <c r="B164" s="252"/>
      <c r="C164" s="245">
        <f t="shared" si="17"/>
        <v>4</v>
      </c>
      <c r="D164" s="268"/>
      <c r="E164" s="325">
        <v>8</v>
      </c>
      <c r="F164" s="841">
        <f t="shared" si="18"/>
        <v>43891</v>
      </c>
      <c r="G164" s="268"/>
      <c r="H164" s="289"/>
      <c r="I164" s="289"/>
      <c r="J164" s="289">
        <v>9</v>
      </c>
      <c r="K164" s="479">
        <f>INDEX(Periods!$F$21:$O$30,J164+1,$E164+2)</f>
        <v>43891</v>
      </c>
      <c r="L164" s="480">
        <f ca="1">IF(K165-K164&gt;0,K165-K164,OFFSET(K165,-i_p6_len,0)+365-K164)</f>
        <v>34</v>
      </c>
      <c r="M164" s="308"/>
      <c r="N164" s="273"/>
      <c r="O164" s="686" cm="1">
        <f t="array" aca="1" ref="O164" ca="1">INDEX(O$65:O$74,$AI164,1)*(1-$AH164)+INDEX(O$65:O$74,$AJ164,1)*($AH164)</f>
        <v>200</v>
      </c>
      <c r="P164" s="686" cm="1">
        <f t="array" aca="1" ref="P164" ca="1">INDEX(P$65:P$74,$AI164,1)*(1-$AH164)+INDEX(P$65:P$74,$AJ164,1)*($AH164)</f>
        <v>412.94117647058823</v>
      </c>
      <c r="Q164" s="687" cm="1">
        <f t="array" aca="1" ref="Q164" ca="1">INDEX(Q$65:Q$74,$AI164,1)*(1-$AH164)+INDEX(Q$65:Q$74,$AJ164,1)*($AH164)</f>
        <v>0.68235294117647061</v>
      </c>
      <c r="R164" s="687" cm="1">
        <f t="array" aca="1" ref="R164" ca="1">INDEX(R$65:R$74,$AI164,1)*(1-$AH164)+INDEX(R$65:R$74,$AJ164,1)*($AH164)</f>
        <v>0.69882352941176473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0.12058823529411765</v>
      </c>
      <c r="W164" s="273"/>
      <c r="X164" s="838" cm="1">
        <f t="array" aca="1" ref="X164" ca="1">INDEX(X$65:X$74,$AI164,1)*(1-$AH164)+INDEX(X$65:X$74,$AJ164,1)*($AH164)</f>
        <v>0.72411764705882353</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223.52941176470586</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0.58823529411764708</v>
      </c>
      <c r="AI164" s="273">
        <f t="shared" si="23"/>
        <v>10</v>
      </c>
      <c r="AJ164" s="273">
        <f t="shared" si="24"/>
        <v>1</v>
      </c>
      <c r="AK164" s="289" t="str">
        <f t="shared" si="19"/>
        <v>Dry</v>
      </c>
      <c r="AL164" s="273">
        <f t="shared" si="20"/>
        <v>177</v>
      </c>
      <c r="AM164" s="273"/>
      <c r="AN164" s="345">
        <f t="shared" si="16"/>
        <v>43604</v>
      </c>
      <c r="AO164" s="345">
        <f t="shared" si="21"/>
        <v>43684</v>
      </c>
      <c r="AP164" s="842">
        <f>INDEX(Periods!$F$21:$O$31,INDEX(Annual!EndGS,1,$E164+2)+2,$E164+2)</f>
        <v>43714</v>
      </c>
      <c r="AQ164" s="268"/>
      <c r="AR164" s="255"/>
      <c r="AS164" s="243"/>
      <c r="AT164" s="243"/>
      <c r="AU164" s="243"/>
    </row>
    <row r="165" spans="1:47" outlineLevel="3" x14ac:dyDescent="0.3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15" customHeight="1" outlineLevel="2" collapsed="1" x14ac:dyDescent="0.3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398</v>
      </c>
      <c r="AR166" s="255"/>
      <c r="AS166" s="243"/>
      <c r="AT166" s="243"/>
      <c r="AU166" s="243"/>
    </row>
    <row r="167" spans="1:47" ht="5.15" hidden="1" customHeight="1" outlineLevel="3" x14ac:dyDescent="0.35">
      <c r="A167" s="243"/>
      <c r="B167" s="252"/>
      <c r="C167" s="245">
        <f>INT($C$29)+3.005</f>
        <v>4.0049999999999999</v>
      </c>
      <c r="D167" s="268" t="s">
        <v>394</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35">
      <c r="A168" s="243"/>
      <c r="B168" s="252"/>
      <c r="C168" s="245">
        <f>INT($C$29)+2</f>
        <v>3</v>
      </c>
      <c r="D168" s="268"/>
      <c r="E168" s="325"/>
      <c r="F168" s="325"/>
      <c r="G168" s="268"/>
      <c r="H168" s="289" t="s">
        <v>450</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15" customHeight="1" outlineLevel="2" x14ac:dyDescent="0.3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398</v>
      </c>
      <c r="AR169" s="255"/>
      <c r="AS169" s="243"/>
      <c r="AT169" s="243"/>
      <c r="AU169" s="243"/>
    </row>
    <row r="170" spans="1:47" outlineLevel="1" x14ac:dyDescent="0.35">
      <c r="A170" s="243"/>
      <c r="B170" s="252"/>
      <c r="C170" s="245">
        <f>INT($C$29)+1</f>
        <v>2</v>
      </c>
      <c r="D170" s="268"/>
      <c r="E170" s="325"/>
      <c r="F170" s="325"/>
      <c r="G170" s="268"/>
      <c r="H170" s="285" t="s">
        <v>451</v>
      </c>
      <c r="I170" s="309"/>
      <c r="J170" s="302" t="s">
        <v>452</v>
      </c>
      <c r="K170" s="258" t="s">
        <v>453</v>
      </c>
      <c r="L170" s="258"/>
      <c r="M170" s="258"/>
      <c r="N170" s="302"/>
      <c r="O170" s="258" t="s">
        <v>454</v>
      </c>
      <c r="P170" s="258"/>
      <c r="Q170" s="258"/>
      <c r="R170" s="258"/>
      <c r="S170" s="258"/>
      <c r="T170" s="258"/>
      <c r="U170" s="258" t="s">
        <v>455</v>
      </c>
      <c r="V170" s="258"/>
      <c r="W170" s="258"/>
      <c r="X170" s="258"/>
      <c r="Y170" s="303"/>
      <c r="Z170" s="303"/>
      <c r="AA170" s="303"/>
      <c r="AB170" s="310"/>
      <c r="AC170" s="303" t="s">
        <v>1122</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35">
      <c r="A171" s="243"/>
      <c r="B171" s="252"/>
      <c r="C171" s="245">
        <f>INT($C$29)+1</f>
        <v>2</v>
      </c>
      <c r="D171" s="268"/>
      <c r="E171" s="325"/>
      <c r="F171" s="325"/>
      <c r="G171" s="268"/>
      <c r="H171" s="285"/>
      <c r="I171" s="309"/>
      <c r="J171" s="302"/>
      <c r="K171" s="302">
        <v>6</v>
      </c>
      <c r="L171" s="302">
        <v>8</v>
      </c>
      <c r="M171" s="302">
        <v>12</v>
      </c>
      <c r="N171" s="302"/>
      <c r="O171" s="302" t="s">
        <v>456</v>
      </c>
      <c r="P171" s="302" t="s">
        <v>457</v>
      </c>
      <c r="Q171" s="302" t="s">
        <v>458</v>
      </c>
      <c r="R171" s="302" t="s">
        <v>880</v>
      </c>
      <c r="S171" s="302" t="s">
        <v>459</v>
      </c>
      <c r="T171" s="302" t="s">
        <v>460</v>
      </c>
      <c r="U171" s="258" t="s">
        <v>461</v>
      </c>
      <c r="V171" s="258"/>
      <c r="W171" s="258"/>
      <c r="X171" s="258"/>
      <c r="Y171" s="303"/>
      <c r="Z171" s="303"/>
      <c r="AA171" s="303"/>
      <c r="AB171" s="310"/>
      <c r="AC171" s="310" t="s">
        <v>1123</v>
      </c>
      <c r="AD171" s="310" t="s">
        <v>1124</v>
      </c>
      <c r="AE171" s="310"/>
      <c r="AF171" s="310"/>
      <c r="AG171" s="310"/>
      <c r="AH171" s="310"/>
      <c r="AI171" s="310"/>
      <c r="AJ171" s="310"/>
      <c r="AK171" s="310"/>
      <c r="AL171" s="310"/>
      <c r="AM171" s="310"/>
      <c r="AN171" s="310"/>
      <c r="AO171" s="310"/>
      <c r="AP171" s="310"/>
      <c r="AQ171" s="268"/>
      <c r="AR171" s="255"/>
      <c r="AS171" s="243"/>
      <c r="AT171" s="243"/>
      <c r="AU171" s="243"/>
    </row>
    <row r="172" spans="1:47" ht="5.15" hidden="1" customHeight="1" outlineLevel="3" x14ac:dyDescent="0.35">
      <c r="A172" s="243"/>
      <c r="B172" s="252"/>
      <c r="C172" s="245">
        <f>INT($C$29)+3.005</f>
        <v>4.0049999999999999</v>
      </c>
      <c r="D172" s="268" t="s">
        <v>394</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35">
      <c r="A173" s="243"/>
      <c r="B173" s="252"/>
      <c r="C173" s="245">
        <f>INT($C$29)+2</f>
        <v>3</v>
      </c>
      <c r="D173" s="268"/>
      <c r="E173" s="325"/>
      <c r="F173" s="325"/>
      <c r="G173" s="268"/>
      <c r="H173" s="289" t="s">
        <v>462</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35">
      <c r="A174" s="243"/>
      <c r="B174" s="252"/>
      <c r="C174" s="245">
        <f>INT($C$29)+2</f>
        <v>3</v>
      </c>
      <c r="D174" s="268"/>
      <c r="E174" s="325"/>
      <c r="F174" s="325"/>
      <c r="G174" s="268"/>
      <c r="H174" s="289" t="s">
        <v>463</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35">
      <c r="A175" s="243"/>
      <c r="B175" s="252"/>
      <c r="C175" s="245">
        <f t="shared" ref="C175:C184" si="28">INT($C$29)+3</f>
        <v>4</v>
      </c>
      <c r="D175" s="268"/>
      <c r="E175" s="325"/>
      <c r="F175" s="325"/>
      <c r="G175" s="268"/>
      <c r="H175" s="289" t="s">
        <v>464</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35">
      <c r="A176" s="243"/>
      <c r="B176" s="252"/>
      <c r="C176" s="245">
        <f t="shared" si="28"/>
        <v>4</v>
      </c>
      <c r="D176" s="268"/>
      <c r="E176" s="325"/>
      <c r="F176" s="325"/>
      <c r="G176" s="268"/>
      <c r="H176" s="289" t="s">
        <v>465</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35">
      <c r="A177" s="243"/>
      <c r="B177" s="252"/>
      <c r="C177" s="245">
        <f t="shared" si="28"/>
        <v>4</v>
      </c>
      <c r="D177" s="268"/>
      <c r="E177" s="325"/>
      <c r="F177" s="325"/>
      <c r="G177" s="268"/>
      <c r="H177" s="289" t="s">
        <v>466</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35">
      <c r="A178" s="243"/>
      <c r="B178" s="252"/>
      <c r="C178" s="245">
        <f t="shared" si="28"/>
        <v>4</v>
      </c>
      <c r="D178" s="268"/>
      <c r="E178" s="325"/>
      <c r="F178" s="325"/>
      <c r="G178" s="268"/>
      <c r="H178" s="289" t="s">
        <v>467</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35">
      <c r="A179" s="243"/>
      <c r="B179" s="252"/>
      <c r="C179" s="245">
        <f t="shared" si="28"/>
        <v>4</v>
      </c>
      <c r="D179" s="268"/>
      <c r="E179" s="325"/>
      <c r="F179" s="325"/>
      <c r="G179" s="268"/>
      <c r="H179" s="289" t="s">
        <v>468</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35">
      <c r="A180" s="243"/>
      <c r="B180" s="252"/>
      <c r="C180" s="245">
        <f t="shared" si="28"/>
        <v>4</v>
      </c>
      <c r="D180" s="268"/>
      <c r="E180" s="325"/>
      <c r="F180" s="325"/>
      <c r="G180" s="268"/>
      <c r="H180" s="289" t="s">
        <v>469</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35">
      <c r="A181" s="243"/>
      <c r="B181" s="252"/>
      <c r="C181" s="245">
        <f t="shared" si="28"/>
        <v>4</v>
      </c>
      <c r="D181" s="268"/>
      <c r="E181" s="325"/>
      <c r="F181" s="325"/>
      <c r="G181" s="268"/>
      <c r="H181" s="289" t="s">
        <v>470</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35">
      <c r="A182" s="243"/>
      <c r="B182" s="252"/>
      <c r="C182" s="245">
        <f t="shared" si="28"/>
        <v>4</v>
      </c>
      <c r="D182" s="268"/>
      <c r="E182" s="325"/>
      <c r="F182" s="325"/>
      <c r="G182" s="268"/>
      <c r="H182" s="289" t="s">
        <v>471</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35">
      <c r="A183" s="243"/>
      <c r="B183" s="252"/>
      <c r="C183" s="245">
        <f t="shared" si="28"/>
        <v>4</v>
      </c>
      <c r="D183" s="268"/>
      <c r="E183" s="325"/>
      <c r="F183" s="325"/>
      <c r="G183" s="268"/>
      <c r="H183" s="289" t="s">
        <v>472</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35">
      <c r="A184" s="243"/>
      <c r="B184" s="252"/>
      <c r="C184" s="245">
        <f t="shared" si="28"/>
        <v>4</v>
      </c>
      <c r="D184" s="268"/>
      <c r="E184" s="325"/>
      <c r="F184" s="325"/>
      <c r="G184" s="268"/>
      <c r="H184" s="289" t="s">
        <v>473</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15" customHeight="1" outlineLevel="2" collapsed="1" x14ac:dyDescent="0.3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398</v>
      </c>
      <c r="AR185" s="255"/>
      <c r="AS185" s="243"/>
      <c r="AT185" s="243"/>
      <c r="AU185" s="243"/>
    </row>
    <row r="186" spans="1:47" ht="5.15" hidden="1" customHeight="1" outlineLevel="3" x14ac:dyDescent="0.35">
      <c r="A186" s="243"/>
      <c r="B186" s="252"/>
      <c r="C186" s="245">
        <f>INT($C$29)+3.005</f>
        <v>4.0049999999999999</v>
      </c>
      <c r="D186" s="268" t="s">
        <v>394</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35">
      <c r="A187" s="243"/>
      <c r="B187" s="252"/>
      <c r="C187" s="245">
        <f>INT($C$29)+2</f>
        <v>3</v>
      </c>
      <c r="D187" s="268"/>
      <c r="E187" s="325"/>
      <c r="F187" s="325"/>
      <c r="G187" s="268"/>
      <c r="H187" s="289" t="s">
        <v>882</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15" customHeight="1" outlineLevel="2" x14ac:dyDescent="0.3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398</v>
      </c>
      <c r="AR188" s="255"/>
      <c r="AS188" s="243"/>
      <c r="AT188" s="243"/>
      <c r="AU188" s="243"/>
    </row>
    <row r="189" spans="1:47" outlineLevel="1" x14ac:dyDescent="0.35">
      <c r="A189" s="243"/>
      <c r="B189" s="252"/>
      <c r="C189" s="245">
        <f>INT($C$29)+1</f>
        <v>2</v>
      </c>
      <c r="D189" s="268"/>
      <c r="E189" s="325"/>
      <c r="F189" s="325"/>
      <c r="G189" s="268"/>
      <c r="H189" s="285" t="s">
        <v>474</v>
      </c>
      <c r="I189" s="286"/>
      <c r="J189" s="313" t="s">
        <v>367</v>
      </c>
      <c r="K189" s="313" t="s">
        <v>131</v>
      </c>
      <c r="L189" s="313" t="s">
        <v>132</v>
      </c>
      <c r="M189" s="313" t="s">
        <v>133</v>
      </c>
      <c r="N189" s="313" t="s">
        <v>134</v>
      </c>
      <c r="O189" s="313" t="s">
        <v>135</v>
      </c>
      <c r="P189" s="313" t="s">
        <v>136</v>
      </c>
      <c r="Q189" s="313" t="s">
        <v>137</v>
      </c>
      <c r="R189" s="313" t="s">
        <v>138</v>
      </c>
      <c r="S189" s="313" t="s">
        <v>139</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15" hidden="1" customHeight="1" outlineLevel="3" x14ac:dyDescent="0.35">
      <c r="A190" s="243"/>
      <c r="B190" s="252"/>
      <c r="C190" s="245">
        <f>INT($C$29)+3.005</f>
        <v>4.0049999999999999</v>
      </c>
      <c r="D190" s="268" t="s">
        <v>394</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6" outlineLevel="2" x14ac:dyDescent="0.35">
      <c r="A191" s="243"/>
      <c r="B191" s="252"/>
      <c r="C191" s="245">
        <f>INT($C$29)+2</f>
        <v>3</v>
      </c>
      <c r="D191" s="268"/>
      <c r="E191" s="325"/>
      <c r="F191" s="325"/>
      <c r="G191" s="268"/>
      <c r="H191" s="273" t="s">
        <v>476</v>
      </c>
      <c r="I191" s="289"/>
      <c r="J191" s="314">
        <v>50</v>
      </c>
      <c r="K191" s="273"/>
      <c r="L191" s="273"/>
      <c r="M191" s="273" t="s">
        <v>477</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35">
      <c r="A192" s="243"/>
      <c r="B192" s="252"/>
      <c r="C192" s="245">
        <f>INT($C$29)+2</f>
        <v>3</v>
      </c>
      <c r="D192" s="268"/>
      <c r="E192" s="325"/>
      <c r="F192" s="325"/>
      <c r="G192" s="268"/>
      <c r="H192" s="273" t="s">
        <v>478</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35">
      <c r="A193" s="243"/>
      <c r="B193" s="252"/>
      <c r="C193" s="245">
        <f>INT($C$29)+2</f>
        <v>3</v>
      </c>
      <c r="D193" s="268"/>
      <c r="E193" s="325"/>
      <c r="F193" s="325"/>
      <c r="G193" s="268"/>
      <c r="H193" s="273"/>
      <c r="I193" s="289"/>
      <c r="J193" s="273" t="s">
        <v>479</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35">
      <c r="A194" s="243"/>
      <c r="B194" s="252"/>
      <c r="C194" s="245">
        <f t="shared" ref="C194:C202" si="29">INT($C$29)+3</f>
        <v>4</v>
      </c>
      <c r="D194" s="268"/>
      <c r="E194" s="325"/>
      <c r="F194" s="325"/>
      <c r="G194" s="268"/>
      <c r="H194" s="275" t="s">
        <v>480</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35">
      <c r="A195" s="243"/>
      <c r="B195" s="252"/>
      <c r="C195" s="245">
        <f t="shared" si="29"/>
        <v>4</v>
      </c>
      <c r="D195" s="268"/>
      <c r="E195" s="325"/>
      <c r="F195" s="325"/>
      <c r="G195" s="268"/>
      <c r="H195" s="275" t="s">
        <v>481</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35">
      <c r="A196" s="243"/>
      <c r="B196" s="252"/>
      <c r="C196" s="245">
        <f t="shared" si="29"/>
        <v>4</v>
      </c>
      <c r="D196" s="268"/>
      <c r="E196" s="325"/>
      <c r="F196" s="325"/>
      <c r="G196" s="268"/>
      <c r="H196" s="275" t="s">
        <v>482</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35">
      <c r="A197" s="243"/>
      <c r="B197" s="252"/>
      <c r="C197" s="245">
        <f t="shared" si="29"/>
        <v>4</v>
      </c>
      <c r="D197" s="268"/>
      <c r="E197" s="325"/>
      <c r="F197" s="325"/>
      <c r="G197" s="268"/>
      <c r="H197" s="275" t="s">
        <v>483</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35">
      <c r="A198" s="243"/>
      <c r="B198" s="252"/>
      <c r="C198" s="245">
        <f t="shared" si="29"/>
        <v>4</v>
      </c>
      <c r="D198" s="268"/>
      <c r="E198" s="325"/>
      <c r="F198" s="325"/>
      <c r="G198" s="268"/>
      <c r="H198" s="275" t="s">
        <v>484</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35">
      <c r="A199" s="243"/>
      <c r="B199" s="252"/>
      <c r="C199" s="245">
        <f t="shared" si="29"/>
        <v>4</v>
      </c>
      <c r="D199" s="268"/>
      <c r="E199" s="325"/>
      <c r="F199" s="325"/>
      <c r="G199" s="268"/>
      <c r="H199" s="275" t="s">
        <v>485</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35">
      <c r="A200" s="243"/>
      <c r="B200" s="252"/>
      <c r="C200" s="245">
        <f t="shared" si="29"/>
        <v>4</v>
      </c>
      <c r="D200" s="268"/>
      <c r="E200" s="325"/>
      <c r="F200" s="325"/>
      <c r="G200" s="268"/>
      <c r="H200" s="275" t="s">
        <v>486</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3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35">
      <c r="A202" s="243"/>
      <c r="B202" s="252"/>
      <c r="C202" s="245">
        <f t="shared" si="29"/>
        <v>4</v>
      </c>
      <c r="D202" s="268"/>
      <c r="E202" s="325"/>
      <c r="F202" s="325"/>
      <c r="G202" s="268"/>
      <c r="H202" s="275" t="s">
        <v>487</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15" customHeight="1" outlineLevel="2" x14ac:dyDescent="0.3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398</v>
      </c>
      <c r="AR203" s="255"/>
      <c r="AS203" s="243"/>
      <c r="AT203" s="243"/>
      <c r="AU203" s="243"/>
    </row>
    <row r="204" spans="1:47" outlineLevel="1" x14ac:dyDescent="0.35">
      <c r="A204" s="243"/>
      <c r="B204" s="252"/>
      <c r="C204" s="245">
        <f>INT($C$29)+1</f>
        <v>2</v>
      </c>
      <c r="D204" s="268"/>
      <c r="E204" s="325"/>
      <c r="F204" s="325"/>
      <c r="G204" s="268"/>
      <c r="H204" s="285" t="s">
        <v>488</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15" hidden="1" customHeight="1" outlineLevel="3" x14ac:dyDescent="0.35">
      <c r="A205" s="243"/>
      <c r="B205" s="252"/>
      <c r="C205" s="245">
        <f>INT($C$29)+3.005</f>
        <v>4.0049999999999999</v>
      </c>
      <c r="D205" s="268" t="s">
        <v>394</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35">
      <c r="A206" s="243"/>
      <c r="B206" s="252"/>
      <c r="C206" s="245">
        <f>INT($C$29)+2</f>
        <v>3</v>
      </c>
      <c r="D206" s="268"/>
      <c r="E206" s="325"/>
      <c r="F206" s="325"/>
      <c r="G206" s="268"/>
      <c r="H206" s="273" t="s">
        <v>489</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15" customHeight="1" outlineLevel="2" x14ac:dyDescent="0.3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398</v>
      </c>
      <c r="AR207" s="255"/>
      <c r="AS207" s="243"/>
      <c r="AT207" s="243"/>
      <c r="AU207" s="243"/>
    </row>
    <row r="208" spans="1:47" outlineLevel="1" x14ac:dyDescent="0.35">
      <c r="A208" s="243"/>
      <c r="B208" s="252"/>
      <c r="C208" s="245">
        <f>INT($C$29)+1</f>
        <v>2</v>
      </c>
      <c r="D208" s="268"/>
      <c r="E208" s="325"/>
      <c r="F208" s="325"/>
      <c r="G208" s="268"/>
      <c r="H208" s="285" t="s">
        <v>490</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15" hidden="1" customHeight="1" outlineLevel="3" x14ac:dyDescent="0.35">
      <c r="A209" s="243"/>
      <c r="B209" s="252"/>
      <c r="C209" s="245">
        <f>INT($C$29)+3.005</f>
        <v>4.0049999999999999</v>
      </c>
      <c r="D209" s="268" t="s">
        <v>394</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collapsed="1" x14ac:dyDescent="0.35">
      <c r="A210" s="243"/>
      <c r="B210" s="252"/>
      <c r="C210" s="245">
        <f>INT($C$29)+2</f>
        <v>3</v>
      </c>
      <c r="D210" s="268"/>
      <c r="E210" s="325"/>
      <c r="F210" s="325"/>
      <c r="G210" s="268"/>
      <c r="H210" s="273" t="s">
        <v>491</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hidden="1" outlineLevel="3" x14ac:dyDescent="0.3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idden="1" outlineLevel="3" x14ac:dyDescent="0.35">
      <c r="A212" s="243"/>
      <c r="B212" s="252"/>
      <c r="C212" s="245">
        <f>INT($C$29)+3</f>
        <v>4</v>
      </c>
      <c r="D212" s="268"/>
      <c r="E212" s="325"/>
      <c r="F212" s="325"/>
      <c r="G212" s="268"/>
      <c r="H212" s="273" t="s">
        <v>492</v>
      </c>
      <c r="I212" s="289"/>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68"/>
      <c r="AR212" s="255"/>
      <c r="AS212" s="243"/>
      <c r="AT212" s="243"/>
      <c r="AU212" s="243"/>
    </row>
    <row r="213" spans="1:47" hidden="1" outlineLevel="3" x14ac:dyDescent="0.35">
      <c r="A213" s="243"/>
      <c r="B213" s="252"/>
      <c r="C213" s="245">
        <f>INT($C$29)+3</f>
        <v>4</v>
      </c>
      <c r="D213" s="268"/>
      <c r="E213" s="325"/>
      <c r="F213" s="325"/>
      <c r="G213" s="268"/>
      <c r="H213" s="273"/>
      <c r="I213" s="289" t="s">
        <v>493</v>
      </c>
      <c r="J213" s="289" t="s">
        <v>494</v>
      </c>
      <c r="K213" s="289" t="s">
        <v>742</v>
      </c>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68"/>
      <c r="AR213" s="255"/>
      <c r="AS213" s="243"/>
      <c r="AT213" s="243"/>
      <c r="AU213" s="243"/>
    </row>
    <row r="214" spans="1:47" hidden="1" outlineLevel="3" x14ac:dyDescent="0.35">
      <c r="A214" s="243"/>
      <c r="B214" s="252"/>
      <c r="C214" s="245">
        <f>INT($C$29)+3</f>
        <v>4</v>
      </c>
      <c r="D214" s="268"/>
      <c r="E214" s="325"/>
      <c r="F214" s="325"/>
      <c r="G214" s="268"/>
      <c r="H214" s="273"/>
      <c r="I214" s="315">
        <v>10</v>
      </c>
      <c r="J214" s="315">
        <v>12</v>
      </c>
      <c r="K214" s="315">
        <v>8</v>
      </c>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68"/>
      <c r="AR214" s="255"/>
      <c r="AS214" s="243"/>
      <c r="AT214" s="243"/>
      <c r="AU214" s="243"/>
    </row>
    <row r="215" spans="1:47" ht="5.15" customHeight="1" outlineLevel="2" x14ac:dyDescent="0.35">
      <c r="A215" s="243"/>
      <c r="B215" s="252"/>
      <c r="C215" s="245">
        <f>INT($C$29)+2.005</f>
        <v>3.0049999999999999</v>
      </c>
      <c r="D215" s="268"/>
      <c r="E215" s="268"/>
      <c r="F215" s="268"/>
      <c r="G215" s="268"/>
      <c r="H215" s="268"/>
      <c r="I215" s="268"/>
      <c r="J215" s="268"/>
      <c r="K215" s="268"/>
      <c r="L215" s="268"/>
      <c r="M215" s="268"/>
      <c r="N215" s="268"/>
      <c r="O215" s="268"/>
      <c r="P215" s="268"/>
      <c r="Q215" s="268"/>
      <c r="R215" s="268"/>
      <c r="S215" s="268"/>
      <c r="T215" s="268"/>
      <c r="U215" s="268"/>
      <c r="V215" s="268"/>
      <c r="W215" s="268"/>
      <c r="X215" s="268"/>
      <c r="Y215" s="268"/>
      <c r="Z215" s="268"/>
      <c r="AA215" s="268"/>
      <c r="AB215" s="268"/>
      <c r="AC215" s="268"/>
      <c r="AD215" s="268"/>
      <c r="AE215" s="268"/>
      <c r="AF215" s="268"/>
      <c r="AG215" s="268"/>
      <c r="AH215" s="268"/>
      <c r="AI215" s="268"/>
      <c r="AJ215" s="268"/>
      <c r="AK215" s="268"/>
      <c r="AL215" s="268"/>
      <c r="AM215" s="268"/>
      <c r="AN215" s="268"/>
      <c r="AO215" s="268"/>
      <c r="AP215" s="268"/>
      <c r="AQ215" s="268" t="s">
        <v>398</v>
      </c>
      <c r="AR215" s="255"/>
      <c r="AS215" s="243"/>
      <c r="AT215" s="243"/>
      <c r="AU215" s="243"/>
    </row>
    <row r="216" spans="1:47" ht="15" customHeight="1" outlineLevel="1" x14ac:dyDescent="0.35">
      <c r="A216" s="243"/>
      <c r="B216" s="252"/>
      <c r="C216" s="245">
        <f>INT($C$29)+1</f>
        <v>2</v>
      </c>
      <c r="D216" s="268"/>
      <c r="E216" s="325"/>
      <c r="F216" s="325"/>
      <c r="G216" s="268"/>
      <c r="H216" s="285" t="s">
        <v>940</v>
      </c>
      <c r="I216" s="286"/>
      <c r="J216" s="616" t="s">
        <v>942</v>
      </c>
      <c r="K216" s="616" t="s">
        <v>942</v>
      </c>
      <c r="L216" s="616" t="s">
        <v>941</v>
      </c>
      <c r="M216" s="616" t="s">
        <v>941</v>
      </c>
      <c r="N216" s="302"/>
      <c r="O216" s="302" t="s">
        <v>965</v>
      </c>
      <c r="P216" s="258"/>
      <c r="Q216" s="258"/>
      <c r="R216" s="258"/>
      <c r="S216" s="258"/>
      <c r="T216" s="258"/>
      <c r="U216" s="258"/>
      <c r="V216" s="258"/>
      <c r="W216" s="258"/>
      <c r="X216" s="258"/>
      <c r="Y216" s="287"/>
      <c r="Z216" s="287"/>
      <c r="AA216" s="287"/>
      <c r="AB216" s="287"/>
      <c r="AC216" s="287"/>
      <c r="AD216" s="287"/>
      <c r="AE216" s="287"/>
      <c r="AF216" s="287"/>
      <c r="AG216" s="287"/>
      <c r="AH216" s="287"/>
      <c r="AI216" s="287"/>
      <c r="AJ216" s="287"/>
      <c r="AK216" s="287"/>
      <c r="AL216" s="287"/>
      <c r="AM216" s="287"/>
      <c r="AN216" s="287"/>
      <c r="AO216" s="287"/>
      <c r="AP216" s="287"/>
      <c r="AQ216" s="268"/>
      <c r="AR216" s="255"/>
      <c r="AS216" s="243"/>
      <c r="AT216" s="243"/>
      <c r="AU216" s="243"/>
    </row>
    <row r="217" spans="1:47" ht="5.15" hidden="1" customHeight="1" outlineLevel="3" x14ac:dyDescent="0.35">
      <c r="A217" s="243"/>
      <c r="B217" s="252"/>
      <c r="C217" s="245">
        <f>INT($C$29)+3.005</f>
        <v>4.0049999999999999</v>
      </c>
      <c r="D217" s="268" t="s">
        <v>394</v>
      </c>
      <c r="E217" s="268"/>
      <c r="F217" s="268"/>
      <c r="G217" s="268"/>
      <c r="H217" s="268"/>
      <c r="I217" s="268"/>
      <c r="J217" s="268"/>
      <c r="K217" s="268"/>
      <c r="L217" s="268"/>
      <c r="M217" s="268"/>
      <c r="N217" s="268"/>
      <c r="O217" s="268"/>
      <c r="P217" s="268"/>
      <c r="Q217" s="268"/>
      <c r="R217" s="268"/>
      <c r="S217" s="268"/>
      <c r="T217" s="268"/>
      <c r="U217" s="268"/>
      <c r="V217" s="268"/>
      <c r="W217" s="268"/>
      <c r="X217" s="268"/>
      <c r="Y217" s="268"/>
      <c r="Z217" s="268"/>
      <c r="AA217" s="268"/>
      <c r="AB217" s="268"/>
      <c r="AC217" s="268"/>
      <c r="AD217" s="268"/>
      <c r="AE217" s="268"/>
      <c r="AF217" s="268"/>
      <c r="AG217" s="268"/>
      <c r="AH217" s="268"/>
      <c r="AI217" s="268"/>
      <c r="AJ217" s="268"/>
      <c r="AK217" s="268"/>
      <c r="AL217" s="268"/>
      <c r="AM217" s="268"/>
      <c r="AN217" s="268"/>
      <c r="AO217" s="268"/>
      <c r="AP217" s="268"/>
      <c r="AQ217" s="268"/>
      <c r="AR217" s="255"/>
      <c r="AS217" s="243"/>
      <c r="AT217" s="243"/>
      <c r="AU217" s="243"/>
    </row>
    <row r="218" spans="1:47" outlineLevel="2" x14ac:dyDescent="0.35">
      <c r="A218" s="243"/>
      <c r="B218" s="252"/>
      <c r="C218" s="245">
        <f>INT($C$29)+2</f>
        <v>3</v>
      </c>
      <c r="D218" s="268"/>
      <c r="E218" s="325"/>
      <c r="F218" s="325"/>
      <c r="G218" s="268"/>
      <c r="H218" s="273" t="str">
        <f>H251</f>
        <v>Aut</v>
      </c>
      <c r="I218" s="289"/>
      <c r="J218" s="369">
        <f>DATE(i_startyear,MONTH(MAX($N$685:$U$687)+21),DAY(MAX($N$685:$U$687)+21))</f>
        <v>43805</v>
      </c>
      <c r="K218" s="711">
        <f>MIN(363,INT((J218 - DATE(YEAR(J218),1,1))))+364*(YEAR(J218)-i_startyear)</f>
        <v>339</v>
      </c>
      <c r="L218" s="369">
        <f>DATE(i_startyear,MONTH(MIN($N$685:$U$687)-21),DAY(MIN($N$685:$U$687)-21))</f>
        <v>43763</v>
      </c>
      <c r="M218" s="711">
        <f>MIN(363,INT((L218 - DATE(YEAR(L218),1,1))))+364*(YEAR(L218)-i_startyear)</f>
        <v>297</v>
      </c>
      <c r="N218" s="273"/>
      <c r="O218" s="290" t="b">
        <v>1</v>
      </c>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35">
      <c r="A219" s="243"/>
      <c r="B219" s="252"/>
      <c r="C219" s="245">
        <f>INT($C$29)+2</f>
        <v>3</v>
      </c>
      <c r="D219" s="268"/>
      <c r="E219" s="325"/>
      <c r="F219" s="325"/>
      <c r="G219" s="268"/>
      <c r="H219" s="273" t="str">
        <f>H252</f>
        <v>Win</v>
      </c>
      <c r="I219" s="289"/>
      <c r="J219" s="369">
        <f>DATE(i_startyear,MONTH(MAX($N$709:$U$711)+21),DAY(MAX($N$709:$U$711)+21))</f>
        <v>43470</v>
      </c>
      <c r="K219" s="711">
        <f>MIN(363,INT((J219 - DATE(YEAR(J219),1,1))))+364*(YEAR(J219)-i_startyear)</f>
        <v>4</v>
      </c>
      <c r="L219" s="369">
        <f>DATE(i_startyear,MONTH(MIN($N$709:$U$711)-21),DAY(MIN($N$709:$U$711)-21))</f>
        <v>43793</v>
      </c>
      <c r="M219" s="711">
        <f>MIN(363,INT((L219 - DATE(YEAR(L219),1,1))))+364*(YEAR(L219)-i_startyear)</f>
        <v>327</v>
      </c>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outlineLevel="2" x14ac:dyDescent="0.35">
      <c r="A220" s="243"/>
      <c r="B220" s="252"/>
      <c r="C220" s="245">
        <f>INT($C$29)+2</f>
        <v>3</v>
      </c>
      <c r="D220" s="268"/>
      <c r="E220" s="325"/>
      <c r="F220" s="325"/>
      <c r="G220" s="268"/>
      <c r="H220" s="273" t="str">
        <f>H253</f>
        <v>Spr</v>
      </c>
      <c r="I220" s="289"/>
      <c r="J220" s="369">
        <f>DATE(i_startyear,MONTH(MAX($N$733:$U$735)+21),DAY(MAX($N$733:$U$735)+21))</f>
        <v>43501</v>
      </c>
      <c r="K220" s="711">
        <f>MIN(363,INT((J220 - DATE(YEAR(J220),1,1))))+364*(YEAR(J220)-i_startyear)</f>
        <v>35</v>
      </c>
      <c r="L220" s="369">
        <f>DATE(i_startyear,MONTH(MIN($N$733:$U$735)-21),DAY(MIN($N$733:$U$735)-21))</f>
        <v>43824</v>
      </c>
      <c r="M220" s="711">
        <f>MIN(363,INT((L220 - DATE(YEAR(L220),1,1))))+364*(YEAR(L220)-i_startyear)</f>
        <v>358</v>
      </c>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68"/>
      <c r="AR220" s="255"/>
      <c r="AS220" s="243"/>
      <c r="AT220" s="243"/>
      <c r="AU220" s="243"/>
    </row>
    <row r="221" spans="1:47" outlineLevel="2" x14ac:dyDescent="0.35">
      <c r="A221" s="243"/>
      <c r="B221" s="252"/>
      <c r="C221" s="245">
        <f>INT($C$29)+2</f>
        <v>3</v>
      </c>
      <c r="D221" s="268"/>
      <c r="E221" s="325"/>
      <c r="F221" s="325"/>
      <c r="G221" s="268"/>
      <c r="H221" s="273"/>
      <c r="I221" s="289"/>
      <c r="J221" s="289"/>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68"/>
      <c r="AR221" s="255"/>
      <c r="AS221" s="243"/>
      <c r="AT221" s="243"/>
      <c r="AU221" s="243"/>
    </row>
    <row r="222" spans="1:47" outlineLevel="2" x14ac:dyDescent="0.35">
      <c r="A222" s="243"/>
      <c r="B222" s="252"/>
      <c r="C222" s="245">
        <f>INT($C$29)+2</f>
        <v>3</v>
      </c>
      <c r="D222" s="268"/>
      <c r="E222" s="325"/>
      <c r="F222" s="325"/>
      <c r="G222" s="268"/>
      <c r="H222" s="273"/>
      <c r="I222" s="289"/>
      <c r="J222" s="289"/>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68"/>
      <c r="AR222" s="255"/>
      <c r="AS222" s="243"/>
      <c r="AT222" s="243"/>
      <c r="AU222" s="243"/>
    </row>
    <row r="223" spans="1:47" ht="5.15" customHeight="1" outlineLevel="2" x14ac:dyDescent="0.35">
      <c r="A223" s="243"/>
      <c r="B223" s="252"/>
      <c r="C223" s="245">
        <f>INT($C$29)+2.005</f>
        <v>3.0049999999999999</v>
      </c>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c r="AA223" s="268"/>
      <c r="AB223" s="268"/>
      <c r="AC223" s="268"/>
      <c r="AD223" s="268"/>
      <c r="AE223" s="268"/>
      <c r="AF223" s="268"/>
      <c r="AG223" s="268"/>
      <c r="AH223" s="268"/>
      <c r="AI223" s="268"/>
      <c r="AJ223" s="268"/>
      <c r="AK223" s="268"/>
      <c r="AL223" s="268"/>
      <c r="AM223" s="268"/>
      <c r="AN223" s="268"/>
      <c r="AO223" s="268"/>
      <c r="AP223" s="268"/>
      <c r="AQ223" s="268" t="s">
        <v>398</v>
      </c>
      <c r="AR223" s="255"/>
      <c r="AS223" s="243"/>
      <c r="AT223" s="243"/>
      <c r="AU223" s="243"/>
    </row>
    <row r="224" spans="1:47" ht="5.15" customHeight="1" outlineLevel="2" x14ac:dyDescent="0.35">
      <c r="A224" s="243"/>
      <c r="B224" s="252"/>
      <c r="C224" s="245">
        <f>INT($C$29)+2.005</f>
        <v>3.0049999999999999</v>
      </c>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c r="AC224" s="268"/>
      <c r="AD224" s="268"/>
      <c r="AE224" s="268"/>
      <c r="AF224" s="268"/>
      <c r="AG224" s="268"/>
      <c r="AH224" s="268"/>
      <c r="AI224" s="268"/>
      <c r="AJ224" s="268"/>
      <c r="AK224" s="268"/>
      <c r="AL224" s="268"/>
      <c r="AM224" s="268"/>
      <c r="AN224" s="268"/>
      <c r="AO224" s="268"/>
      <c r="AP224" s="268"/>
      <c r="AQ224" s="268"/>
      <c r="AR224" s="255"/>
      <c r="AS224" s="243"/>
      <c r="AT224" s="243"/>
      <c r="AU224" s="243"/>
    </row>
    <row r="225" spans="1:47" ht="5.15" customHeight="1" outlineLevel="1" x14ac:dyDescent="0.35">
      <c r="A225" s="243"/>
      <c r="B225" s="278"/>
      <c r="C225" s="279">
        <f>INT($C$29)+1.005</f>
        <v>2.0049999999999999</v>
      </c>
      <c r="D225" s="280"/>
      <c r="E225" s="280"/>
      <c r="F225" s="280"/>
      <c r="G225" s="280"/>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1" t="s">
        <v>115</v>
      </c>
      <c r="AS225" s="243"/>
      <c r="AT225" s="243"/>
      <c r="AU225" s="243"/>
    </row>
    <row r="226" spans="1:47" ht="5.15" customHeight="1" x14ac:dyDescent="0.35">
      <c r="A226" s="243"/>
      <c r="B226" s="282"/>
      <c r="C226" s="283">
        <f>INT($C$29)+0.005</f>
        <v>1.0049999999999999</v>
      </c>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43"/>
      <c r="AT226" s="243"/>
      <c r="AU226" s="243"/>
    </row>
    <row r="227" spans="1:47" outlineLevel="2" x14ac:dyDescent="0.35">
      <c r="A227" s="243"/>
      <c r="B227" s="243"/>
      <c r="C227" s="245">
        <f>INT($C$29)+2</f>
        <v>3</v>
      </c>
      <c r="D227" s="243"/>
      <c r="E227" s="243"/>
      <c r="F227" s="243"/>
      <c r="G227" s="243"/>
      <c r="H227" s="243"/>
      <c r="I227" s="243"/>
      <c r="J227" s="243"/>
      <c r="K227" s="243"/>
      <c r="L227" s="243"/>
      <c r="M227" s="243"/>
      <c r="N227" s="243"/>
      <c r="O227" s="243"/>
      <c r="P227" s="243"/>
      <c r="Q227" s="243"/>
      <c r="R227" s="243"/>
      <c r="S227" s="243"/>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row>
    <row r="228" spans="1:47" outlineLevel="2" x14ac:dyDescent="0.35">
      <c r="A228" s="243"/>
      <c r="B228" s="243"/>
      <c r="C228" s="245">
        <f>INT($C$232)+2</f>
        <v>3</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row>
    <row r="229" spans="1:47" ht="5.15" customHeight="1" thickBot="1" x14ac:dyDescent="0.4">
      <c r="A229" s="243"/>
      <c r="B229" s="246"/>
      <c r="C229" s="247">
        <f>INT($C$232)+0.005</f>
        <v>1.0049999999999999</v>
      </c>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M229" s="246"/>
      <c r="AN229" s="246"/>
      <c r="AO229" s="246"/>
      <c r="AP229" s="246"/>
      <c r="AQ229" s="246"/>
      <c r="AR229" s="246"/>
      <c r="AS229" s="243"/>
      <c r="AT229" s="243"/>
      <c r="AU229" s="243"/>
    </row>
    <row r="230" spans="1:47" ht="5.15" customHeight="1" outlineLevel="1" collapsed="1" x14ac:dyDescent="0.35">
      <c r="A230" s="243"/>
      <c r="B230" s="248" t="s">
        <v>0</v>
      </c>
      <c r="C230" s="249">
        <f>INT($C$232)+1.005</f>
        <v>2.0049999999999999</v>
      </c>
      <c r="D230" s="250"/>
      <c r="E230" s="250"/>
      <c r="F230" s="250"/>
      <c r="G230" s="250"/>
      <c r="H230" s="250"/>
      <c r="I230" s="250"/>
      <c r="J230" s="250"/>
      <c r="K230" s="250"/>
      <c r="L230" s="250"/>
      <c r="M230" s="250"/>
      <c r="N230" s="250"/>
      <c r="O230" s="250"/>
      <c r="P230" s="250"/>
      <c r="Q230" s="250"/>
      <c r="R230" s="250"/>
      <c r="S230" s="250"/>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1"/>
      <c r="AS230" s="243"/>
      <c r="AT230" s="243"/>
      <c r="AU230" s="243"/>
    </row>
    <row r="231" spans="1:47" hidden="1" outlineLevel="4" x14ac:dyDescent="0.35">
      <c r="A231" s="243"/>
      <c r="B231" s="252"/>
      <c r="C231" s="245">
        <f>INT(MAX($C$244:$C$357))+1</f>
        <v>5</v>
      </c>
      <c r="D231" s="253"/>
      <c r="E231" s="253"/>
      <c r="F231" s="253"/>
      <c r="G231" s="253"/>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3"/>
      <c r="AR231" s="255"/>
      <c r="AS231" s="243"/>
      <c r="AT231" s="243"/>
      <c r="AU231" s="243"/>
    </row>
    <row r="232" spans="1:47" ht="20.149999999999999" customHeight="1" x14ac:dyDescent="0.35">
      <c r="A232" s="243"/>
      <c r="B232" s="252"/>
      <c r="C232" s="245">
        <v>1.02</v>
      </c>
      <c r="D232" s="256"/>
      <c r="E232" s="318" t="s">
        <v>385</v>
      </c>
      <c r="F232" s="319"/>
      <c r="G232" s="257"/>
      <c r="H232" s="632" t="str">
        <f>COUNTIFS($B$1:$B232, "«")&amp;" Property: Livestock Management table - Reproduction Feeding &amp; Shearing"</f>
        <v>3 Property: Livestock Management table - Reproduction Feeding &amp; Shearing</v>
      </c>
      <c r="I232" s="284"/>
      <c r="J232" s="284"/>
      <c r="K232" s="284"/>
      <c r="L232" s="284"/>
      <c r="M232" s="284"/>
      <c r="N232" s="284"/>
      <c r="O232" s="284"/>
      <c r="P232" s="284"/>
      <c r="Q232" s="284"/>
      <c r="R232" s="284"/>
      <c r="S232" s="284"/>
      <c r="T232" s="284"/>
      <c r="U232" s="284"/>
      <c r="V232" s="284"/>
      <c r="W232" s="284"/>
      <c r="X232" s="284"/>
      <c r="Y232" s="320"/>
      <c r="Z232" s="320"/>
      <c r="AA232" s="320"/>
      <c r="AB232" s="320"/>
      <c r="AC232" s="320"/>
      <c r="AD232" s="320"/>
      <c r="AE232" s="320"/>
      <c r="AF232" s="320"/>
      <c r="AG232" s="320"/>
      <c r="AH232" s="320"/>
      <c r="AI232" s="320"/>
      <c r="AJ232" s="320"/>
      <c r="AK232" s="320"/>
      <c r="AL232" s="320"/>
      <c r="AM232" s="320"/>
      <c r="AN232" s="320"/>
      <c r="AO232" s="320"/>
      <c r="AP232" s="320"/>
      <c r="AQ232" s="321"/>
      <c r="AR232" s="255"/>
      <c r="AS232" s="243"/>
      <c r="AT232" s="243"/>
      <c r="AU232" s="243"/>
    </row>
    <row r="233" spans="1:47" ht="20.149999999999999" customHeight="1" outlineLevel="1" x14ac:dyDescent="0.35">
      <c r="A233" s="243"/>
      <c r="B233" s="252"/>
      <c r="C233" s="245">
        <f>INT($C$232)+1.02</f>
        <v>2.02</v>
      </c>
      <c r="D233" s="256"/>
      <c r="E233" s="318" t="s">
        <v>387</v>
      </c>
      <c r="F233" s="322">
        <v>1</v>
      </c>
      <c r="G233" s="261"/>
      <c r="H233" s="262" t="s">
        <v>496</v>
      </c>
      <c r="I233" s="263"/>
      <c r="J233" s="263"/>
      <c r="K233" s="263"/>
      <c r="L233" s="263"/>
      <c r="M233" s="263"/>
      <c r="N233" s="263"/>
      <c r="O233" s="263"/>
      <c r="P233" s="263"/>
      <c r="Q233" s="263"/>
      <c r="R233" s="263"/>
      <c r="S233" s="263"/>
      <c r="T233" s="263"/>
      <c r="U233" s="263"/>
      <c r="V233" s="263"/>
      <c r="W233" s="263"/>
      <c r="X233" s="263"/>
      <c r="Y233" s="323"/>
      <c r="Z233" s="323"/>
      <c r="AA233" s="323"/>
      <c r="AB233" s="323"/>
      <c r="AC233" s="323"/>
      <c r="AD233" s="323"/>
      <c r="AE233" s="323"/>
      <c r="AF233" s="323"/>
      <c r="AG233" s="323"/>
      <c r="AH233" s="323"/>
      <c r="AI233" s="323"/>
      <c r="AJ233" s="323"/>
      <c r="AK233" s="323"/>
      <c r="AL233" s="323"/>
      <c r="AM233" s="323"/>
      <c r="AN233" s="323"/>
      <c r="AO233" s="323"/>
      <c r="AP233" s="323"/>
      <c r="AQ233" s="324"/>
      <c r="AR233" s="255"/>
      <c r="AS233" s="243"/>
      <c r="AT233" s="243"/>
      <c r="AU233" s="243"/>
    </row>
    <row r="234" spans="1:47" ht="5.15" customHeight="1" outlineLevel="2" x14ac:dyDescent="0.35">
      <c r="A234" s="243"/>
      <c r="B234" s="252"/>
      <c r="C234" s="245">
        <f>INT($C$232)+2.005</f>
        <v>3.0049999999999999</v>
      </c>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5"/>
      <c r="AS234" s="243"/>
      <c r="AT234" s="243"/>
      <c r="AU234" s="243"/>
    </row>
    <row r="235" spans="1:47" outlineLevel="2" x14ac:dyDescent="0.35">
      <c r="A235" s="243"/>
      <c r="B235" s="252"/>
      <c r="C235" s="245">
        <f>INT($C$232)+2</f>
        <v>3</v>
      </c>
      <c r="D235" s="253"/>
      <c r="E235" s="325"/>
      <c r="F235" s="325"/>
      <c r="G235" s="253"/>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c r="AJ235" s="266"/>
      <c r="AK235" s="266"/>
      <c r="AL235" s="266"/>
      <c r="AM235" s="266"/>
      <c r="AN235" s="266"/>
      <c r="AO235" s="266"/>
      <c r="AP235" s="266"/>
      <c r="AQ235" s="253"/>
      <c r="AR235" s="255"/>
      <c r="AS235" s="243"/>
      <c r="AT235" s="243"/>
      <c r="AU235" s="243"/>
    </row>
    <row r="236" spans="1:47" outlineLevel="2" x14ac:dyDescent="0.35">
      <c r="A236" s="243"/>
      <c r="B236" s="252"/>
      <c r="C236" s="245">
        <f>INT($C$232)+2</f>
        <v>3</v>
      </c>
      <c r="D236" s="253"/>
      <c r="E236" s="325"/>
      <c r="F236" s="325"/>
      <c r="G236" s="25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53"/>
      <c r="AR236" s="255"/>
      <c r="AS236" s="243"/>
      <c r="AT236" s="243"/>
      <c r="AU236" s="243"/>
    </row>
    <row r="237" spans="1:47" outlineLevel="2" x14ac:dyDescent="0.35">
      <c r="A237" s="243"/>
      <c r="B237" s="252"/>
      <c r="C237" s="245">
        <f>INT($C$232)+2</f>
        <v>3</v>
      </c>
      <c r="D237" s="253"/>
      <c r="E237" s="325"/>
      <c r="F237" s="325"/>
      <c r="G237" s="253"/>
      <c r="H237" s="267"/>
      <c r="I237" s="267"/>
      <c r="J237" s="267"/>
      <c r="K237" s="326" t="s">
        <v>428</v>
      </c>
      <c r="L237" s="326"/>
      <c r="M237" s="326"/>
      <c r="N237" s="326" t="s">
        <v>429</v>
      </c>
      <c r="O237" s="326"/>
      <c r="P237" s="326"/>
      <c r="Q237" s="326"/>
      <c r="R237" s="326" t="s">
        <v>431</v>
      </c>
      <c r="S237" s="326"/>
      <c r="T237" s="326"/>
      <c r="U237" s="326"/>
      <c r="V237" s="327"/>
      <c r="W237" s="327"/>
      <c r="X237" s="327"/>
      <c r="Y237" s="327"/>
      <c r="Z237" s="327"/>
      <c r="AA237" s="327"/>
      <c r="AB237" s="327"/>
      <c r="AC237" s="327"/>
      <c r="AD237" s="327"/>
      <c r="AE237" s="327"/>
      <c r="AF237" s="327"/>
      <c r="AG237" s="327"/>
      <c r="AH237" s="327"/>
      <c r="AI237" s="327"/>
      <c r="AJ237" s="327"/>
      <c r="AK237" s="327"/>
      <c r="AL237" s="327"/>
      <c r="AM237" s="327"/>
      <c r="AN237" s="327"/>
      <c r="AO237" s="327"/>
      <c r="AP237" s="327"/>
      <c r="AQ237" s="253"/>
      <c r="AR237" s="255"/>
      <c r="AS237" s="243"/>
      <c r="AT237" s="243"/>
      <c r="AU237" s="243"/>
    </row>
    <row r="238" spans="1:47" outlineLevel="2" x14ac:dyDescent="0.35">
      <c r="A238" s="243"/>
      <c r="B238" s="252"/>
      <c r="C238" s="245">
        <f>INT($C$232)+2</f>
        <v>3</v>
      </c>
      <c r="D238" s="253"/>
      <c r="E238" s="325"/>
      <c r="F238" s="325"/>
      <c r="G238" s="253"/>
      <c r="H238" s="267"/>
      <c r="I238" s="267"/>
      <c r="J238" s="267"/>
      <c r="K238" s="315" t="s">
        <v>14</v>
      </c>
      <c r="L238" s="315" t="s">
        <v>497</v>
      </c>
      <c r="M238" s="315" t="s">
        <v>4</v>
      </c>
      <c r="N238" s="315" t="s">
        <v>498</v>
      </c>
      <c r="O238" s="315" t="s">
        <v>499</v>
      </c>
      <c r="P238" s="315" t="s">
        <v>500</v>
      </c>
      <c r="Q238" s="315" t="s">
        <v>501</v>
      </c>
      <c r="R238" s="315" t="s">
        <v>498</v>
      </c>
      <c r="S238" s="315" t="s">
        <v>499</v>
      </c>
      <c r="T238" s="315" t="s">
        <v>500</v>
      </c>
      <c r="U238" s="315" t="s">
        <v>501</v>
      </c>
      <c r="V238" s="267"/>
      <c r="W238" s="267"/>
      <c r="X238" s="267"/>
      <c r="Y238" s="267"/>
      <c r="Z238" s="267"/>
      <c r="AA238" s="267"/>
      <c r="AB238" s="267"/>
      <c r="AC238" s="267"/>
      <c r="AD238" s="267"/>
      <c r="AE238" s="267"/>
      <c r="AF238" s="267"/>
      <c r="AG238" s="267"/>
      <c r="AH238" s="267"/>
      <c r="AI238" s="267"/>
      <c r="AJ238" s="267"/>
      <c r="AK238" s="267"/>
      <c r="AL238" s="267"/>
      <c r="AM238" s="267"/>
      <c r="AN238" s="267"/>
      <c r="AO238" s="267"/>
      <c r="AP238" s="267"/>
      <c r="AQ238" s="253"/>
      <c r="AR238" s="255"/>
      <c r="AS238" s="243"/>
      <c r="AT238" s="243"/>
      <c r="AU238" s="243"/>
    </row>
    <row r="239" spans="1:47" ht="11.9" customHeight="1" outlineLevel="2" collapsed="1" x14ac:dyDescent="0.35">
      <c r="A239" s="243"/>
      <c r="B239" s="252" t="s">
        <v>391</v>
      </c>
      <c r="C239" s="245">
        <f>INT($C$232)+2.01</f>
        <v>3.01</v>
      </c>
      <c r="D239" s="253"/>
      <c r="E239" s="253"/>
      <c r="F239" s="253"/>
      <c r="G239" s="253"/>
      <c r="H239" s="267"/>
      <c r="I239" s="267"/>
      <c r="J239" s="267"/>
      <c r="K239" s="267"/>
      <c r="L239" s="267"/>
      <c r="M239" s="267"/>
      <c r="N239" s="267"/>
      <c r="O239" s="267"/>
      <c r="P239" s="267"/>
      <c r="Q239" s="267"/>
      <c r="R239" s="267"/>
      <c r="S239" s="267"/>
      <c r="T239" s="267"/>
      <c r="U239" s="267"/>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53"/>
      <c r="AR239" s="255"/>
      <c r="AS239" s="243"/>
      <c r="AT239" s="243"/>
      <c r="AU239" s="243"/>
    </row>
    <row r="240" spans="1:47" hidden="1" outlineLevel="3" collapsed="1" x14ac:dyDescent="0.35">
      <c r="A240" s="243"/>
      <c r="B240" s="252"/>
      <c r="C240" s="245">
        <f>INT(MAX($C$244:$C$357))</f>
        <v>4</v>
      </c>
      <c r="D240" s="268"/>
      <c r="E240" s="325"/>
      <c r="F240" s="325"/>
      <c r="G240" s="268"/>
      <c r="H240" s="325" t="s">
        <v>502</v>
      </c>
      <c r="I240" s="325"/>
      <c r="J240" s="325"/>
      <c r="K240" s="276">
        <v>0</v>
      </c>
      <c r="L240" s="276">
        <v>0</v>
      </c>
      <c r="M240" s="276">
        <v>0</v>
      </c>
      <c r="N240" s="276">
        <v>0</v>
      </c>
      <c r="O240" s="276">
        <v>0</v>
      </c>
      <c r="P240" s="276">
        <v>0</v>
      </c>
      <c r="Q240" s="276">
        <v>1</v>
      </c>
      <c r="R240" s="276">
        <v>0</v>
      </c>
      <c r="S240" s="276">
        <v>1</v>
      </c>
      <c r="T240" s="276">
        <v>2</v>
      </c>
      <c r="U240" s="276">
        <v>3</v>
      </c>
      <c r="V240" s="325"/>
      <c r="W240" s="325"/>
      <c r="X240" s="325"/>
      <c r="Y240" s="325"/>
      <c r="Z240" s="325"/>
      <c r="AA240" s="325"/>
      <c r="AB240" s="325"/>
      <c r="AC240" s="325"/>
      <c r="AD240" s="325"/>
      <c r="AE240" s="325"/>
      <c r="AF240" s="325"/>
      <c r="AG240" s="325"/>
      <c r="AH240" s="325"/>
      <c r="AI240" s="325"/>
      <c r="AJ240" s="325"/>
      <c r="AK240" s="325"/>
      <c r="AL240" s="325"/>
      <c r="AM240" s="325"/>
      <c r="AN240" s="325"/>
      <c r="AO240" s="325"/>
      <c r="AP240" s="325"/>
      <c r="AQ240" s="268"/>
      <c r="AR240" s="255"/>
      <c r="AS240" s="243"/>
      <c r="AT240" s="243"/>
      <c r="AU240" s="243"/>
    </row>
    <row r="241" spans="1:47" hidden="1" outlineLevel="4" x14ac:dyDescent="0.35">
      <c r="A241" s="243"/>
      <c r="B241" s="252" t="s">
        <v>392</v>
      </c>
      <c r="C241" s="245">
        <f>INT(MAX($C$244:$C$357))+1</f>
        <v>5</v>
      </c>
      <c r="D241" s="268" t="s">
        <v>393</v>
      </c>
      <c r="E241" s="325"/>
      <c r="F241" s="325"/>
      <c r="G241" s="268"/>
      <c r="H241" s="325" t="s">
        <v>503</v>
      </c>
      <c r="I241" s="325"/>
      <c r="J241" s="325"/>
      <c r="K241" s="325"/>
      <c r="L241" s="325"/>
      <c r="M241" s="325"/>
      <c r="N241" s="276">
        <v>0</v>
      </c>
      <c r="O241" s="276">
        <v>1</v>
      </c>
      <c r="P241" s="276">
        <v>2</v>
      </c>
      <c r="Q241" s="276">
        <v>2</v>
      </c>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268"/>
      <c r="AR241" s="255"/>
      <c r="AS241" s="243"/>
      <c r="AT241" s="243"/>
      <c r="AU241" s="243"/>
    </row>
    <row r="242" spans="1:47" hidden="1" outlineLevel="4" x14ac:dyDescent="0.35">
      <c r="A242" s="243"/>
      <c r="B242" s="252" t="s">
        <v>392</v>
      </c>
      <c r="C242" s="245">
        <f>INT(MAX($C$244:$C$357))+1</f>
        <v>5</v>
      </c>
      <c r="D242" s="268" t="s">
        <v>393</v>
      </c>
      <c r="E242" s="325"/>
      <c r="F242" s="325"/>
      <c r="G242" s="268"/>
      <c r="H242" s="325" t="s">
        <v>991</v>
      </c>
      <c r="I242" s="325"/>
      <c r="J242" s="325"/>
      <c r="K242" s="325"/>
      <c r="L242" s="325"/>
      <c r="M242" s="325"/>
      <c r="N242" s="325"/>
      <c r="O242" s="325"/>
      <c r="P242" s="325"/>
      <c r="Q242" s="325"/>
      <c r="R242" s="276">
        <v>0</v>
      </c>
      <c r="S242" s="276">
        <v>3</v>
      </c>
      <c r="T242" s="276">
        <v>4</v>
      </c>
      <c r="U242" s="276">
        <v>4</v>
      </c>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268"/>
      <c r="AR242" s="255"/>
      <c r="AS242" s="243"/>
      <c r="AT242" s="243"/>
      <c r="AU242" s="243"/>
    </row>
    <row r="243" spans="1:47" outlineLevel="1" x14ac:dyDescent="0.35">
      <c r="A243" s="243"/>
      <c r="B243" s="252"/>
      <c r="C243" s="245">
        <f>INT($C$232)+1</f>
        <v>2</v>
      </c>
      <c r="D243" s="268"/>
      <c r="E243" s="325"/>
      <c r="F243" s="325"/>
      <c r="G243" s="268"/>
      <c r="H243" s="328" t="s">
        <v>504</v>
      </c>
      <c r="I243" s="286"/>
      <c r="J243" s="286"/>
      <c r="K243" s="258"/>
      <c r="L243" s="258"/>
      <c r="M243" s="258"/>
      <c r="N243" s="258"/>
      <c r="O243" s="258"/>
      <c r="P243" s="258"/>
      <c r="Q243" s="258"/>
      <c r="R243" s="258"/>
      <c r="S243" s="258"/>
      <c r="T243" s="258"/>
      <c r="U243" s="258"/>
      <c r="V243" s="258"/>
      <c r="W243" s="258"/>
      <c r="X243" s="258"/>
      <c r="Y243" s="258"/>
      <c r="Z243" s="317"/>
      <c r="AA243" s="317"/>
      <c r="AB243" s="317"/>
      <c r="AC243" s="317"/>
      <c r="AD243" s="317"/>
      <c r="AE243" s="317"/>
      <c r="AF243" s="317"/>
      <c r="AG243" s="317"/>
      <c r="AH243" s="317"/>
      <c r="AI243" s="317"/>
      <c r="AJ243" s="317"/>
      <c r="AK243" s="317"/>
      <c r="AL243" s="317"/>
      <c r="AM243" s="317"/>
      <c r="AN243" s="317"/>
      <c r="AO243" s="317"/>
      <c r="AP243" s="317"/>
      <c r="AQ243" s="268"/>
      <c r="AR243" s="255"/>
      <c r="AS243" s="243"/>
      <c r="AT243" s="243"/>
      <c r="AU243" s="243"/>
    </row>
    <row r="244" spans="1:47" ht="5.15" hidden="1" customHeight="1" outlineLevel="3" x14ac:dyDescent="0.35">
      <c r="A244" s="243"/>
      <c r="B244" s="252"/>
      <c r="C244" s="245">
        <f>INT($C$232)+3.005</f>
        <v>4.0049999999999999</v>
      </c>
      <c r="D244" s="268" t="s">
        <v>394</v>
      </c>
      <c r="E244" s="268"/>
      <c r="F244" s="268"/>
      <c r="G244" s="268"/>
      <c r="H244" s="329"/>
      <c r="I244" s="329"/>
      <c r="J244" s="329"/>
      <c r="K244" s="329"/>
      <c r="L244" s="329"/>
      <c r="M244" s="329"/>
      <c r="N244" s="329"/>
      <c r="O244" s="329"/>
      <c r="P244" s="329"/>
      <c r="Q244" s="329"/>
      <c r="R244" s="329"/>
      <c r="S244" s="329"/>
      <c r="T244" s="329"/>
      <c r="U244" s="329"/>
      <c r="V244" s="329"/>
      <c r="W244" s="329"/>
      <c r="X244" s="329"/>
      <c r="Y244" s="329"/>
      <c r="Z244" s="329"/>
      <c r="AA244" s="329"/>
      <c r="AB244" s="270"/>
      <c r="AC244" s="270"/>
      <c r="AD244" s="270"/>
      <c r="AE244" s="270"/>
      <c r="AF244" s="270"/>
      <c r="AG244" s="270"/>
      <c r="AH244" s="270"/>
      <c r="AI244" s="270"/>
      <c r="AJ244" s="270"/>
      <c r="AK244" s="270"/>
      <c r="AL244" s="270"/>
      <c r="AM244" s="270"/>
      <c r="AN244" s="270"/>
      <c r="AO244" s="270"/>
      <c r="AP244" s="270"/>
      <c r="AQ244" s="268"/>
      <c r="AR244" s="255"/>
      <c r="AS244" s="243"/>
      <c r="AT244" s="243"/>
      <c r="AU244" s="243"/>
    </row>
    <row r="245" spans="1:47" outlineLevel="2" x14ac:dyDescent="0.35">
      <c r="A245" s="243"/>
      <c r="B245" s="252"/>
      <c r="C245" s="245">
        <f>INT($C$232)+2</f>
        <v>3</v>
      </c>
      <c r="D245" s="268"/>
      <c r="E245" s="325"/>
      <c r="F245" s="325"/>
      <c r="G245" s="268"/>
      <c r="H245" s="272" t="s">
        <v>505</v>
      </c>
      <c r="I245" s="272"/>
      <c r="J245" s="272"/>
      <c r="K245" s="315">
        <v>1</v>
      </c>
      <c r="L245" s="315">
        <v>6</v>
      </c>
      <c r="M245" s="315">
        <v>7</v>
      </c>
      <c r="N245" s="272"/>
      <c r="O245" s="272"/>
      <c r="P245" s="272"/>
      <c r="Q245" s="272"/>
      <c r="R245" s="272"/>
      <c r="S245" s="272"/>
      <c r="T245" s="272"/>
      <c r="U245" s="272"/>
      <c r="V245" s="272"/>
      <c r="W245" s="272"/>
      <c r="X245" s="272"/>
      <c r="Y245" s="272"/>
      <c r="Z245" s="272"/>
      <c r="AA245" s="272"/>
      <c r="AB245" s="330"/>
      <c r="AC245" s="330"/>
      <c r="AD245" s="330"/>
      <c r="AE245" s="330"/>
      <c r="AF245" s="330"/>
      <c r="AG245" s="330"/>
      <c r="AH245" s="330"/>
      <c r="AI245" s="330"/>
      <c r="AJ245" s="330"/>
      <c r="AK245" s="330"/>
      <c r="AL245" s="330"/>
      <c r="AM245" s="330"/>
      <c r="AN245" s="330"/>
      <c r="AO245" s="330"/>
      <c r="AP245" s="330"/>
      <c r="AQ245" s="268"/>
      <c r="AR245" s="255"/>
      <c r="AS245" s="243"/>
      <c r="AT245" s="243"/>
      <c r="AU245" s="243"/>
    </row>
    <row r="246" spans="1:47" outlineLevel="2" collapsed="1" x14ac:dyDescent="0.35">
      <c r="A246" s="243"/>
      <c r="B246" s="252"/>
      <c r="C246" s="245">
        <f>INT($C$232)+2</f>
        <v>3</v>
      </c>
      <c r="D246" s="268"/>
      <c r="E246" s="325"/>
      <c r="F246" s="325"/>
      <c r="G246" s="268"/>
      <c r="H246" s="273" t="s">
        <v>506</v>
      </c>
      <c r="I246" s="273"/>
      <c r="J246" s="273"/>
      <c r="K246" s="273"/>
      <c r="L246" s="273"/>
      <c r="M246" s="273"/>
      <c r="N246" s="273"/>
      <c r="O246" s="273"/>
      <c r="P246" s="273"/>
      <c r="Q246" s="273"/>
      <c r="R246" s="315" t="b">
        <v>1</v>
      </c>
      <c r="S246" s="315" t="b">
        <v>0</v>
      </c>
      <c r="T246" s="315" t="b">
        <v>0</v>
      </c>
      <c r="U246" s="315" t="b">
        <v>0</v>
      </c>
      <c r="V246" s="273"/>
      <c r="W246" s="273"/>
      <c r="X246" s="273"/>
      <c r="Y246" s="273"/>
      <c r="Z246" s="273"/>
      <c r="AA246" s="273"/>
      <c r="AB246" s="273"/>
      <c r="AC246" s="273"/>
      <c r="AD246" s="273"/>
      <c r="AE246" s="273"/>
      <c r="AF246" s="273"/>
      <c r="AG246" s="273"/>
      <c r="AH246" s="273"/>
      <c r="AI246" s="273"/>
      <c r="AJ246" s="273"/>
      <c r="AK246" s="273"/>
      <c r="AL246" s="273"/>
      <c r="AM246" s="273"/>
      <c r="AN246" s="273"/>
      <c r="AO246" s="273"/>
      <c r="AP246" s="273"/>
      <c r="AQ246" s="268"/>
      <c r="AR246" s="255"/>
      <c r="AS246" s="243"/>
      <c r="AT246" s="243"/>
      <c r="AU246" s="243"/>
    </row>
    <row r="247" spans="1:47" hidden="1" outlineLevel="3" x14ac:dyDescent="0.35">
      <c r="A247" s="243"/>
      <c r="B247" s="252"/>
      <c r="C247" s="245">
        <f>INT($C$232)+3</f>
        <v>4</v>
      </c>
      <c r="D247" s="268"/>
      <c r="E247" s="325"/>
      <c r="F247" s="325"/>
      <c r="G247" s="268"/>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68"/>
      <c r="AR247" s="255"/>
      <c r="AS247" s="243"/>
      <c r="AT247" s="243"/>
      <c r="AU247" s="243"/>
    </row>
    <row r="248" spans="1:47" ht="5.15" customHeight="1" outlineLevel="2" x14ac:dyDescent="0.35">
      <c r="A248" s="243"/>
      <c r="B248" s="252"/>
      <c r="C248" s="245">
        <f>INT($C$232)+2.005</f>
        <v>3.0049999999999999</v>
      </c>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c r="AA248" s="268"/>
      <c r="AB248" s="268"/>
      <c r="AC248" s="268"/>
      <c r="AD248" s="268"/>
      <c r="AE248" s="268"/>
      <c r="AF248" s="268"/>
      <c r="AG248" s="268"/>
      <c r="AH248" s="268"/>
      <c r="AI248" s="268"/>
      <c r="AJ248" s="268"/>
      <c r="AK248" s="268"/>
      <c r="AL248" s="268"/>
      <c r="AM248" s="268"/>
      <c r="AN248" s="268"/>
      <c r="AO248" s="268"/>
      <c r="AP248" s="268"/>
      <c r="AQ248" s="268" t="s">
        <v>398</v>
      </c>
      <c r="AR248" s="255"/>
      <c r="AS248" s="243"/>
      <c r="AT248" s="243"/>
      <c r="AU248" s="243"/>
    </row>
    <row r="249" spans="1:47" outlineLevel="1" x14ac:dyDescent="0.35">
      <c r="A249" s="243"/>
      <c r="B249" s="252"/>
      <c r="C249" s="245">
        <f>INT($C$232)+1</f>
        <v>2</v>
      </c>
      <c r="D249" s="268"/>
      <c r="E249" s="325"/>
      <c r="F249" s="325"/>
      <c r="G249" s="268"/>
      <c r="H249" s="328" t="s">
        <v>507</v>
      </c>
      <c r="I249" s="258" t="s">
        <v>508</v>
      </c>
      <c r="J249" s="331"/>
      <c r="K249" s="258" t="s">
        <v>509</v>
      </c>
      <c r="L249" s="258"/>
      <c r="M249" s="258"/>
      <c r="N249" s="258"/>
      <c r="O249" s="258"/>
      <c r="P249" s="258"/>
      <c r="Q249" s="258"/>
      <c r="R249" s="317"/>
      <c r="S249" s="258"/>
      <c r="T249" s="258"/>
      <c r="U249" s="258"/>
      <c r="V249" s="258"/>
      <c r="W249" s="258"/>
      <c r="X249" s="258"/>
      <c r="Y249" s="258"/>
      <c r="Z249" s="317"/>
      <c r="AA249" s="317"/>
      <c r="AB249" s="317"/>
      <c r="AC249" s="317"/>
      <c r="AD249" s="317"/>
      <c r="AE249" s="317"/>
      <c r="AF249" s="317"/>
      <c r="AG249" s="317"/>
      <c r="AH249" s="317"/>
      <c r="AI249" s="317"/>
      <c r="AJ249" s="317"/>
      <c r="AK249" s="317"/>
      <c r="AL249" s="317"/>
      <c r="AM249" s="317"/>
      <c r="AN249" s="317"/>
      <c r="AO249" s="317"/>
      <c r="AP249" s="317"/>
      <c r="AQ249" s="268"/>
      <c r="AR249" s="255"/>
      <c r="AS249" s="243"/>
      <c r="AT249" s="243"/>
      <c r="AU249" s="243"/>
    </row>
    <row r="250" spans="1:47" ht="5.15" hidden="1" customHeight="1" outlineLevel="3" x14ac:dyDescent="0.35">
      <c r="A250" s="243"/>
      <c r="B250" s="252"/>
      <c r="C250" s="245">
        <f>INT($C$232)+3.005</f>
        <v>4.0049999999999999</v>
      </c>
      <c r="D250" s="268" t="s">
        <v>394</v>
      </c>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c r="AA250" s="268"/>
      <c r="AB250" s="268"/>
      <c r="AC250" s="268"/>
      <c r="AD250" s="268"/>
      <c r="AE250" s="268"/>
      <c r="AF250" s="268"/>
      <c r="AG250" s="268"/>
      <c r="AH250" s="268"/>
      <c r="AI250" s="268"/>
      <c r="AJ250" s="268"/>
      <c r="AK250" s="268"/>
      <c r="AL250" s="268"/>
      <c r="AM250" s="268"/>
      <c r="AN250" s="268"/>
      <c r="AO250" s="268"/>
      <c r="AP250" s="268"/>
      <c r="AQ250" s="268"/>
      <c r="AR250" s="255"/>
      <c r="AS250" s="243"/>
      <c r="AT250" s="243"/>
      <c r="AU250" s="243"/>
    </row>
    <row r="251" spans="1:47" outlineLevel="2" x14ac:dyDescent="0.35">
      <c r="A251" s="243"/>
      <c r="B251" s="252"/>
      <c r="C251" s="245">
        <f>INT($C$232)+2</f>
        <v>3</v>
      </c>
      <c r="D251" s="268"/>
      <c r="E251" s="325"/>
      <c r="F251" s="325"/>
      <c r="G251" s="268"/>
      <c r="H251" s="332" t="s">
        <v>838</v>
      </c>
      <c r="I251" s="333" t="b">
        <v>0</v>
      </c>
      <c r="J251" s="333" t="b">
        <v>0</v>
      </c>
      <c r="K251" s="334">
        <f t="shared" ref="K251:Q251" si="30">DATE($I$254,MONTH(INDEX($N$260:$Q$260,1,K$240+1)),DAY(INDEX($N$260:$Q$260,1,K$240+1)))</f>
        <v>43586</v>
      </c>
      <c r="L251" s="334">
        <f t="shared" si="30"/>
        <v>43586</v>
      </c>
      <c r="M251" s="334">
        <f t="shared" si="30"/>
        <v>43586</v>
      </c>
      <c r="N251" s="334">
        <f t="shared" si="30"/>
        <v>43586</v>
      </c>
      <c r="O251" s="334">
        <f t="shared" si="30"/>
        <v>43586</v>
      </c>
      <c r="P251" s="334">
        <f t="shared" si="30"/>
        <v>43586</v>
      </c>
      <c r="Q251" s="334">
        <f t="shared" si="30"/>
        <v>43586</v>
      </c>
      <c r="R251" s="273"/>
      <c r="S251" s="273"/>
      <c r="T251" s="273"/>
      <c r="U251" s="273"/>
      <c r="V251" s="273"/>
      <c r="W251" s="295" t="s">
        <v>510</v>
      </c>
      <c r="X251" s="295"/>
      <c r="Y251" s="295"/>
      <c r="Z251" s="295"/>
      <c r="AA251" s="295"/>
      <c r="AB251" s="273"/>
      <c r="AC251" s="901" t="s">
        <v>511</v>
      </c>
      <c r="AD251" s="902"/>
      <c r="AE251" s="902"/>
      <c r="AF251" s="903"/>
      <c r="AG251" s="273"/>
      <c r="AH251" s="273"/>
      <c r="AI251" s="273"/>
      <c r="AJ251" s="273"/>
      <c r="AK251" s="273"/>
      <c r="AL251" s="273"/>
      <c r="AM251" s="273"/>
      <c r="AN251" s="273"/>
      <c r="AO251" s="273"/>
      <c r="AP251" s="273"/>
      <c r="AQ251" s="268"/>
      <c r="AR251" s="255"/>
      <c r="AS251" s="243"/>
      <c r="AT251" s="243"/>
      <c r="AU251" s="243"/>
    </row>
    <row r="252" spans="1:47" outlineLevel="2" x14ac:dyDescent="0.35">
      <c r="A252" s="243"/>
      <c r="B252" s="252"/>
      <c r="C252" s="245">
        <f>INT($C$232)+2</f>
        <v>3</v>
      </c>
      <c r="D252" s="268"/>
      <c r="E252" s="325"/>
      <c r="F252" s="325"/>
      <c r="G252" s="268"/>
      <c r="H252" s="537" t="s">
        <v>837</v>
      </c>
      <c r="I252" s="333" t="b">
        <v>0</v>
      </c>
      <c r="J252" s="333" t="b">
        <v>0</v>
      </c>
      <c r="K252" s="337">
        <f>DATE($I$254,MONTH(INDEX($N$268:$Q$268,1,K$240+1)),DAY(INDEX($N$268:$Q$268,1,K$240+1)))</f>
        <v>43620</v>
      </c>
      <c r="L252" s="337">
        <f t="shared" ref="L252:Q252" si="31">DATE($I$254,MONTH(INDEX($N$268:$Q$268,1,L$240+1)),DAY(INDEX($N$268:$Q$268,1,L$240+1)))</f>
        <v>43620</v>
      </c>
      <c r="M252" s="337">
        <f t="shared" si="31"/>
        <v>43620</v>
      </c>
      <c r="N252" s="337">
        <f t="shared" si="31"/>
        <v>43620</v>
      </c>
      <c r="O252" s="337">
        <f t="shared" si="31"/>
        <v>43620</v>
      </c>
      <c r="P252" s="337">
        <f t="shared" si="31"/>
        <v>43620</v>
      </c>
      <c r="Q252" s="337">
        <f t="shared" si="31"/>
        <v>43620</v>
      </c>
      <c r="R252" s="273"/>
      <c r="S252" s="273"/>
      <c r="T252" s="273"/>
      <c r="U252" s="273"/>
      <c r="V252" s="273"/>
      <c r="W252" s="295"/>
      <c r="X252" s="295"/>
      <c r="Y252" s="295"/>
      <c r="Z252" s="295"/>
      <c r="AA252" s="295"/>
      <c r="AB252" s="273"/>
      <c r="AC252" s="904"/>
      <c r="AD252" s="905"/>
      <c r="AE252" s="905"/>
      <c r="AF252" s="906"/>
      <c r="AG252" s="273"/>
      <c r="AH252" s="273"/>
      <c r="AI252" s="273"/>
      <c r="AJ252" s="273"/>
      <c r="AK252" s="273"/>
      <c r="AL252" s="273"/>
      <c r="AM252" s="273"/>
      <c r="AN252" s="273"/>
      <c r="AO252" s="273"/>
      <c r="AP252" s="273"/>
      <c r="AQ252" s="268"/>
      <c r="AR252" s="255"/>
      <c r="AS252" s="243"/>
      <c r="AT252" s="243"/>
      <c r="AU252" s="243"/>
    </row>
    <row r="253" spans="1:47" outlineLevel="2" x14ac:dyDescent="0.35">
      <c r="A253" s="243"/>
      <c r="B253" s="252"/>
      <c r="C253" s="245">
        <f>INT($C$232)+2</f>
        <v>3</v>
      </c>
      <c r="D253" s="268"/>
      <c r="E253" s="325"/>
      <c r="F253" s="325"/>
      <c r="G253" s="268"/>
      <c r="H253" s="335" t="s">
        <v>836</v>
      </c>
      <c r="I253" s="336" t="b">
        <f>NOT(OR(I251,I252))</f>
        <v>1</v>
      </c>
      <c r="J253" s="290" t="b">
        <v>1</v>
      </c>
      <c r="K253" s="347">
        <f t="shared" ref="K253:Q253" si="32">DATE($I$254,MONTH(INDEX($N$276:$Q$276,1,K$240+1)),DAY(INDEX($N$276:$Q$276,1,K$240+1)))</f>
        <v>43655</v>
      </c>
      <c r="L253" s="347">
        <f t="shared" si="32"/>
        <v>43655</v>
      </c>
      <c r="M253" s="347">
        <f t="shared" si="32"/>
        <v>43655</v>
      </c>
      <c r="N253" s="347">
        <f t="shared" si="32"/>
        <v>43655</v>
      </c>
      <c r="O253" s="347">
        <f t="shared" si="32"/>
        <v>43655</v>
      </c>
      <c r="P253" s="347">
        <f t="shared" si="32"/>
        <v>43655</v>
      </c>
      <c r="Q253" s="347">
        <f t="shared" si="32"/>
        <v>43655</v>
      </c>
      <c r="R253" s="273"/>
      <c r="S253" s="273"/>
      <c r="T253" s="273"/>
      <c r="U253" s="273"/>
      <c r="V253" s="273"/>
      <c r="W253" s="289"/>
      <c r="X253" s="289"/>
      <c r="Y253" s="289"/>
      <c r="Z253" s="289"/>
      <c r="AA253" s="289"/>
      <c r="AB253" s="289"/>
      <c r="AC253" s="907"/>
      <c r="AD253" s="908"/>
      <c r="AE253" s="908"/>
      <c r="AF253" s="909"/>
      <c r="AG253" s="289"/>
      <c r="AH253" s="289"/>
      <c r="AI253" s="289"/>
      <c r="AJ253" s="289"/>
      <c r="AK253" s="289"/>
      <c r="AL253" s="289"/>
      <c r="AM253" s="289"/>
      <c r="AN253" s="289"/>
      <c r="AO253" s="289"/>
      <c r="AP253" s="289"/>
      <c r="AQ253" s="268"/>
      <c r="AR253" s="255"/>
      <c r="AS253" s="243"/>
      <c r="AT253" s="243"/>
      <c r="AU253" s="243"/>
    </row>
    <row r="254" spans="1:47" outlineLevel="2" x14ac:dyDescent="0.35">
      <c r="A254" s="243"/>
      <c r="B254" s="252"/>
      <c r="C254" s="245">
        <f>INT($C$232)+3</f>
        <v>4</v>
      </c>
      <c r="D254" s="268"/>
      <c r="E254" s="325"/>
      <c r="F254" s="325"/>
      <c r="G254" s="268"/>
      <c r="H254" s="272" t="s">
        <v>512</v>
      </c>
      <c r="I254" s="409">
        <f>YEAR(MIN($N$257:$Q$280))-1</f>
        <v>2019</v>
      </c>
      <c r="J254" s="273"/>
      <c r="K254" s="273"/>
      <c r="L254" s="273"/>
      <c r="M254" s="273"/>
      <c r="N254" s="273"/>
      <c r="O254" s="273"/>
      <c r="P254" s="273"/>
      <c r="Q254" s="273"/>
      <c r="R254" s="273"/>
      <c r="S254" s="273"/>
      <c r="T254" s="273"/>
      <c r="U254" s="273"/>
      <c r="V254" s="273"/>
      <c r="W254" s="273"/>
      <c r="X254" s="273"/>
      <c r="Y254" s="273"/>
      <c r="Z254" s="273"/>
      <c r="AA254" s="273"/>
      <c r="AB254" s="273"/>
      <c r="AC254" s="901" t="s">
        <v>513</v>
      </c>
      <c r="AD254" s="902"/>
      <c r="AE254" s="902"/>
      <c r="AF254" s="903"/>
      <c r="AG254" s="273"/>
      <c r="AH254" s="273"/>
      <c r="AI254" s="273"/>
      <c r="AJ254" s="273"/>
      <c r="AK254" s="273"/>
      <c r="AL254" s="273"/>
      <c r="AM254" s="273"/>
      <c r="AN254" s="273"/>
      <c r="AO254" s="273"/>
      <c r="AP254" s="273"/>
      <c r="AQ254" s="268"/>
      <c r="AR254" s="255"/>
      <c r="AS254" s="243"/>
      <c r="AT254" s="243"/>
      <c r="AU254" s="243"/>
    </row>
    <row r="255" spans="1:47" outlineLevel="2" x14ac:dyDescent="0.35">
      <c r="A255" s="243"/>
      <c r="B255" s="252"/>
      <c r="C255" s="245">
        <f>INT($C$232)+3</f>
        <v>4</v>
      </c>
      <c r="D255" s="268"/>
      <c r="E255" s="325"/>
      <c r="F255" s="325"/>
      <c r="G255" s="268"/>
      <c r="H255" s="273" t="s">
        <v>514</v>
      </c>
      <c r="I255" s="273">
        <f>YEAR(MIN(N251:Q253)+MIN(R358:U360))</f>
        <v>2019</v>
      </c>
      <c r="J255" s="273"/>
      <c r="K255" s="273"/>
      <c r="L255" s="273"/>
      <c r="M255" s="273"/>
      <c r="N255" s="273"/>
      <c r="O255" s="273"/>
      <c r="P255" s="273"/>
      <c r="Q255" s="273"/>
      <c r="R255" s="273"/>
      <c r="S255" s="273"/>
      <c r="T255" s="273"/>
      <c r="U255" s="273"/>
      <c r="V255" s="273"/>
      <c r="W255" s="273"/>
      <c r="X255" s="273"/>
      <c r="Y255" s="273"/>
      <c r="Z255" s="273"/>
      <c r="AA255" s="273"/>
      <c r="AB255" s="273"/>
      <c r="AC255" s="907"/>
      <c r="AD255" s="908"/>
      <c r="AE255" s="908"/>
      <c r="AF255" s="909"/>
      <c r="AG255" s="273"/>
      <c r="AH255" s="273"/>
      <c r="AI255" s="273"/>
      <c r="AJ255" s="273"/>
      <c r="AK255" s="273"/>
      <c r="AL255" s="273"/>
      <c r="AM255" s="273"/>
      <c r="AN255" s="273"/>
      <c r="AO255" s="273"/>
      <c r="AP255" s="273"/>
      <c r="AQ255" s="268"/>
      <c r="AR255" s="255"/>
      <c r="AS255" s="243"/>
      <c r="AT255" s="243"/>
      <c r="AU255" s="243"/>
    </row>
    <row r="256" spans="1:47" outlineLevel="2" x14ac:dyDescent="0.35">
      <c r="A256" s="243"/>
      <c r="B256" s="252"/>
      <c r="C256" s="245">
        <f>INT($C$232)+2</f>
        <v>3</v>
      </c>
      <c r="D256" s="268"/>
      <c r="E256" s="325" t="s">
        <v>515</v>
      </c>
      <c r="F256" s="325"/>
      <c r="G256" s="268"/>
      <c r="H256" s="338" t="s">
        <v>516</v>
      </c>
      <c r="I256" s="296" t="s">
        <v>517</v>
      </c>
      <c r="J256" s="339"/>
      <c r="K256" s="276">
        <f>COUNTA($H$257:$H$312)</f>
        <v>3</v>
      </c>
      <c r="L256" s="276">
        <f>COUNTA($I$257:$I$312)/K256</f>
        <v>8</v>
      </c>
      <c r="M256" s="340">
        <v>-8</v>
      </c>
      <c r="N256" s="296" t="s">
        <v>800</v>
      </c>
      <c r="O256" s="296"/>
      <c r="P256" s="296"/>
      <c r="Q256" s="296"/>
      <c r="R256" s="296" t="s">
        <v>518</v>
      </c>
      <c r="S256" s="296"/>
      <c r="T256" s="296"/>
      <c r="U256" s="296"/>
      <c r="V256" s="273"/>
      <c r="W256" s="341" t="s">
        <v>519</v>
      </c>
      <c r="X256" s="341" t="s">
        <v>520</v>
      </c>
      <c r="Y256" s="341" t="s">
        <v>521</v>
      </c>
      <c r="Z256" s="341" t="s">
        <v>522</v>
      </c>
      <c r="AA256" s="342"/>
      <c r="AB256" s="273"/>
      <c r="AC256" s="341" t="s">
        <v>519</v>
      </c>
      <c r="AD256" s="341" t="s">
        <v>520</v>
      </c>
      <c r="AE256" s="341" t="s">
        <v>521</v>
      </c>
      <c r="AF256" s="341" t="s">
        <v>522</v>
      </c>
      <c r="AG256" s="273"/>
      <c r="AH256" s="273"/>
      <c r="AI256" s="273"/>
      <c r="AJ256" s="273"/>
      <c r="AK256" s="273"/>
      <c r="AL256" s="273"/>
      <c r="AM256" s="273"/>
      <c r="AN256" s="273"/>
      <c r="AO256" s="273"/>
      <c r="AP256" s="273"/>
      <c r="AQ256" s="268"/>
      <c r="AR256" s="255"/>
      <c r="AS256" s="243"/>
      <c r="AT256" s="243"/>
      <c r="AU256" s="243"/>
    </row>
    <row r="257" spans="1:47" outlineLevel="2" x14ac:dyDescent="0.35">
      <c r="A257" s="243"/>
      <c r="B257" s="252"/>
      <c r="C257" s="245">
        <f>INT($C$232)+2</f>
        <v>3</v>
      </c>
      <c r="D257" s="268"/>
      <c r="E257" s="325">
        <v>1</v>
      </c>
      <c r="F257" s="325"/>
      <c r="G257" s="268"/>
      <c r="H257" s="289" t="str">
        <f>H$251</f>
        <v>Aut</v>
      </c>
      <c r="I257" s="343">
        <v>0</v>
      </c>
      <c r="J257" s="344" t="s">
        <v>523</v>
      </c>
      <c r="K257" s="345">
        <f>N257-150</f>
        <v>43802</v>
      </c>
      <c r="L257" s="345">
        <f>K257+17/2</f>
        <v>43810.5</v>
      </c>
      <c r="M257" s="273"/>
      <c r="N257" s="346">
        <v>43952</v>
      </c>
      <c r="O257" s="346">
        <v>43952</v>
      </c>
      <c r="P257" s="346">
        <v>43952</v>
      </c>
      <c r="Q257" s="346">
        <v>43952</v>
      </c>
      <c r="R257" s="347">
        <f t="shared" ref="R257:U280" si="33">DATE($I$254,MONTH(INDEX($N257:$Q257,1,R$240+1)),DAY(INDEX($N257:$Q257,1,R$240+1)))</f>
        <v>43586</v>
      </c>
      <c r="S257" s="347">
        <f t="shared" si="33"/>
        <v>43586</v>
      </c>
      <c r="T257" s="347">
        <f t="shared" si="33"/>
        <v>43586</v>
      </c>
      <c r="U257" s="347">
        <f t="shared" si="33"/>
        <v>43586</v>
      </c>
      <c r="V257" s="273"/>
      <c r="W257" s="348">
        <f t="shared" ref="W257:W280" si="34">((N257-150)-INDEX(N$251:N$253,$E257,1))/30.5</f>
        <v>7.081967213114754</v>
      </c>
      <c r="X257" s="348">
        <f t="shared" ref="X257:X280" si="35">((O257-150)-INDEX(O$251:O$253,$E257,1))/30.5</f>
        <v>7.081967213114754</v>
      </c>
      <c r="Y257" s="348">
        <f t="shared" ref="Y257:Y280" si="36">((P257-150)-INDEX(P$251:P$253,$E257,1))/30.5</f>
        <v>7.081967213114754</v>
      </c>
      <c r="Z257" s="348">
        <f t="shared" ref="Z257:Z280" si="37">((Q257-150)-INDEX(Q$251:Q$253,$E257,1))/30.5</f>
        <v>7.081967213114754</v>
      </c>
      <c r="AA257" s="349"/>
      <c r="AB257" s="273"/>
      <c r="AC257" s="350">
        <v>0</v>
      </c>
      <c r="AD257" s="351">
        <v>0</v>
      </c>
      <c r="AE257" s="351">
        <v>0</v>
      </c>
      <c r="AF257" s="352">
        <v>0</v>
      </c>
      <c r="AG257" s="273"/>
      <c r="AH257" s="273"/>
      <c r="AI257" s="273"/>
      <c r="AJ257" s="273"/>
      <c r="AK257" s="273"/>
      <c r="AL257" s="273"/>
      <c r="AM257" s="273"/>
      <c r="AN257" s="273"/>
      <c r="AO257" s="273"/>
      <c r="AP257" s="273"/>
      <c r="AQ257" s="268"/>
      <c r="AR257" s="255"/>
      <c r="AS257" s="243"/>
      <c r="AT257" s="243"/>
      <c r="AU257" s="243"/>
    </row>
    <row r="258" spans="1:47" outlineLevel="3" x14ac:dyDescent="0.35">
      <c r="A258" s="243"/>
      <c r="B258" s="252"/>
      <c r="C258" s="245">
        <f>INT($C$232)+3</f>
        <v>4</v>
      </c>
      <c r="D258" s="268"/>
      <c r="E258" s="325">
        <v>1</v>
      </c>
      <c r="F258" s="325"/>
      <c r="G258" s="268"/>
      <c r="H258" s="273"/>
      <c r="I258" s="343">
        <v>1</v>
      </c>
      <c r="J258" s="353" t="s">
        <v>524</v>
      </c>
      <c r="K258" s="345">
        <f>N258-150</f>
        <v>44167</v>
      </c>
      <c r="L258" s="345">
        <f>K258+17/2</f>
        <v>44175.5</v>
      </c>
      <c r="M258" s="273"/>
      <c r="N258" s="346">
        <v>44317</v>
      </c>
      <c r="O258" s="346">
        <v>44317</v>
      </c>
      <c r="P258" s="346">
        <v>44317</v>
      </c>
      <c r="Q258" s="346">
        <v>44317</v>
      </c>
      <c r="R258" s="347">
        <f t="shared" si="33"/>
        <v>43586</v>
      </c>
      <c r="S258" s="347">
        <f t="shared" si="33"/>
        <v>43586</v>
      </c>
      <c r="T258" s="347">
        <f t="shared" si="33"/>
        <v>43586</v>
      </c>
      <c r="U258" s="347">
        <f t="shared" si="33"/>
        <v>43586</v>
      </c>
      <c r="V258" s="273"/>
      <c r="W258" s="354">
        <f t="shared" si="34"/>
        <v>19.049180327868854</v>
      </c>
      <c r="X258" s="354">
        <f t="shared" si="35"/>
        <v>19.049180327868854</v>
      </c>
      <c r="Y258" s="354">
        <f t="shared" si="36"/>
        <v>19.049180327868854</v>
      </c>
      <c r="Z258" s="354">
        <f t="shared" si="37"/>
        <v>19.049180327868854</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35">
      <c r="A259" s="243"/>
      <c r="B259" s="252"/>
      <c r="C259" s="245">
        <f t="shared" ref="C259:C264" si="38">INT($C$232+3)</f>
        <v>4</v>
      </c>
      <c r="D259" s="268"/>
      <c r="E259" s="325">
        <v>1</v>
      </c>
      <c r="F259" s="325"/>
      <c r="G259" s="268"/>
      <c r="H259" s="273"/>
      <c r="I259" s="343">
        <v>2</v>
      </c>
      <c r="J259" s="359" t="s">
        <v>525</v>
      </c>
      <c r="K259" s="360"/>
      <c r="L259" s="273"/>
      <c r="M259" s="273"/>
      <c r="N259" s="361">
        <f t="shared" ref="N259:Q264" si="39">DATEVALUE(DAY(N258)&amp;"/"&amp;MONTH(N258)&amp;"/"&amp;YEAR(N258)+1)</f>
        <v>44682</v>
      </c>
      <c r="O259" s="361">
        <f t="shared" si="39"/>
        <v>44682</v>
      </c>
      <c r="P259" s="361">
        <f t="shared" si="39"/>
        <v>44682</v>
      </c>
      <c r="Q259" s="361">
        <f t="shared" si="39"/>
        <v>44682</v>
      </c>
      <c r="R259" s="347">
        <f t="shared" si="33"/>
        <v>43586</v>
      </c>
      <c r="S259" s="347">
        <f t="shared" si="33"/>
        <v>43586</v>
      </c>
      <c r="T259" s="347">
        <f t="shared" si="33"/>
        <v>43586</v>
      </c>
      <c r="U259" s="347">
        <f t="shared" si="33"/>
        <v>43586</v>
      </c>
      <c r="V259" s="273"/>
      <c r="W259" s="354">
        <f t="shared" si="34"/>
        <v>31.016393442622952</v>
      </c>
      <c r="X259" s="354">
        <f t="shared" si="35"/>
        <v>31.016393442622952</v>
      </c>
      <c r="Y259" s="354">
        <f t="shared" si="36"/>
        <v>31.016393442622952</v>
      </c>
      <c r="Z259" s="354">
        <f t="shared" si="37"/>
        <v>31.016393442622952</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35">
      <c r="A260" s="243"/>
      <c r="B260" s="252"/>
      <c r="C260" s="245">
        <f t="shared" si="38"/>
        <v>4</v>
      </c>
      <c r="D260" s="268"/>
      <c r="E260" s="325">
        <v>1</v>
      </c>
      <c r="F260" s="325"/>
      <c r="G260" s="268"/>
      <c r="H260" s="273"/>
      <c r="I260" s="273">
        <v>3</v>
      </c>
      <c r="J260" s="272" t="s">
        <v>526</v>
      </c>
      <c r="K260" s="273"/>
      <c r="L260" s="273"/>
      <c r="M260" s="273"/>
      <c r="N260" s="361">
        <f t="shared" si="39"/>
        <v>45047</v>
      </c>
      <c r="O260" s="361">
        <f t="shared" si="39"/>
        <v>45047</v>
      </c>
      <c r="P260" s="361">
        <f t="shared" si="39"/>
        <v>45047</v>
      </c>
      <c r="Q260" s="361">
        <f t="shared" si="39"/>
        <v>45047</v>
      </c>
      <c r="R260" s="347">
        <f t="shared" si="33"/>
        <v>43586</v>
      </c>
      <c r="S260" s="347">
        <f t="shared" si="33"/>
        <v>43586</v>
      </c>
      <c r="T260" s="347">
        <f t="shared" si="33"/>
        <v>43586</v>
      </c>
      <c r="U260" s="347">
        <f t="shared" si="33"/>
        <v>43586</v>
      </c>
      <c r="V260" s="273"/>
      <c r="W260" s="354">
        <f t="shared" si="34"/>
        <v>42.983606557377051</v>
      </c>
      <c r="X260" s="354">
        <f t="shared" si="35"/>
        <v>42.983606557377051</v>
      </c>
      <c r="Y260" s="354">
        <f t="shared" si="36"/>
        <v>42.983606557377051</v>
      </c>
      <c r="Z260" s="354">
        <f t="shared" si="37"/>
        <v>42.983606557377051</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35">
      <c r="A261" s="243"/>
      <c r="B261" s="252"/>
      <c r="C261" s="245">
        <f t="shared" si="38"/>
        <v>4</v>
      </c>
      <c r="D261" s="268"/>
      <c r="E261" s="325">
        <v>1</v>
      </c>
      <c r="F261" s="325"/>
      <c r="G261" s="268"/>
      <c r="H261" s="273"/>
      <c r="I261" s="273">
        <v>4</v>
      </c>
      <c r="J261" s="273" t="s">
        <v>527</v>
      </c>
      <c r="K261" s="273"/>
      <c r="L261" s="273"/>
      <c r="M261" s="273"/>
      <c r="N261" s="361">
        <f t="shared" si="39"/>
        <v>45413</v>
      </c>
      <c r="O261" s="361">
        <f t="shared" si="39"/>
        <v>45413</v>
      </c>
      <c r="P261" s="361">
        <f t="shared" si="39"/>
        <v>45413</v>
      </c>
      <c r="Q261" s="361">
        <f t="shared" si="39"/>
        <v>45413</v>
      </c>
      <c r="R261" s="347">
        <f t="shared" si="33"/>
        <v>43586</v>
      </c>
      <c r="S261" s="347">
        <f t="shared" si="33"/>
        <v>43586</v>
      </c>
      <c r="T261" s="347">
        <f t="shared" si="33"/>
        <v>43586</v>
      </c>
      <c r="U261" s="347">
        <f t="shared" si="33"/>
        <v>43586</v>
      </c>
      <c r="V261" s="273"/>
      <c r="W261" s="354">
        <f t="shared" si="34"/>
        <v>54.983606557377051</v>
      </c>
      <c r="X261" s="354">
        <f t="shared" si="35"/>
        <v>54.983606557377051</v>
      </c>
      <c r="Y261" s="354">
        <f t="shared" si="36"/>
        <v>54.983606557377051</v>
      </c>
      <c r="Z261" s="354">
        <f t="shared" si="37"/>
        <v>54.983606557377051</v>
      </c>
      <c r="AA261" s="355"/>
      <c r="AB261" s="273"/>
      <c r="AC261" s="356">
        <v>0</v>
      </c>
      <c r="AD261" s="357">
        <v>0</v>
      </c>
      <c r="AE261" s="357">
        <v>0</v>
      </c>
      <c r="AF261" s="358">
        <v>0</v>
      </c>
      <c r="AG261" s="273"/>
      <c r="AH261" s="273"/>
      <c r="AI261" s="273"/>
      <c r="AJ261" s="273"/>
      <c r="AK261" s="273"/>
      <c r="AL261" s="273"/>
      <c r="AM261" s="273"/>
      <c r="AN261" s="273"/>
      <c r="AO261" s="273"/>
      <c r="AP261" s="273"/>
      <c r="AQ261" s="268"/>
      <c r="AR261" s="255"/>
      <c r="AS261" s="243"/>
      <c r="AT261" s="243"/>
      <c r="AU261" s="243"/>
    </row>
    <row r="262" spans="1:47" outlineLevel="3" x14ac:dyDescent="0.35">
      <c r="A262" s="243"/>
      <c r="B262" s="252"/>
      <c r="C262" s="245">
        <f t="shared" si="38"/>
        <v>4</v>
      </c>
      <c r="D262" s="268"/>
      <c r="E262" s="325">
        <v>1</v>
      </c>
      <c r="F262" s="325"/>
      <c r="G262" s="268"/>
      <c r="H262" s="273"/>
      <c r="I262" s="273">
        <v>5</v>
      </c>
      <c r="J262" s="273" t="s">
        <v>528</v>
      </c>
      <c r="K262" s="273"/>
      <c r="L262" s="273"/>
      <c r="M262" s="273"/>
      <c r="N262" s="361">
        <f t="shared" si="39"/>
        <v>45778</v>
      </c>
      <c r="O262" s="361">
        <f t="shared" si="39"/>
        <v>45778</v>
      </c>
      <c r="P262" s="361">
        <f t="shared" si="39"/>
        <v>45778</v>
      </c>
      <c r="Q262" s="361">
        <f t="shared" si="39"/>
        <v>45778</v>
      </c>
      <c r="R262" s="347">
        <f t="shared" si="33"/>
        <v>43586</v>
      </c>
      <c r="S262" s="347">
        <f t="shared" si="33"/>
        <v>43586</v>
      </c>
      <c r="T262" s="347">
        <f t="shared" si="33"/>
        <v>43586</v>
      </c>
      <c r="U262" s="347">
        <f t="shared" si="33"/>
        <v>43586</v>
      </c>
      <c r="V262" s="273"/>
      <c r="W262" s="354">
        <f t="shared" si="34"/>
        <v>66.950819672131146</v>
      </c>
      <c r="X262" s="354">
        <f t="shared" si="35"/>
        <v>66.950819672131146</v>
      </c>
      <c r="Y262" s="354">
        <f t="shared" si="36"/>
        <v>66.950819672131146</v>
      </c>
      <c r="Z262" s="354">
        <f t="shared" si="37"/>
        <v>66.950819672131146</v>
      </c>
      <c r="AA262" s="355"/>
      <c r="AB262" s="273"/>
      <c r="AC262" s="356">
        <v>0</v>
      </c>
      <c r="AD262" s="357">
        <v>0</v>
      </c>
      <c r="AE262" s="357">
        <v>0</v>
      </c>
      <c r="AF262" s="358">
        <v>0</v>
      </c>
      <c r="AG262" s="273"/>
      <c r="AH262" s="273"/>
      <c r="AI262" s="273"/>
      <c r="AJ262" s="273"/>
      <c r="AK262" s="273"/>
      <c r="AL262" s="273"/>
      <c r="AM262" s="273"/>
      <c r="AN262" s="273"/>
      <c r="AO262" s="273"/>
      <c r="AP262" s="273"/>
      <c r="AQ262" s="268"/>
      <c r="AR262" s="255"/>
      <c r="AS262" s="243"/>
      <c r="AT262" s="243"/>
      <c r="AU262" s="243"/>
    </row>
    <row r="263" spans="1:47" outlineLevel="3" x14ac:dyDescent="0.35">
      <c r="A263" s="243"/>
      <c r="B263" s="252"/>
      <c r="C263" s="245">
        <f t="shared" si="38"/>
        <v>4</v>
      </c>
      <c r="D263" s="268"/>
      <c r="E263" s="325">
        <v>1</v>
      </c>
      <c r="F263" s="325"/>
      <c r="G263" s="268"/>
      <c r="H263" s="273"/>
      <c r="I263" s="273">
        <v>6</v>
      </c>
      <c r="J263" s="273" t="s">
        <v>529</v>
      </c>
      <c r="K263" s="273"/>
      <c r="L263" s="273"/>
      <c r="M263" s="273"/>
      <c r="N263" s="361">
        <f t="shared" si="39"/>
        <v>46143</v>
      </c>
      <c r="O263" s="361">
        <f t="shared" si="39"/>
        <v>46143</v>
      </c>
      <c r="P263" s="361">
        <f t="shared" si="39"/>
        <v>46143</v>
      </c>
      <c r="Q263" s="361">
        <f t="shared" si="39"/>
        <v>46143</v>
      </c>
      <c r="R263" s="347">
        <f t="shared" si="33"/>
        <v>43586</v>
      </c>
      <c r="S263" s="347">
        <f t="shared" si="33"/>
        <v>43586</v>
      </c>
      <c r="T263" s="347">
        <f t="shared" si="33"/>
        <v>43586</v>
      </c>
      <c r="U263" s="347">
        <f t="shared" si="33"/>
        <v>43586</v>
      </c>
      <c r="V263" s="273"/>
      <c r="W263" s="354">
        <f t="shared" si="34"/>
        <v>78.918032786885249</v>
      </c>
      <c r="X263" s="354">
        <f t="shared" si="35"/>
        <v>78.918032786885249</v>
      </c>
      <c r="Y263" s="354">
        <f t="shared" si="36"/>
        <v>78.918032786885249</v>
      </c>
      <c r="Z263" s="354">
        <f t="shared" si="37"/>
        <v>78.918032786885249</v>
      </c>
      <c r="AA263" s="355"/>
      <c r="AB263" s="273"/>
      <c r="AC263" s="356">
        <v>0</v>
      </c>
      <c r="AD263" s="357">
        <v>0</v>
      </c>
      <c r="AE263" s="357">
        <v>0</v>
      </c>
      <c r="AF263" s="358">
        <v>0</v>
      </c>
      <c r="AG263" s="273"/>
      <c r="AH263" s="273"/>
      <c r="AI263" s="273"/>
      <c r="AJ263" s="273"/>
      <c r="AK263" s="273"/>
      <c r="AL263" s="273"/>
      <c r="AM263" s="273"/>
      <c r="AN263" s="273"/>
      <c r="AO263" s="273"/>
      <c r="AP263" s="273"/>
      <c r="AQ263" s="268"/>
      <c r="AR263" s="255"/>
      <c r="AS263" s="243"/>
      <c r="AT263" s="243"/>
      <c r="AU263" s="243"/>
    </row>
    <row r="264" spans="1:47" outlineLevel="3" x14ac:dyDescent="0.35">
      <c r="A264" s="243"/>
      <c r="B264" s="252"/>
      <c r="C264" s="245">
        <f t="shared" si="38"/>
        <v>4</v>
      </c>
      <c r="D264" s="268"/>
      <c r="E264" s="325">
        <v>1</v>
      </c>
      <c r="F264" s="325"/>
      <c r="G264" s="268"/>
      <c r="H264" s="273"/>
      <c r="I264" s="273">
        <v>7</v>
      </c>
      <c r="J264" s="273" t="s">
        <v>530</v>
      </c>
      <c r="K264" s="273"/>
      <c r="L264" s="273"/>
      <c r="M264" s="273"/>
      <c r="N264" s="361">
        <f t="shared" si="39"/>
        <v>46508</v>
      </c>
      <c r="O264" s="361">
        <f t="shared" si="39"/>
        <v>46508</v>
      </c>
      <c r="P264" s="361">
        <f t="shared" si="39"/>
        <v>46508</v>
      </c>
      <c r="Q264" s="361">
        <f t="shared" si="39"/>
        <v>46508</v>
      </c>
      <c r="R264" s="347">
        <f t="shared" si="33"/>
        <v>43586</v>
      </c>
      <c r="S264" s="347">
        <f t="shared" si="33"/>
        <v>43586</v>
      </c>
      <c r="T264" s="347">
        <f t="shared" si="33"/>
        <v>43586</v>
      </c>
      <c r="U264" s="347">
        <f t="shared" si="33"/>
        <v>43586</v>
      </c>
      <c r="V264" s="273"/>
      <c r="W264" s="362">
        <f t="shared" si="34"/>
        <v>90.885245901639351</v>
      </c>
      <c r="X264" s="362">
        <f t="shared" si="35"/>
        <v>90.885245901639351</v>
      </c>
      <c r="Y264" s="362">
        <f t="shared" si="36"/>
        <v>90.885245901639351</v>
      </c>
      <c r="Z264" s="362">
        <f t="shared" si="37"/>
        <v>90.885245901639351</v>
      </c>
      <c r="AA264" s="363"/>
      <c r="AB264" s="273"/>
      <c r="AC264" s="364">
        <v>0</v>
      </c>
      <c r="AD264" s="365">
        <v>0</v>
      </c>
      <c r="AE264" s="365">
        <v>0</v>
      </c>
      <c r="AF264" s="366">
        <v>0</v>
      </c>
      <c r="AG264" s="273"/>
      <c r="AH264" s="273"/>
      <c r="AI264" s="273"/>
      <c r="AJ264" s="273"/>
      <c r="AK264" s="273"/>
      <c r="AL264" s="273"/>
      <c r="AM264" s="273"/>
      <c r="AN264" s="273"/>
      <c r="AO264" s="273"/>
      <c r="AP264" s="273"/>
      <c r="AQ264" s="268"/>
      <c r="AR264" s="255"/>
      <c r="AS264" s="243"/>
      <c r="AT264" s="243"/>
      <c r="AU264" s="243"/>
    </row>
    <row r="265" spans="1:47" outlineLevel="2" collapsed="1" x14ac:dyDescent="0.35">
      <c r="A265" s="243"/>
      <c r="B265" s="252"/>
      <c r="C265" s="245">
        <f>INT($C$232)+2</f>
        <v>3</v>
      </c>
      <c r="D265" s="268"/>
      <c r="E265" s="325">
        <v>2</v>
      </c>
      <c r="F265" s="325"/>
      <c r="G265" s="268"/>
      <c r="H265" s="289" t="str">
        <f>H$252</f>
        <v>Win</v>
      </c>
      <c r="I265" s="273">
        <v>0</v>
      </c>
      <c r="J265" s="344" t="s">
        <v>523</v>
      </c>
      <c r="K265" s="345">
        <f>N265-150</f>
        <v>43836</v>
      </c>
      <c r="L265" s="345">
        <f>K265+17/2</f>
        <v>43844.5</v>
      </c>
      <c r="M265" s="273"/>
      <c r="N265" s="346">
        <v>43986</v>
      </c>
      <c r="O265" s="346">
        <v>43986</v>
      </c>
      <c r="P265" s="346">
        <v>43986</v>
      </c>
      <c r="Q265" s="346">
        <v>43986</v>
      </c>
      <c r="R265" s="347">
        <f t="shared" si="33"/>
        <v>43620</v>
      </c>
      <c r="S265" s="347">
        <f t="shared" si="33"/>
        <v>43620</v>
      </c>
      <c r="T265" s="347">
        <f t="shared" si="33"/>
        <v>43620</v>
      </c>
      <c r="U265" s="347">
        <f t="shared" si="33"/>
        <v>43620</v>
      </c>
      <c r="V265" s="273"/>
      <c r="W265" s="348">
        <f t="shared" si="34"/>
        <v>7.081967213114754</v>
      </c>
      <c r="X265" s="348">
        <f t="shared" si="35"/>
        <v>7.081967213114754</v>
      </c>
      <c r="Y265" s="348">
        <f t="shared" si="36"/>
        <v>7.081967213114754</v>
      </c>
      <c r="Z265" s="348">
        <f t="shared" si="37"/>
        <v>7.081967213114754</v>
      </c>
      <c r="AA265" s="349"/>
      <c r="AB265" s="273"/>
      <c r="AC265" s="350">
        <v>1</v>
      </c>
      <c r="AD265" s="351">
        <v>1</v>
      </c>
      <c r="AE265" s="351">
        <v>1</v>
      </c>
      <c r="AF265" s="352">
        <v>1</v>
      </c>
      <c r="AG265" s="273"/>
      <c r="AH265" s="273"/>
      <c r="AI265" s="273"/>
      <c r="AJ265" s="273"/>
      <c r="AK265" s="273"/>
      <c r="AL265" s="273"/>
      <c r="AM265" s="273"/>
      <c r="AN265" s="273"/>
      <c r="AO265" s="273"/>
      <c r="AP265" s="273"/>
      <c r="AQ265" s="268"/>
      <c r="AR265" s="255"/>
      <c r="AS265" s="243"/>
      <c r="AT265" s="243"/>
      <c r="AU265" s="243"/>
    </row>
    <row r="266" spans="1:47" hidden="1" outlineLevel="3" x14ac:dyDescent="0.35">
      <c r="A266" s="243"/>
      <c r="B266" s="252"/>
      <c r="C266" s="245">
        <f>INT($C$232)+3</f>
        <v>4</v>
      </c>
      <c r="D266" s="268"/>
      <c r="E266" s="325">
        <v>2</v>
      </c>
      <c r="F266" s="325"/>
      <c r="G266" s="268"/>
      <c r="H266" s="273"/>
      <c r="I266" s="273">
        <v>1</v>
      </c>
      <c r="J266" s="353" t="s">
        <v>524</v>
      </c>
      <c r="K266" s="345">
        <f>N266-150</f>
        <v>44201</v>
      </c>
      <c r="L266" s="345">
        <f>K266+17/2</f>
        <v>44209.5</v>
      </c>
      <c r="M266" s="273"/>
      <c r="N266" s="346">
        <v>44351</v>
      </c>
      <c r="O266" s="346">
        <v>44351</v>
      </c>
      <c r="P266" s="346">
        <v>44351</v>
      </c>
      <c r="Q266" s="346">
        <v>44351</v>
      </c>
      <c r="R266" s="347">
        <f t="shared" si="33"/>
        <v>43620</v>
      </c>
      <c r="S266" s="347">
        <f t="shared" si="33"/>
        <v>43620</v>
      </c>
      <c r="T266" s="347">
        <f t="shared" si="33"/>
        <v>43620</v>
      </c>
      <c r="U266" s="347">
        <f t="shared" si="33"/>
        <v>43620</v>
      </c>
      <c r="V266" s="273"/>
      <c r="W266" s="354">
        <f t="shared" si="34"/>
        <v>19.049180327868854</v>
      </c>
      <c r="X266" s="354">
        <f t="shared" si="35"/>
        <v>19.049180327868854</v>
      </c>
      <c r="Y266" s="354">
        <f t="shared" si="36"/>
        <v>19.049180327868854</v>
      </c>
      <c r="Z266" s="354">
        <f t="shared" si="37"/>
        <v>19.049180327868854</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35">
      <c r="A267" s="243"/>
      <c r="B267" s="252"/>
      <c r="C267" s="245">
        <f t="shared" ref="C267:C272" si="40">INT($C$232+3)</f>
        <v>4</v>
      </c>
      <c r="D267" s="268"/>
      <c r="E267" s="325">
        <v>2</v>
      </c>
      <c r="F267" s="325"/>
      <c r="G267" s="268"/>
      <c r="H267" s="273"/>
      <c r="I267" s="273">
        <v>2</v>
      </c>
      <c r="J267" s="353" t="s">
        <v>531</v>
      </c>
      <c r="K267" s="273"/>
      <c r="L267" s="273"/>
      <c r="M267" s="273"/>
      <c r="N267" s="361">
        <f t="shared" ref="N267:Q272" si="41">DATEVALUE(DAY(N266)&amp;"/"&amp;MONTH(N266)&amp;"/"&amp;YEAR(N266)+1)</f>
        <v>44716</v>
      </c>
      <c r="O267" s="361">
        <f t="shared" si="41"/>
        <v>44716</v>
      </c>
      <c r="P267" s="361">
        <f t="shared" si="41"/>
        <v>44716</v>
      </c>
      <c r="Q267" s="361">
        <f t="shared" si="41"/>
        <v>44716</v>
      </c>
      <c r="R267" s="347">
        <f t="shared" si="33"/>
        <v>43620</v>
      </c>
      <c r="S267" s="347">
        <f t="shared" si="33"/>
        <v>43620</v>
      </c>
      <c r="T267" s="347">
        <f t="shared" si="33"/>
        <v>43620</v>
      </c>
      <c r="U267" s="347">
        <f t="shared" si="33"/>
        <v>43620</v>
      </c>
      <c r="V267" s="273"/>
      <c r="W267" s="354">
        <f t="shared" si="34"/>
        <v>31.016393442622952</v>
      </c>
      <c r="X267" s="354">
        <f t="shared" si="35"/>
        <v>31.016393442622952</v>
      </c>
      <c r="Y267" s="354">
        <f t="shared" si="36"/>
        <v>31.016393442622952</v>
      </c>
      <c r="Z267" s="354">
        <f t="shared" si="37"/>
        <v>31.016393442622952</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35">
      <c r="A268" s="243"/>
      <c r="B268" s="252"/>
      <c r="C268" s="245">
        <f t="shared" si="40"/>
        <v>4</v>
      </c>
      <c r="D268" s="268"/>
      <c r="E268" s="325">
        <v>2</v>
      </c>
      <c r="F268" s="325"/>
      <c r="G268" s="268"/>
      <c r="H268" s="273"/>
      <c r="I268" s="273">
        <v>3</v>
      </c>
      <c r="J268" s="353" t="s">
        <v>532</v>
      </c>
      <c r="K268" s="273"/>
      <c r="L268" s="273"/>
      <c r="M268" s="273"/>
      <c r="N268" s="361">
        <f t="shared" si="41"/>
        <v>45081</v>
      </c>
      <c r="O268" s="361">
        <f t="shared" si="41"/>
        <v>45081</v>
      </c>
      <c r="P268" s="361">
        <f t="shared" si="41"/>
        <v>45081</v>
      </c>
      <c r="Q268" s="361">
        <f t="shared" si="41"/>
        <v>45081</v>
      </c>
      <c r="R268" s="347">
        <f t="shared" si="33"/>
        <v>43620</v>
      </c>
      <c r="S268" s="347">
        <f t="shared" si="33"/>
        <v>43620</v>
      </c>
      <c r="T268" s="347">
        <f t="shared" si="33"/>
        <v>43620</v>
      </c>
      <c r="U268" s="347">
        <f t="shared" si="33"/>
        <v>43620</v>
      </c>
      <c r="V268" s="273"/>
      <c r="W268" s="354">
        <f t="shared" si="34"/>
        <v>42.983606557377051</v>
      </c>
      <c r="X268" s="354">
        <f t="shared" si="35"/>
        <v>42.983606557377051</v>
      </c>
      <c r="Y268" s="354">
        <f t="shared" si="36"/>
        <v>42.983606557377051</v>
      </c>
      <c r="Z268" s="354">
        <f t="shared" si="37"/>
        <v>42.983606557377051</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35">
      <c r="A269" s="243"/>
      <c r="B269" s="252"/>
      <c r="C269" s="245">
        <f t="shared" si="40"/>
        <v>4</v>
      </c>
      <c r="D269" s="268"/>
      <c r="E269" s="325">
        <v>2</v>
      </c>
      <c r="F269" s="325"/>
      <c r="G269" s="268"/>
      <c r="H269" s="273"/>
      <c r="I269" s="273">
        <v>4</v>
      </c>
      <c r="J269" s="353" t="s">
        <v>533</v>
      </c>
      <c r="K269" s="273"/>
      <c r="L269" s="273"/>
      <c r="M269" s="273"/>
      <c r="N269" s="361">
        <f t="shared" si="41"/>
        <v>45447</v>
      </c>
      <c r="O269" s="361">
        <f t="shared" si="41"/>
        <v>45447</v>
      </c>
      <c r="P269" s="361">
        <f t="shared" si="41"/>
        <v>45447</v>
      </c>
      <c r="Q269" s="361">
        <f t="shared" si="41"/>
        <v>45447</v>
      </c>
      <c r="R269" s="347">
        <f t="shared" si="33"/>
        <v>43620</v>
      </c>
      <c r="S269" s="347">
        <f t="shared" si="33"/>
        <v>43620</v>
      </c>
      <c r="T269" s="347">
        <f t="shared" si="33"/>
        <v>43620</v>
      </c>
      <c r="U269" s="347">
        <f t="shared" si="33"/>
        <v>43620</v>
      </c>
      <c r="V269" s="273"/>
      <c r="W269" s="354">
        <f t="shared" si="34"/>
        <v>54.983606557377051</v>
      </c>
      <c r="X269" s="354">
        <f t="shared" si="35"/>
        <v>54.983606557377051</v>
      </c>
      <c r="Y269" s="354">
        <f t="shared" si="36"/>
        <v>54.983606557377051</v>
      </c>
      <c r="Z269" s="354">
        <f t="shared" si="37"/>
        <v>54.983606557377051</v>
      </c>
      <c r="AA269" s="355"/>
      <c r="AB269" s="273"/>
      <c r="AC269" s="356">
        <v>1</v>
      </c>
      <c r="AD269" s="357">
        <v>1</v>
      </c>
      <c r="AE269" s="357">
        <v>1</v>
      </c>
      <c r="AF269" s="358">
        <v>1</v>
      </c>
      <c r="AG269" s="273"/>
      <c r="AH269" s="273"/>
      <c r="AI269" s="273"/>
      <c r="AJ269" s="273"/>
      <c r="AK269" s="273"/>
      <c r="AL269" s="273"/>
      <c r="AM269" s="273"/>
      <c r="AN269" s="273"/>
      <c r="AO269" s="273"/>
      <c r="AP269" s="273"/>
      <c r="AQ269" s="268"/>
      <c r="AR269" s="255"/>
      <c r="AS269" s="243"/>
      <c r="AT269" s="243"/>
      <c r="AU269" s="243"/>
    </row>
    <row r="270" spans="1:47" hidden="1" outlineLevel="3" x14ac:dyDescent="0.35">
      <c r="A270" s="243"/>
      <c r="B270" s="252"/>
      <c r="C270" s="245">
        <f t="shared" si="40"/>
        <v>4</v>
      </c>
      <c r="D270" s="268"/>
      <c r="E270" s="325">
        <v>2</v>
      </c>
      <c r="F270" s="325"/>
      <c r="G270" s="268"/>
      <c r="H270" s="273"/>
      <c r="I270" s="273">
        <v>5</v>
      </c>
      <c r="J270" s="353" t="s">
        <v>534</v>
      </c>
      <c r="K270" s="273"/>
      <c r="L270" s="273"/>
      <c r="M270" s="273"/>
      <c r="N270" s="361">
        <f t="shared" si="41"/>
        <v>45812</v>
      </c>
      <c r="O270" s="361">
        <f t="shared" si="41"/>
        <v>45812</v>
      </c>
      <c r="P270" s="361">
        <f t="shared" si="41"/>
        <v>45812</v>
      </c>
      <c r="Q270" s="361">
        <f t="shared" si="41"/>
        <v>45812</v>
      </c>
      <c r="R270" s="347">
        <f t="shared" si="33"/>
        <v>43620</v>
      </c>
      <c r="S270" s="347">
        <f t="shared" si="33"/>
        <v>43620</v>
      </c>
      <c r="T270" s="347">
        <f t="shared" si="33"/>
        <v>43620</v>
      </c>
      <c r="U270" s="347">
        <f t="shared" si="33"/>
        <v>43620</v>
      </c>
      <c r="V270" s="273"/>
      <c r="W270" s="354">
        <f t="shared" si="34"/>
        <v>66.950819672131146</v>
      </c>
      <c r="X270" s="354">
        <f t="shared" si="35"/>
        <v>66.950819672131146</v>
      </c>
      <c r="Y270" s="354">
        <f t="shared" si="36"/>
        <v>66.950819672131146</v>
      </c>
      <c r="Z270" s="354">
        <f t="shared" si="37"/>
        <v>66.950819672131146</v>
      </c>
      <c r="AA270" s="355"/>
      <c r="AB270" s="273"/>
      <c r="AC270" s="356">
        <v>1</v>
      </c>
      <c r="AD270" s="357">
        <v>1</v>
      </c>
      <c r="AE270" s="357">
        <v>1</v>
      </c>
      <c r="AF270" s="358">
        <v>1</v>
      </c>
      <c r="AG270" s="273"/>
      <c r="AH270" s="273"/>
      <c r="AI270" s="273"/>
      <c r="AJ270" s="273"/>
      <c r="AK270" s="273"/>
      <c r="AL270" s="273"/>
      <c r="AM270" s="273"/>
      <c r="AN270" s="273"/>
      <c r="AO270" s="273"/>
      <c r="AP270" s="273"/>
      <c r="AQ270" s="268"/>
      <c r="AR270" s="255"/>
      <c r="AS270" s="243"/>
      <c r="AT270" s="243"/>
      <c r="AU270" s="243"/>
    </row>
    <row r="271" spans="1:47" hidden="1" outlineLevel="3" x14ac:dyDescent="0.35">
      <c r="A271" s="243"/>
      <c r="B271" s="252"/>
      <c r="C271" s="245">
        <f t="shared" si="40"/>
        <v>4</v>
      </c>
      <c r="D271" s="268"/>
      <c r="E271" s="325">
        <v>2</v>
      </c>
      <c r="F271" s="325"/>
      <c r="G271" s="268"/>
      <c r="H271" s="273"/>
      <c r="I271" s="273">
        <v>6</v>
      </c>
      <c r="J271" s="353" t="s">
        <v>535</v>
      </c>
      <c r="K271" s="273"/>
      <c r="L271" s="273"/>
      <c r="M271" s="273"/>
      <c r="N271" s="361">
        <f t="shared" si="41"/>
        <v>46177</v>
      </c>
      <c r="O271" s="361">
        <f t="shared" si="41"/>
        <v>46177</v>
      </c>
      <c r="P271" s="361">
        <f t="shared" si="41"/>
        <v>46177</v>
      </c>
      <c r="Q271" s="361">
        <f t="shared" si="41"/>
        <v>46177</v>
      </c>
      <c r="R271" s="347">
        <f t="shared" si="33"/>
        <v>43620</v>
      </c>
      <c r="S271" s="347">
        <f t="shared" si="33"/>
        <v>43620</v>
      </c>
      <c r="T271" s="347">
        <f t="shared" si="33"/>
        <v>43620</v>
      </c>
      <c r="U271" s="347">
        <f t="shared" si="33"/>
        <v>43620</v>
      </c>
      <c r="V271" s="273"/>
      <c r="W271" s="354">
        <f t="shared" si="34"/>
        <v>78.918032786885249</v>
      </c>
      <c r="X271" s="354">
        <f t="shared" si="35"/>
        <v>78.918032786885249</v>
      </c>
      <c r="Y271" s="354">
        <f t="shared" si="36"/>
        <v>78.918032786885249</v>
      </c>
      <c r="Z271" s="354">
        <f t="shared" si="37"/>
        <v>78.918032786885249</v>
      </c>
      <c r="AA271" s="355"/>
      <c r="AB271" s="273"/>
      <c r="AC271" s="356">
        <v>1</v>
      </c>
      <c r="AD271" s="357">
        <v>1</v>
      </c>
      <c r="AE271" s="357">
        <v>1</v>
      </c>
      <c r="AF271" s="358">
        <v>1</v>
      </c>
      <c r="AG271" s="273"/>
      <c r="AH271" s="273"/>
      <c r="AI271" s="273"/>
      <c r="AJ271" s="273"/>
      <c r="AK271" s="273"/>
      <c r="AL271" s="273"/>
      <c r="AM271" s="273"/>
      <c r="AN271" s="273"/>
      <c r="AO271" s="273"/>
      <c r="AP271" s="273"/>
      <c r="AQ271" s="268"/>
      <c r="AR271" s="255"/>
      <c r="AS271" s="243"/>
      <c r="AT271" s="243"/>
      <c r="AU271" s="243"/>
    </row>
    <row r="272" spans="1:47" hidden="1" outlineLevel="3" x14ac:dyDescent="0.35">
      <c r="A272" s="243"/>
      <c r="B272" s="252"/>
      <c r="C272" s="245">
        <f t="shared" si="40"/>
        <v>4</v>
      </c>
      <c r="D272" s="268"/>
      <c r="E272" s="325">
        <v>2</v>
      </c>
      <c r="F272" s="325"/>
      <c r="G272" s="268"/>
      <c r="H272" s="273"/>
      <c r="I272" s="273">
        <v>7</v>
      </c>
      <c r="J272" s="539" t="s">
        <v>536</v>
      </c>
      <c r="K272" s="273"/>
      <c r="L272" s="273"/>
      <c r="M272" s="273"/>
      <c r="N272" s="361">
        <f t="shared" si="41"/>
        <v>46542</v>
      </c>
      <c r="O272" s="361">
        <f t="shared" si="41"/>
        <v>46542</v>
      </c>
      <c r="P272" s="361">
        <f t="shared" si="41"/>
        <v>46542</v>
      </c>
      <c r="Q272" s="361">
        <f t="shared" si="41"/>
        <v>46542</v>
      </c>
      <c r="R272" s="347">
        <f t="shared" si="33"/>
        <v>43620</v>
      </c>
      <c r="S272" s="347">
        <f t="shared" si="33"/>
        <v>43620</v>
      </c>
      <c r="T272" s="347">
        <f t="shared" si="33"/>
        <v>43620</v>
      </c>
      <c r="U272" s="347">
        <f t="shared" si="33"/>
        <v>43620</v>
      </c>
      <c r="V272" s="273"/>
      <c r="W272" s="362">
        <f t="shared" si="34"/>
        <v>90.885245901639351</v>
      </c>
      <c r="X272" s="362">
        <f t="shared" si="35"/>
        <v>90.885245901639351</v>
      </c>
      <c r="Y272" s="362">
        <f t="shared" si="36"/>
        <v>90.885245901639351</v>
      </c>
      <c r="Z272" s="362">
        <f t="shared" si="37"/>
        <v>90.885245901639351</v>
      </c>
      <c r="AA272" s="363"/>
      <c r="AB272" s="273"/>
      <c r="AC272" s="364">
        <v>1</v>
      </c>
      <c r="AD272" s="365">
        <v>1</v>
      </c>
      <c r="AE272" s="365">
        <v>1</v>
      </c>
      <c r="AF272" s="366">
        <v>1</v>
      </c>
      <c r="AG272" s="273"/>
      <c r="AH272" s="273"/>
      <c r="AI272" s="273"/>
      <c r="AJ272" s="273"/>
      <c r="AK272" s="273"/>
      <c r="AL272" s="273"/>
      <c r="AM272" s="273"/>
      <c r="AN272" s="273"/>
      <c r="AO272" s="273"/>
      <c r="AP272" s="273"/>
      <c r="AQ272" s="268"/>
      <c r="AR272" s="255"/>
      <c r="AS272" s="243"/>
      <c r="AT272" s="243"/>
      <c r="AU272" s="243"/>
    </row>
    <row r="273" spans="1:51" outlineLevel="2" collapsed="1" x14ac:dyDescent="0.35">
      <c r="A273" s="243"/>
      <c r="B273" s="252"/>
      <c r="C273" s="245">
        <f>INT($C$232)+2</f>
        <v>3</v>
      </c>
      <c r="D273" s="268"/>
      <c r="E273" s="325">
        <v>3</v>
      </c>
      <c r="F273" s="325"/>
      <c r="G273" s="268"/>
      <c r="H273" s="289" t="str">
        <f>H$253</f>
        <v>Spr</v>
      </c>
      <c r="I273" s="343">
        <v>0</v>
      </c>
      <c r="J273" s="540" t="s">
        <v>523</v>
      </c>
      <c r="K273" s="538">
        <f>N273-150</f>
        <v>43871</v>
      </c>
      <c r="L273" s="345">
        <f>K273+17/2</f>
        <v>43879.5</v>
      </c>
      <c r="M273" s="273"/>
      <c r="N273" s="346">
        <v>44021</v>
      </c>
      <c r="O273" s="346">
        <v>44021</v>
      </c>
      <c r="P273" s="346">
        <v>44021</v>
      </c>
      <c r="Q273" s="346">
        <v>44021</v>
      </c>
      <c r="R273" s="347">
        <f t="shared" si="33"/>
        <v>43655</v>
      </c>
      <c r="S273" s="347">
        <f t="shared" si="33"/>
        <v>43655</v>
      </c>
      <c r="T273" s="347">
        <f t="shared" si="33"/>
        <v>43655</v>
      </c>
      <c r="U273" s="347">
        <f t="shared" si="33"/>
        <v>43655</v>
      </c>
      <c r="V273" s="273"/>
      <c r="W273" s="348">
        <f t="shared" si="34"/>
        <v>7.081967213114754</v>
      </c>
      <c r="X273" s="348">
        <f t="shared" si="35"/>
        <v>7.081967213114754</v>
      </c>
      <c r="Y273" s="348">
        <f t="shared" si="36"/>
        <v>7.081967213114754</v>
      </c>
      <c r="Z273" s="348">
        <f t="shared" si="37"/>
        <v>7.081967213114754</v>
      </c>
      <c r="AA273" s="349"/>
      <c r="AB273" s="273"/>
      <c r="AC273" s="350">
        <v>2</v>
      </c>
      <c r="AD273" s="351">
        <v>2</v>
      </c>
      <c r="AE273" s="351">
        <v>2</v>
      </c>
      <c r="AF273" s="352">
        <v>2</v>
      </c>
      <c r="AG273" s="273"/>
      <c r="AH273" s="273"/>
      <c r="AI273" s="273"/>
      <c r="AJ273" s="273"/>
      <c r="AK273" s="273"/>
      <c r="AL273" s="273"/>
      <c r="AM273" s="273"/>
      <c r="AN273" s="273"/>
      <c r="AO273" s="273"/>
      <c r="AP273" s="273"/>
      <c r="AQ273" s="268"/>
      <c r="AR273" s="255"/>
      <c r="AS273" s="243"/>
      <c r="AT273" s="243"/>
      <c r="AU273" s="243"/>
    </row>
    <row r="274" spans="1:51" hidden="1" outlineLevel="3" x14ac:dyDescent="0.35">
      <c r="A274" s="243"/>
      <c r="B274" s="252"/>
      <c r="C274" s="245">
        <f>INT($C$232)+3</f>
        <v>4</v>
      </c>
      <c r="D274" s="268"/>
      <c r="E274" s="325">
        <v>3</v>
      </c>
      <c r="F274" s="325"/>
      <c r="G274" s="268"/>
      <c r="H274" s="273"/>
      <c r="I274" s="343">
        <v>1</v>
      </c>
      <c r="J274" s="273" t="s">
        <v>524</v>
      </c>
      <c r="K274" s="538">
        <f>N274-150</f>
        <v>44236</v>
      </c>
      <c r="L274" s="345">
        <f>K274+17/2</f>
        <v>44244.5</v>
      </c>
      <c r="M274" s="273"/>
      <c r="N274" s="346">
        <v>44386</v>
      </c>
      <c r="O274" s="346">
        <v>44386</v>
      </c>
      <c r="P274" s="346">
        <v>44386</v>
      </c>
      <c r="Q274" s="346">
        <v>44386</v>
      </c>
      <c r="R274" s="347">
        <f t="shared" si="33"/>
        <v>43655</v>
      </c>
      <c r="S274" s="347">
        <f t="shared" si="33"/>
        <v>43655</v>
      </c>
      <c r="T274" s="347">
        <f t="shared" si="33"/>
        <v>43655</v>
      </c>
      <c r="U274" s="347">
        <f t="shared" si="33"/>
        <v>43655</v>
      </c>
      <c r="V274" s="273"/>
      <c r="W274" s="354">
        <f t="shared" si="34"/>
        <v>19.049180327868854</v>
      </c>
      <c r="X274" s="354">
        <f t="shared" si="35"/>
        <v>19.049180327868854</v>
      </c>
      <c r="Y274" s="354">
        <f t="shared" si="36"/>
        <v>19.049180327868854</v>
      </c>
      <c r="Z274" s="354">
        <f t="shared" si="37"/>
        <v>19.049180327868854</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35">
      <c r="A275" s="243"/>
      <c r="B275" s="252"/>
      <c r="C275" s="245">
        <f t="shared" ref="C275:C280" si="42">INT($C$232+3)</f>
        <v>4</v>
      </c>
      <c r="D275" s="268"/>
      <c r="E275" s="325">
        <v>3</v>
      </c>
      <c r="F275" s="325"/>
      <c r="G275" s="268"/>
      <c r="H275" s="273"/>
      <c r="I275" s="343">
        <v>2</v>
      </c>
      <c r="J275" s="273" t="s">
        <v>531</v>
      </c>
      <c r="K275" s="360"/>
      <c r="L275" s="273"/>
      <c r="M275" s="273"/>
      <c r="N275" s="361">
        <f t="shared" ref="N275:Q280" si="43">DATEVALUE(DAY(N274)&amp;"/"&amp;MONTH(N274)&amp;"/"&amp;YEAR(N274)+1)</f>
        <v>44751</v>
      </c>
      <c r="O275" s="361">
        <f t="shared" si="43"/>
        <v>44751</v>
      </c>
      <c r="P275" s="361">
        <f t="shared" si="43"/>
        <v>44751</v>
      </c>
      <c r="Q275" s="361">
        <f t="shared" si="43"/>
        <v>44751</v>
      </c>
      <c r="R275" s="347">
        <f t="shared" si="33"/>
        <v>43655</v>
      </c>
      <c r="S275" s="347">
        <f t="shared" si="33"/>
        <v>43655</v>
      </c>
      <c r="T275" s="347">
        <f t="shared" si="33"/>
        <v>43655</v>
      </c>
      <c r="U275" s="347">
        <f t="shared" si="33"/>
        <v>43655</v>
      </c>
      <c r="V275" s="273"/>
      <c r="W275" s="354">
        <f t="shared" si="34"/>
        <v>31.016393442622952</v>
      </c>
      <c r="X275" s="354">
        <f t="shared" si="35"/>
        <v>31.016393442622952</v>
      </c>
      <c r="Y275" s="354">
        <f t="shared" si="36"/>
        <v>31.016393442622952</v>
      </c>
      <c r="Z275" s="354">
        <f t="shared" si="37"/>
        <v>31.016393442622952</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35">
      <c r="A276" s="243"/>
      <c r="B276" s="252"/>
      <c r="C276" s="245">
        <f t="shared" si="42"/>
        <v>4</v>
      </c>
      <c r="D276" s="268"/>
      <c r="E276" s="325">
        <v>3</v>
      </c>
      <c r="F276" s="325"/>
      <c r="G276" s="268"/>
      <c r="H276" s="273"/>
      <c r="I276" s="343">
        <v>3</v>
      </c>
      <c r="J276" s="273" t="s">
        <v>532</v>
      </c>
      <c r="K276" s="360"/>
      <c r="L276" s="273"/>
      <c r="M276" s="273"/>
      <c r="N276" s="361">
        <f t="shared" si="43"/>
        <v>45116</v>
      </c>
      <c r="O276" s="361">
        <f t="shared" si="43"/>
        <v>45116</v>
      </c>
      <c r="P276" s="361">
        <f t="shared" si="43"/>
        <v>45116</v>
      </c>
      <c r="Q276" s="361">
        <f t="shared" si="43"/>
        <v>45116</v>
      </c>
      <c r="R276" s="347">
        <f t="shared" si="33"/>
        <v>43655</v>
      </c>
      <c r="S276" s="347">
        <f t="shared" si="33"/>
        <v>43655</v>
      </c>
      <c r="T276" s="347">
        <f t="shared" si="33"/>
        <v>43655</v>
      </c>
      <c r="U276" s="347">
        <f t="shared" si="33"/>
        <v>43655</v>
      </c>
      <c r="V276" s="273"/>
      <c r="W276" s="354">
        <f t="shared" si="34"/>
        <v>42.983606557377051</v>
      </c>
      <c r="X276" s="354">
        <f t="shared" si="35"/>
        <v>42.983606557377051</v>
      </c>
      <c r="Y276" s="354">
        <f t="shared" si="36"/>
        <v>42.983606557377051</v>
      </c>
      <c r="Z276" s="354">
        <f t="shared" si="37"/>
        <v>42.983606557377051</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35">
      <c r="A277" s="243"/>
      <c r="B277" s="252"/>
      <c r="C277" s="245">
        <f t="shared" si="42"/>
        <v>4</v>
      </c>
      <c r="D277" s="268"/>
      <c r="E277" s="325">
        <v>3</v>
      </c>
      <c r="F277" s="325"/>
      <c r="G277" s="268"/>
      <c r="H277" s="273"/>
      <c r="I277" s="343">
        <v>4</v>
      </c>
      <c r="J277" s="273" t="s">
        <v>533</v>
      </c>
      <c r="K277" s="360"/>
      <c r="L277" s="273"/>
      <c r="M277" s="273"/>
      <c r="N277" s="361">
        <f t="shared" si="43"/>
        <v>45482</v>
      </c>
      <c r="O277" s="361">
        <f t="shared" si="43"/>
        <v>45482</v>
      </c>
      <c r="P277" s="361">
        <f t="shared" si="43"/>
        <v>45482</v>
      </c>
      <c r="Q277" s="361">
        <f t="shared" si="43"/>
        <v>45482</v>
      </c>
      <c r="R277" s="347">
        <f t="shared" si="33"/>
        <v>43655</v>
      </c>
      <c r="S277" s="347">
        <f t="shared" si="33"/>
        <v>43655</v>
      </c>
      <c r="T277" s="347">
        <f t="shared" si="33"/>
        <v>43655</v>
      </c>
      <c r="U277" s="347">
        <f t="shared" si="33"/>
        <v>43655</v>
      </c>
      <c r="V277" s="273"/>
      <c r="W277" s="354">
        <f t="shared" si="34"/>
        <v>54.983606557377051</v>
      </c>
      <c r="X277" s="354">
        <f t="shared" si="35"/>
        <v>54.983606557377051</v>
      </c>
      <c r="Y277" s="354">
        <f t="shared" si="36"/>
        <v>54.983606557377051</v>
      </c>
      <c r="Z277" s="354">
        <f t="shared" si="37"/>
        <v>54.983606557377051</v>
      </c>
      <c r="AA277" s="355"/>
      <c r="AB277" s="273"/>
      <c r="AC277" s="356">
        <v>2</v>
      </c>
      <c r="AD277" s="357">
        <v>2</v>
      </c>
      <c r="AE277" s="357">
        <v>2</v>
      </c>
      <c r="AF277" s="358">
        <v>2</v>
      </c>
      <c r="AG277" s="273"/>
      <c r="AH277" s="273"/>
      <c r="AI277" s="273"/>
      <c r="AJ277" s="273"/>
      <c r="AK277" s="273"/>
      <c r="AL277" s="273"/>
      <c r="AM277" s="273"/>
      <c r="AN277" s="273"/>
      <c r="AO277" s="273"/>
      <c r="AP277" s="273"/>
      <c r="AQ277" s="268"/>
      <c r="AR277" s="255"/>
      <c r="AS277" s="243"/>
      <c r="AT277" s="243"/>
      <c r="AU277" s="243"/>
    </row>
    <row r="278" spans="1:51" hidden="1" outlineLevel="3" x14ac:dyDescent="0.35">
      <c r="A278" s="243"/>
      <c r="B278" s="252"/>
      <c r="C278" s="245">
        <f t="shared" si="42"/>
        <v>4</v>
      </c>
      <c r="D278" s="268"/>
      <c r="E278" s="325">
        <v>3</v>
      </c>
      <c r="F278" s="325"/>
      <c r="G278" s="268"/>
      <c r="H278" s="273"/>
      <c r="I278" s="343">
        <v>5</v>
      </c>
      <c r="J278" s="273" t="s">
        <v>534</v>
      </c>
      <c r="K278" s="360"/>
      <c r="L278" s="273"/>
      <c r="M278" s="273"/>
      <c r="N278" s="361">
        <f t="shared" si="43"/>
        <v>45847</v>
      </c>
      <c r="O278" s="361">
        <f t="shared" si="43"/>
        <v>45847</v>
      </c>
      <c r="P278" s="361">
        <f t="shared" si="43"/>
        <v>45847</v>
      </c>
      <c r="Q278" s="361">
        <f t="shared" si="43"/>
        <v>45847</v>
      </c>
      <c r="R278" s="347">
        <f t="shared" si="33"/>
        <v>43655</v>
      </c>
      <c r="S278" s="347">
        <f t="shared" si="33"/>
        <v>43655</v>
      </c>
      <c r="T278" s="347">
        <f t="shared" si="33"/>
        <v>43655</v>
      </c>
      <c r="U278" s="347">
        <f t="shared" si="33"/>
        <v>43655</v>
      </c>
      <c r="V278" s="273"/>
      <c r="W278" s="354">
        <f t="shared" si="34"/>
        <v>66.950819672131146</v>
      </c>
      <c r="X278" s="354">
        <f t="shared" si="35"/>
        <v>66.950819672131146</v>
      </c>
      <c r="Y278" s="354">
        <f t="shared" si="36"/>
        <v>66.950819672131146</v>
      </c>
      <c r="Z278" s="354">
        <f t="shared" si="37"/>
        <v>66.950819672131146</v>
      </c>
      <c r="AA278" s="355"/>
      <c r="AB278" s="273"/>
      <c r="AC278" s="356">
        <v>2</v>
      </c>
      <c r="AD278" s="357">
        <v>2</v>
      </c>
      <c r="AE278" s="357">
        <v>2</v>
      </c>
      <c r="AF278" s="358">
        <v>2</v>
      </c>
      <c r="AG278" s="273"/>
      <c r="AH278" s="273"/>
      <c r="AI278" s="273"/>
      <c r="AJ278" s="273"/>
      <c r="AK278" s="273"/>
      <c r="AL278" s="273"/>
      <c r="AM278" s="273"/>
      <c r="AN278" s="273"/>
      <c r="AO278" s="273"/>
      <c r="AP278" s="273"/>
      <c r="AQ278" s="268"/>
      <c r="AR278" s="255"/>
      <c r="AS278" s="243"/>
      <c r="AT278" s="243"/>
      <c r="AU278" s="243"/>
    </row>
    <row r="279" spans="1:51" hidden="1" outlineLevel="3" x14ac:dyDescent="0.35">
      <c r="A279" s="243"/>
      <c r="B279" s="252"/>
      <c r="C279" s="245">
        <f t="shared" si="42"/>
        <v>4</v>
      </c>
      <c r="D279" s="268"/>
      <c r="E279" s="325">
        <v>3</v>
      </c>
      <c r="F279" s="325"/>
      <c r="G279" s="268"/>
      <c r="H279" s="273"/>
      <c r="I279" s="343">
        <v>6</v>
      </c>
      <c r="J279" s="273" t="s">
        <v>535</v>
      </c>
      <c r="K279" s="360"/>
      <c r="L279" s="273"/>
      <c r="M279" s="273"/>
      <c r="N279" s="361">
        <f t="shared" si="43"/>
        <v>46212</v>
      </c>
      <c r="O279" s="361">
        <f t="shared" si="43"/>
        <v>46212</v>
      </c>
      <c r="P279" s="361">
        <f t="shared" si="43"/>
        <v>46212</v>
      </c>
      <c r="Q279" s="361">
        <f t="shared" si="43"/>
        <v>46212</v>
      </c>
      <c r="R279" s="347">
        <f t="shared" si="33"/>
        <v>43655</v>
      </c>
      <c r="S279" s="347">
        <f t="shared" si="33"/>
        <v>43655</v>
      </c>
      <c r="T279" s="347">
        <f t="shared" si="33"/>
        <v>43655</v>
      </c>
      <c r="U279" s="347">
        <f t="shared" si="33"/>
        <v>43655</v>
      </c>
      <c r="V279" s="273"/>
      <c r="W279" s="354">
        <f t="shared" si="34"/>
        <v>78.918032786885249</v>
      </c>
      <c r="X279" s="354">
        <f t="shared" si="35"/>
        <v>78.918032786885249</v>
      </c>
      <c r="Y279" s="354">
        <f t="shared" si="36"/>
        <v>78.918032786885249</v>
      </c>
      <c r="Z279" s="354">
        <f t="shared" si="37"/>
        <v>78.918032786885249</v>
      </c>
      <c r="AA279" s="355"/>
      <c r="AB279" s="273"/>
      <c r="AC279" s="356">
        <v>2</v>
      </c>
      <c r="AD279" s="357">
        <v>2</v>
      </c>
      <c r="AE279" s="357">
        <v>2</v>
      </c>
      <c r="AF279" s="358">
        <v>2</v>
      </c>
      <c r="AG279" s="273"/>
      <c r="AH279" s="273"/>
      <c r="AI279" s="273"/>
      <c r="AJ279" s="273"/>
      <c r="AK279" s="273"/>
      <c r="AL279" s="273"/>
      <c r="AM279" s="273"/>
      <c r="AN279" s="273"/>
      <c r="AO279" s="273"/>
      <c r="AP279" s="273"/>
      <c r="AQ279" s="268"/>
      <c r="AR279" s="255"/>
      <c r="AS279" s="243"/>
      <c r="AT279" s="243"/>
      <c r="AU279" s="243"/>
    </row>
    <row r="280" spans="1:51" hidden="1" outlineLevel="3" x14ac:dyDescent="0.35">
      <c r="A280" s="243"/>
      <c r="B280" s="252"/>
      <c r="C280" s="245">
        <f t="shared" si="42"/>
        <v>4</v>
      </c>
      <c r="D280" s="268"/>
      <c r="E280" s="325">
        <v>3</v>
      </c>
      <c r="F280" s="325"/>
      <c r="G280" s="268"/>
      <c r="H280" s="273"/>
      <c r="I280" s="343">
        <v>7</v>
      </c>
      <c r="J280" s="273" t="s">
        <v>536</v>
      </c>
      <c r="K280" s="360"/>
      <c r="L280" s="273"/>
      <c r="M280" s="273"/>
      <c r="N280" s="361">
        <f t="shared" si="43"/>
        <v>46577</v>
      </c>
      <c r="O280" s="361">
        <f t="shared" si="43"/>
        <v>46577</v>
      </c>
      <c r="P280" s="361">
        <f t="shared" si="43"/>
        <v>46577</v>
      </c>
      <c r="Q280" s="361">
        <f t="shared" si="43"/>
        <v>46577</v>
      </c>
      <c r="R280" s="347">
        <f t="shared" si="33"/>
        <v>43655</v>
      </c>
      <c r="S280" s="347">
        <f t="shared" si="33"/>
        <v>43655</v>
      </c>
      <c r="T280" s="347">
        <f t="shared" si="33"/>
        <v>43655</v>
      </c>
      <c r="U280" s="347">
        <f t="shared" si="33"/>
        <v>43655</v>
      </c>
      <c r="V280" s="273"/>
      <c r="W280" s="362">
        <f t="shared" si="34"/>
        <v>90.885245901639351</v>
      </c>
      <c r="X280" s="362">
        <f t="shared" si="35"/>
        <v>90.885245901639351</v>
      </c>
      <c r="Y280" s="362">
        <f t="shared" si="36"/>
        <v>90.885245901639351</v>
      </c>
      <c r="Z280" s="362">
        <f t="shared" si="37"/>
        <v>90.885245901639351</v>
      </c>
      <c r="AA280" s="363"/>
      <c r="AB280" s="273"/>
      <c r="AC280" s="364">
        <v>2</v>
      </c>
      <c r="AD280" s="365">
        <v>2</v>
      </c>
      <c r="AE280" s="365">
        <v>2</v>
      </c>
      <c r="AF280" s="366">
        <v>2</v>
      </c>
      <c r="AG280" s="273"/>
      <c r="AH280" s="273"/>
      <c r="AI280" s="273"/>
      <c r="AJ280" s="273"/>
      <c r="AK280" s="273"/>
      <c r="AL280" s="273"/>
      <c r="AM280" s="273"/>
      <c r="AN280" s="273"/>
      <c r="AO280" s="273"/>
      <c r="AP280" s="273"/>
      <c r="AQ280" s="268"/>
      <c r="AR280" s="255"/>
      <c r="AS280" s="243"/>
      <c r="AT280" s="243"/>
      <c r="AU280" s="243"/>
    </row>
    <row r="281" spans="1:51" hidden="1" outlineLevel="3" x14ac:dyDescent="0.35">
      <c r="A281" s="243"/>
      <c r="B281" s="252"/>
      <c r="C281" s="245"/>
      <c r="D281" s="268"/>
      <c r="E281" s="325"/>
      <c r="F281" s="325"/>
      <c r="G281" s="268"/>
      <c r="H281" s="273"/>
      <c r="I281" s="330"/>
      <c r="J281" s="330"/>
      <c r="K281" s="330"/>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35">
      <c r="A282" s="243"/>
      <c r="B282" s="252"/>
      <c r="C282" s="245"/>
      <c r="D282" s="268"/>
      <c r="E282" s="325"/>
      <c r="F282" s="325"/>
      <c r="G282" s="268"/>
      <c r="H282" s="273"/>
      <c r="I282" s="330"/>
      <c r="J282" s="330"/>
      <c r="K282" s="712" t="s">
        <v>1024</v>
      </c>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t="8.25" hidden="1" customHeight="1" outlineLevel="3" x14ac:dyDescent="0.35">
      <c r="A283" s="243"/>
      <c r="B283" s="252"/>
      <c r="C283" s="245"/>
      <c r="D283" s="268"/>
      <c r="E283" s="325"/>
      <c r="F283" s="325"/>
      <c r="G283" s="268"/>
      <c r="H283" s="273"/>
      <c r="I283" s="330"/>
      <c r="J283" s="330"/>
      <c r="K283" s="330"/>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35">
      <c r="A284" s="243"/>
      <c r="B284" s="252"/>
      <c r="C284" s="245"/>
      <c r="D284" s="268"/>
      <c r="E284" s="325"/>
      <c r="F284" s="325"/>
      <c r="G284" s="268"/>
      <c r="H284" s="273"/>
      <c r="I284" s="330"/>
      <c r="J284" s="330"/>
      <c r="K284" s="711">
        <f t="shared" ref="K284:Q286" si="44">MIN(363,INT((K251 - DATE(YEAR(K251),1,1))))+364*(YEAR(K251)-i_startyear)</f>
        <v>120</v>
      </c>
      <c r="L284" s="711">
        <f t="shared" si="44"/>
        <v>120</v>
      </c>
      <c r="M284" s="711">
        <f t="shared" si="44"/>
        <v>120</v>
      </c>
      <c r="N284" s="711">
        <f t="shared" si="44"/>
        <v>120</v>
      </c>
      <c r="O284" s="711">
        <f t="shared" si="44"/>
        <v>120</v>
      </c>
      <c r="P284" s="711">
        <f t="shared" si="44"/>
        <v>120</v>
      </c>
      <c r="Q284" s="711">
        <f t="shared" si="44"/>
        <v>120</v>
      </c>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35">
      <c r="A285" s="243"/>
      <c r="B285" s="252"/>
      <c r="C285" s="245"/>
      <c r="D285" s="268"/>
      <c r="E285" s="325"/>
      <c r="F285" s="325"/>
      <c r="G285" s="268"/>
      <c r="H285" s="273"/>
      <c r="I285" s="330"/>
      <c r="J285" s="330"/>
      <c r="K285" s="711">
        <f t="shared" si="44"/>
        <v>154</v>
      </c>
      <c r="L285" s="711">
        <f t="shared" si="44"/>
        <v>154</v>
      </c>
      <c r="M285" s="711">
        <f t="shared" si="44"/>
        <v>154</v>
      </c>
      <c r="N285" s="711">
        <f t="shared" si="44"/>
        <v>154</v>
      </c>
      <c r="O285" s="711">
        <f t="shared" si="44"/>
        <v>154</v>
      </c>
      <c r="P285" s="711">
        <f t="shared" si="44"/>
        <v>154</v>
      </c>
      <c r="Q285" s="711">
        <f t="shared" si="44"/>
        <v>154</v>
      </c>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35">
      <c r="A286" s="243"/>
      <c r="B286" s="252"/>
      <c r="C286" s="245"/>
      <c r="D286" s="268"/>
      <c r="E286" s="325"/>
      <c r="F286" s="325"/>
      <c r="G286" s="268"/>
      <c r="H286" s="273"/>
      <c r="I286" s="330"/>
      <c r="J286" s="330"/>
      <c r="K286" s="711">
        <f t="shared" si="44"/>
        <v>189</v>
      </c>
      <c r="L286" s="711">
        <f t="shared" si="44"/>
        <v>189</v>
      </c>
      <c r="M286" s="711">
        <f t="shared" si="44"/>
        <v>189</v>
      </c>
      <c r="N286" s="711">
        <f t="shared" si="44"/>
        <v>189</v>
      </c>
      <c r="O286" s="711">
        <f t="shared" si="44"/>
        <v>189</v>
      </c>
      <c r="P286" s="711">
        <f t="shared" si="44"/>
        <v>189</v>
      </c>
      <c r="Q286" s="711">
        <f t="shared" si="44"/>
        <v>189</v>
      </c>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35">
      <c r="A287" s="243"/>
      <c r="B287" s="252"/>
      <c r="C287" s="245"/>
      <c r="D287" s="268"/>
      <c r="E287" s="325"/>
      <c r="F287" s="325"/>
      <c r="G287" s="268"/>
      <c r="H287" s="273"/>
      <c r="I287" s="330"/>
      <c r="J287" s="330"/>
      <c r="K287" s="330"/>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35">
      <c r="A288" s="243"/>
      <c r="B288" s="252"/>
      <c r="C288" s="245"/>
      <c r="D288" s="268"/>
      <c r="E288" s="325"/>
      <c r="F288" s="325"/>
      <c r="G288" s="268"/>
      <c r="H288" s="273"/>
      <c r="I288" s="330"/>
      <c r="J288" s="330"/>
      <c r="K288" s="330"/>
      <c r="L288" s="273"/>
      <c r="M288" s="273"/>
      <c r="N288" s="711">
        <f>MIN(363,INT((N257 - DATE(YEAR(N257),1,1))))+364*INT(YEAR(N257)-i_startyear)</f>
        <v>485</v>
      </c>
      <c r="O288" s="711">
        <f t="shared" ref="O288:U297" si="45">MIN(363,INT((O257 - DATE(YEAR(O257),1,1))))+364*(YEAR(O257)-i_startyear)</f>
        <v>485</v>
      </c>
      <c r="P288" s="711">
        <f t="shared" si="45"/>
        <v>485</v>
      </c>
      <c r="Q288" s="711">
        <f t="shared" si="45"/>
        <v>485</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35">
      <c r="A289" s="243"/>
      <c r="B289" s="252"/>
      <c r="C289" s="245"/>
      <c r="D289" s="268"/>
      <c r="E289" s="325"/>
      <c r="F289" s="325"/>
      <c r="G289" s="268"/>
      <c r="H289" s="273"/>
      <c r="I289" s="330"/>
      <c r="J289" s="330"/>
      <c r="K289" s="330"/>
      <c r="L289" s="273"/>
      <c r="M289" s="273"/>
      <c r="N289" s="711">
        <f t="shared" ref="N289:N311" si="46">MIN(363,INT((N258 - DATE(YEAR(N258),1,1))))+364*(YEAR(N258)-i_startyear)</f>
        <v>848</v>
      </c>
      <c r="O289" s="711">
        <f t="shared" si="45"/>
        <v>848</v>
      </c>
      <c r="P289" s="711">
        <f t="shared" si="45"/>
        <v>848</v>
      </c>
      <c r="Q289" s="711">
        <f t="shared" si="45"/>
        <v>848</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35">
      <c r="A290" s="243"/>
      <c r="B290" s="252"/>
      <c r="C290" s="245"/>
      <c r="D290" s="268"/>
      <c r="E290" s="325"/>
      <c r="F290" s="325"/>
      <c r="G290" s="268"/>
      <c r="H290" s="273"/>
      <c r="I290" s="330"/>
      <c r="J290" s="330"/>
      <c r="K290" s="330"/>
      <c r="L290" s="273"/>
      <c r="M290" s="273"/>
      <c r="N290" s="711">
        <f t="shared" si="46"/>
        <v>1212</v>
      </c>
      <c r="O290" s="711">
        <f t="shared" si="45"/>
        <v>1212</v>
      </c>
      <c r="P290" s="711">
        <f t="shared" si="45"/>
        <v>1212</v>
      </c>
      <c r="Q290" s="711">
        <f t="shared" si="45"/>
        <v>1212</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35">
      <c r="A291" s="243"/>
      <c r="B291" s="252"/>
      <c r="C291" s="245"/>
      <c r="D291" s="268"/>
      <c r="E291" s="325"/>
      <c r="F291" s="325"/>
      <c r="G291" s="268"/>
      <c r="H291" s="273"/>
      <c r="I291" s="330"/>
      <c r="J291" s="330"/>
      <c r="K291" s="330"/>
      <c r="L291" s="273"/>
      <c r="M291" s="273"/>
      <c r="N291" s="711">
        <f t="shared" si="46"/>
        <v>1576</v>
      </c>
      <c r="O291" s="711">
        <f t="shared" si="45"/>
        <v>1576</v>
      </c>
      <c r="P291" s="711">
        <f t="shared" si="45"/>
        <v>1576</v>
      </c>
      <c r="Q291" s="711">
        <f t="shared" si="45"/>
        <v>1576</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35">
      <c r="A292" s="243"/>
      <c r="B292" s="252"/>
      <c r="C292" s="245"/>
      <c r="D292" s="268"/>
      <c r="E292" s="325"/>
      <c r="F292" s="325"/>
      <c r="G292" s="268"/>
      <c r="H292" s="273"/>
      <c r="I292" s="330"/>
      <c r="J292" s="330"/>
      <c r="K292" s="330"/>
      <c r="L292" s="273"/>
      <c r="M292" s="273"/>
      <c r="N292" s="711">
        <f t="shared" si="46"/>
        <v>1941</v>
      </c>
      <c r="O292" s="711">
        <f t="shared" si="45"/>
        <v>1941</v>
      </c>
      <c r="P292" s="711">
        <f t="shared" si="45"/>
        <v>1941</v>
      </c>
      <c r="Q292" s="711">
        <f t="shared" si="45"/>
        <v>1941</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35">
      <c r="A293" s="243"/>
      <c r="B293" s="252"/>
      <c r="C293" s="245"/>
      <c r="D293" s="268"/>
      <c r="E293" s="325"/>
      <c r="F293" s="325"/>
      <c r="G293" s="268"/>
      <c r="H293" s="273"/>
      <c r="I293" s="330"/>
      <c r="J293" s="330"/>
      <c r="K293" s="330"/>
      <c r="L293" s="273"/>
      <c r="M293" s="273"/>
      <c r="N293" s="711">
        <f t="shared" si="46"/>
        <v>2304</v>
      </c>
      <c r="O293" s="711">
        <f t="shared" si="45"/>
        <v>2304</v>
      </c>
      <c r="P293" s="711">
        <f t="shared" si="45"/>
        <v>2304</v>
      </c>
      <c r="Q293" s="711">
        <f t="shared" si="45"/>
        <v>2304</v>
      </c>
      <c r="R293" s="713">
        <f t="shared" si="45"/>
        <v>120</v>
      </c>
      <c r="S293" s="713">
        <f t="shared" si="45"/>
        <v>120</v>
      </c>
      <c r="T293" s="713">
        <f t="shared" si="45"/>
        <v>120</v>
      </c>
      <c r="U293" s="713">
        <f t="shared" si="45"/>
        <v>120</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35">
      <c r="A294" s="243"/>
      <c r="B294" s="252"/>
      <c r="C294" s="245"/>
      <c r="D294" s="268"/>
      <c r="E294" s="325"/>
      <c r="F294" s="325"/>
      <c r="G294" s="268"/>
      <c r="H294" s="273"/>
      <c r="I294" s="330"/>
      <c r="J294" s="330"/>
      <c r="K294" s="330"/>
      <c r="L294" s="273"/>
      <c r="M294" s="273"/>
      <c r="N294" s="711">
        <f t="shared" si="46"/>
        <v>2668</v>
      </c>
      <c r="O294" s="711">
        <f t="shared" si="45"/>
        <v>2668</v>
      </c>
      <c r="P294" s="711">
        <f t="shared" si="45"/>
        <v>2668</v>
      </c>
      <c r="Q294" s="711">
        <f t="shared" si="45"/>
        <v>2668</v>
      </c>
      <c r="R294" s="713">
        <f t="shared" si="45"/>
        <v>120</v>
      </c>
      <c r="S294" s="713">
        <f t="shared" si="45"/>
        <v>120</v>
      </c>
      <c r="T294" s="713">
        <f t="shared" si="45"/>
        <v>120</v>
      </c>
      <c r="U294" s="713">
        <f t="shared" si="45"/>
        <v>120</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35">
      <c r="A295" s="243"/>
      <c r="B295" s="252"/>
      <c r="C295" s="245"/>
      <c r="D295" s="268"/>
      <c r="E295" s="325"/>
      <c r="F295" s="325"/>
      <c r="G295" s="268"/>
      <c r="H295" s="273"/>
      <c r="I295" s="330"/>
      <c r="J295" s="330"/>
      <c r="K295" s="330"/>
      <c r="L295" s="273"/>
      <c r="M295" s="273"/>
      <c r="N295" s="711">
        <f t="shared" si="46"/>
        <v>3032</v>
      </c>
      <c r="O295" s="711">
        <f t="shared" si="45"/>
        <v>3032</v>
      </c>
      <c r="P295" s="711">
        <f t="shared" si="45"/>
        <v>3032</v>
      </c>
      <c r="Q295" s="711">
        <f t="shared" si="45"/>
        <v>3032</v>
      </c>
      <c r="R295" s="713">
        <f t="shared" si="45"/>
        <v>120</v>
      </c>
      <c r="S295" s="713">
        <f t="shared" si="45"/>
        <v>120</v>
      </c>
      <c r="T295" s="713">
        <f t="shared" si="45"/>
        <v>120</v>
      </c>
      <c r="U295" s="713">
        <f t="shared" si="45"/>
        <v>120</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35">
      <c r="A296" s="243"/>
      <c r="B296" s="252"/>
      <c r="C296" s="245"/>
      <c r="D296" s="268"/>
      <c r="E296" s="325"/>
      <c r="F296" s="325"/>
      <c r="G296" s="268"/>
      <c r="H296" s="273"/>
      <c r="I296" s="330"/>
      <c r="J296" s="330"/>
      <c r="K296" s="330"/>
      <c r="L296" s="273"/>
      <c r="M296" s="273"/>
      <c r="N296" s="711">
        <f t="shared" si="46"/>
        <v>519</v>
      </c>
      <c r="O296" s="711">
        <f t="shared" si="45"/>
        <v>519</v>
      </c>
      <c r="P296" s="711">
        <f t="shared" si="45"/>
        <v>519</v>
      </c>
      <c r="Q296" s="711">
        <f t="shared" si="45"/>
        <v>519</v>
      </c>
      <c r="R296" s="713">
        <f t="shared" si="45"/>
        <v>154</v>
      </c>
      <c r="S296" s="713">
        <f t="shared" si="45"/>
        <v>154</v>
      </c>
      <c r="T296" s="713">
        <f t="shared" si="45"/>
        <v>154</v>
      </c>
      <c r="U296" s="713">
        <f t="shared" si="45"/>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35">
      <c r="A297" s="243"/>
      <c r="B297" s="252"/>
      <c r="C297" s="245"/>
      <c r="D297" s="268"/>
      <c r="E297" s="325"/>
      <c r="F297" s="325"/>
      <c r="G297" s="268"/>
      <c r="H297" s="273"/>
      <c r="I297" s="330"/>
      <c r="J297" s="330"/>
      <c r="K297" s="330"/>
      <c r="L297" s="273"/>
      <c r="M297" s="273"/>
      <c r="N297" s="711">
        <f t="shared" si="46"/>
        <v>882</v>
      </c>
      <c r="O297" s="711">
        <f t="shared" si="45"/>
        <v>882</v>
      </c>
      <c r="P297" s="711">
        <f t="shared" si="45"/>
        <v>882</v>
      </c>
      <c r="Q297" s="711">
        <f t="shared" si="45"/>
        <v>882</v>
      </c>
      <c r="R297" s="713">
        <f t="shared" si="45"/>
        <v>154</v>
      </c>
      <c r="S297" s="713">
        <f t="shared" si="45"/>
        <v>154</v>
      </c>
      <c r="T297" s="713">
        <f t="shared" si="45"/>
        <v>154</v>
      </c>
      <c r="U297" s="713">
        <f t="shared" si="45"/>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35">
      <c r="A298" s="243"/>
      <c r="B298" s="252"/>
      <c r="C298" s="245"/>
      <c r="D298" s="268"/>
      <c r="E298" s="325"/>
      <c r="F298" s="325"/>
      <c r="G298" s="268"/>
      <c r="H298" s="273"/>
      <c r="I298" s="330"/>
      <c r="J298" s="330"/>
      <c r="K298" s="330"/>
      <c r="L298" s="273"/>
      <c r="M298" s="273"/>
      <c r="N298" s="711">
        <f t="shared" si="46"/>
        <v>1246</v>
      </c>
      <c r="O298" s="711">
        <f t="shared" ref="O298:U307" si="47">MIN(363,INT((O267 - DATE(YEAR(O267),1,1))))+364*(YEAR(O267)-i_startyear)</f>
        <v>1246</v>
      </c>
      <c r="P298" s="711">
        <f t="shared" si="47"/>
        <v>1246</v>
      </c>
      <c r="Q298" s="711">
        <f t="shared" si="47"/>
        <v>1246</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35">
      <c r="A299" s="243"/>
      <c r="B299" s="252"/>
      <c r="C299" s="245"/>
      <c r="D299" s="268"/>
      <c r="E299" s="325"/>
      <c r="F299" s="325"/>
      <c r="G299" s="268"/>
      <c r="H299" s="273"/>
      <c r="I299" s="330"/>
      <c r="J299" s="330"/>
      <c r="K299" s="330"/>
      <c r="L299" s="273"/>
      <c r="M299" s="273"/>
      <c r="N299" s="711">
        <f t="shared" si="46"/>
        <v>1610</v>
      </c>
      <c r="O299" s="711">
        <f t="shared" si="47"/>
        <v>1610</v>
      </c>
      <c r="P299" s="711">
        <f t="shared" si="47"/>
        <v>1610</v>
      </c>
      <c r="Q299" s="711">
        <f t="shared" si="47"/>
        <v>1610</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35">
      <c r="A300" s="243"/>
      <c r="B300" s="252"/>
      <c r="C300" s="245"/>
      <c r="D300" s="268"/>
      <c r="E300" s="325"/>
      <c r="F300" s="325"/>
      <c r="G300" s="268"/>
      <c r="H300" s="273"/>
      <c r="I300" s="330"/>
      <c r="J300" s="330"/>
      <c r="K300" s="330"/>
      <c r="L300" s="273"/>
      <c r="M300" s="273"/>
      <c r="N300" s="711">
        <f t="shared" si="46"/>
        <v>1975</v>
      </c>
      <c r="O300" s="711">
        <f t="shared" si="47"/>
        <v>1975</v>
      </c>
      <c r="P300" s="711">
        <f t="shared" si="47"/>
        <v>1975</v>
      </c>
      <c r="Q300" s="711">
        <f t="shared" si="47"/>
        <v>1975</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35">
      <c r="A301" s="243"/>
      <c r="B301" s="252"/>
      <c r="C301" s="245"/>
      <c r="D301" s="268"/>
      <c r="E301" s="325"/>
      <c r="F301" s="325"/>
      <c r="G301" s="268"/>
      <c r="H301" s="273"/>
      <c r="I301" s="330"/>
      <c r="J301" s="330"/>
      <c r="K301" s="330"/>
      <c r="L301" s="273"/>
      <c r="M301" s="273"/>
      <c r="N301" s="711">
        <f t="shared" si="46"/>
        <v>2338</v>
      </c>
      <c r="O301" s="711">
        <f t="shared" si="47"/>
        <v>2338</v>
      </c>
      <c r="P301" s="711">
        <f t="shared" si="47"/>
        <v>2338</v>
      </c>
      <c r="Q301" s="711">
        <f t="shared" si="47"/>
        <v>2338</v>
      </c>
      <c r="R301" s="713">
        <f t="shared" si="47"/>
        <v>154</v>
      </c>
      <c r="S301" s="713">
        <f t="shared" si="47"/>
        <v>154</v>
      </c>
      <c r="T301" s="713">
        <f t="shared" si="47"/>
        <v>154</v>
      </c>
      <c r="U301" s="713">
        <f t="shared" si="47"/>
        <v>154</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35">
      <c r="A302" s="243"/>
      <c r="B302" s="252"/>
      <c r="C302" s="245"/>
      <c r="D302" s="268"/>
      <c r="E302" s="325"/>
      <c r="F302" s="325"/>
      <c r="G302" s="268"/>
      <c r="H302" s="273"/>
      <c r="I302" s="330"/>
      <c r="J302" s="330"/>
      <c r="K302" s="330"/>
      <c r="L302" s="273"/>
      <c r="M302" s="273"/>
      <c r="N302" s="711">
        <f t="shared" si="46"/>
        <v>2702</v>
      </c>
      <c r="O302" s="711">
        <f t="shared" si="47"/>
        <v>2702</v>
      </c>
      <c r="P302" s="711">
        <f t="shared" si="47"/>
        <v>2702</v>
      </c>
      <c r="Q302" s="711">
        <f t="shared" si="47"/>
        <v>2702</v>
      </c>
      <c r="R302" s="713">
        <f t="shared" si="47"/>
        <v>154</v>
      </c>
      <c r="S302" s="713">
        <f t="shared" si="47"/>
        <v>154</v>
      </c>
      <c r="T302" s="713">
        <f t="shared" si="47"/>
        <v>154</v>
      </c>
      <c r="U302" s="713">
        <f t="shared" si="47"/>
        <v>154</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35">
      <c r="A303" s="243"/>
      <c r="B303" s="252"/>
      <c r="C303" s="245"/>
      <c r="D303" s="268"/>
      <c r="E303" s="325"/>
      <c r="F303" s="325"/>
      <c r="G303" s="268"/>
      <c r="H303" s="273"/>
      <c r="I303" s="330"/>
      <c r="J303" s="330"/>
      <c r="K303" s="330"/>
      <c r="L303" s="273"/>
      <c r="M303" s="273"/>
      <c r="N303" s="711">
        <f t="shared" si="46"/>
        <v>3066</v>
      </c>
      <c r="O303" s="711">
        <f t="shared" si="47"/>
        <v>3066</v>
      </c>
      <c r="P303" s="711">
        <f t="shared" si="47"/>
        <v>3066</v>
      </c>
      <c r="Q303" s="711">
        <f t="shared" si="47"/>
        <v>3066</v>
      </c>
      <c r="R303" s="713">
        <f t="shared" si="47"/>
        <v>154</v>
      </c>
      <c r="S303" s="713">
        <f t="shared" si="47"/>
        <v>154</v>
      </c>
      <c r="T303" s="713">
        <f t="shared" si="47"/>
        <v>154</v>
      </c>
      <c r="U303" s="713">
        <f t="shared" si="47"/>
        <v>154</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35">
      <c r="A304" s="243"/>
      <c r="B304" s="252"/>
      <c r="C304" s="245"/>
      <c r="D304" s="268"/>
      <c r="E304" s="325"/>
      <c r="F304" s="325"/>
      <c r="G304" s="268"/>
      <c r="H304" s="273"/>
      <c r="I304" s="330"/>
      <c r="J304" s="330"/>
      <c r="K304" s="330"/>
      <c r="L304" s="273"/>
      <c r="M304" s="273"/>
      <c r="N304" s="711">
        <f t="shared" si="46"/>
        <v>554</v>
      </c>
      <c r="O304" s="711">
        <f t="shared" si="47"/>
        <v>554</v>
      </c>
      <c r="P304" s="711">
        <f t="shared" si="47"/>
        <v>554</v>
      </c>
      <c r="Q304" s="711">
        <f t="shared" si="47"/>
        <v>554</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35">
      <c r="A305" s="243"/>
      <c r="B305" s="252"/>
      <c r="C305" s="245"/>
      <c r="D305" s="268"/>
      <c r="E305" s="325"/>
      <c r="F305" s="325"/>
      <c r="G305" s="268"/>
      <c r="H305" s="273"/>
      <c r="I305" s="330"/>
      <c r="J305" s="330"/>
      <c r="K305" s="330"/>
      <c r="L305" s="273"/>
      <c r="M305" s="273"/>
      <c r="N305" s="711">
        <f t="shared" si="46"/>
        <v>917</v>
      </c>
      <c r="O305" s="711">
        <f t="shared" si="47"/>
        <v>917</v>
      </c>
      <c r="P305" s="711">
        <f t="shared" si="47"/>
        <v>917</v>
      </c>
      <c r="Q305" s="711">
        <f t="shared" si="47"/>
        <v>917</v>
      </c>
      <c r="R305" s="713">
        <f t="shared" si="47"/>
        <v>189</v>
      </c>
      <c r="S305" s="713">
        <f t="shared" si="47"/>
        <v>189</v>
      </c>
      <c r="T305" s="713">
        <f t="shared" si="47"/>
        <v>189</v>
      </c>
      <c r="U305" s="713">
        <f t="shared" si="47"/>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35">
      <c r="A306" s="243"/>
      <c r="B306" s="252"/>
      <c r="C306" s="245"/>
      <c r="D306" s="268"/>
      <c r="E306" s="325"/>
      <c r="F306" s="325"/>
      <c r="G306" s="268"/>
      <c r="H306" s="273"/>
      <c r="I306" s="330"/>
      <c r="J306" s="330"/>
      <c r="K306" s="330"/>
      <c r="L306" s="273"/>
      <c r="M306" s="273"/>
      <c r="N306" s="711">
        <f t="shared" si="46"/>
        <v>1281</v>
      </c>
      <c r="O306" s="711">
        <f t="shared" si="47"/>
        <v>1281</v>
      </c>
      <c r="P306" s="711">
        <f t="shared" si="47"/>
        <v>1281</v>
      </c>
      <c r="Q306" s="711">
        <f t="shared" si="47"/>
        <v>1281</v>
      </c>
      <c r="R306" s="713">
        <f t="shared" si="47"/>
        <v>189</v>
      </c>
      <c r="S306" s="713">
        <f t="shared" si="47"/>
        <v>189</v>
      </c>
      <c r="T306" s="713">
        <f t="shared" si="47"/>
        <v>189</v>
      </c>
      <c r="U306" s="713">
        <f t="shared" si="47"/>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35">
      <c r="A307" s="243"/>
      <c r="B307" s="252"/>
      <c r="C307" s="245"/>
      <c r="D307" s="268"/>
      <c r="E307" s="325"/>
      <c r="F307" s="325"/>
      <c r="G307" s="268"/>
      <c r="H307" s="273"/>
      <c r="I307" s="330"/>
      <c r="J307" s="330"/>
      <c r="K307" s="330"/>
      <c r="L307" s="273"/>
      <c r="M307" s="273"/>
      <c r="N307" s="711">
        <f t="shared" si="46"/>
        <v>1645</v>
      </c>
      <c r="O307" s="711">
        <f t="shared" si="47"/>
        <v>1645</v>
      </c>
      <c r="P307" s="711">
        <f t="shared" si="47"/>
        <v>1645</v>
      </c>
      <c r="Q307" s="711">
        <f t="shared" si="47"/>
        <v>1645</v>
      </c>
      <c r="R307" s="713">
        <f t="shared" si="47"/>
        <v>189</v>
      </c>
      <c r="S307" s="713">
        <f t="shared" si="47"/>
        <v>189</v>
      </c>
      <c r="T307" s="713">
        <f t="shared" si="47"/>
        <v>189</v>
      </c>
      <c r="U307" s="713">
        <f t="shared" si="47"/>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35">
      <c r="A308" s="243"/>
      <c r="B308" s="252"/>
      <c r="C308" s="245"/>
      <c r="D308" s="268"/>
      <c r="E308" s="325"/>
      <c r="F308" s="325"/>
      <c r="G308" s="268"/>
      <c r="H308" s="273"/>
      <c r="I308" s="330"/>
      <c r="J308" s="330"/>
      <c r="K308" s="330"/>
      <c r="L308" s="273"/>
      <c r="M308" s="273"/>
      <c r="N308" s="711">
        <f t="shared" si="46"/>
        <v>2010</v>
      </c>
      <c r="O308" s="711">
        <f t="shared" ref="O308:U311" si="48">MIN(363,INT((O277 - DATE(YEAR(O277),1,1))))+364*(YEAR(O277)-i_startyear)</f>
        <v>2010</v>
      </c>
      <c r="P308" s="711">
        <f t="shared" si="48"/>
        <v>2010</v>
      </c>
      <c r="Q308" s="711">
        <f t="shared" si="48"/>
        <v>2010</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idden="1" outlineLevel="3" x14ac:dyDescent="0.35">
      <c r="A309" s="243"/>
      <c r="B309" s="252"/>
      <c r="C309" s="245"/>
      <c r="D309" s="268"/>
      <c r="E309" s="325"/>
      <c r="F309" s="325"/>
      <c r="G309" s="268"/>
      <c r="H309" s="273"/>
      <c r="I309" s="330"/>
      <c r="J309" s="330"/>
      <c r="K309" s="330"/>
      <c r="L309" s="273"/>
      <c r="M309" s="273"/>
      <c r="N309" s="711">
        <f t="shared" si="46"/>
        <v>2373</v>
      </c>
      <c r="O309" s="711">
        <f t="shared" si="48"/>
        <v>2373</v>
      </c>
      <c r="P309" s="711">
        <f t="shared" si="48"/>
        <v>2373</v>
      </c>
      <c r="Q309" s="711">
        <f t="shared" si="48"/>
        <v>2373</v>
      </c>
      <c r="R309" s="713">
        <f t="shared" si="48"/>
        <v>189</v>
      </c>
      <c r="S309" s="713">
        <f t="shared" si="48"/>
        <v>189</v>
      </c>
      <c r="T309" s="713">
        <f t="shared" si="48"/>
        <v>189</v>
      </c>
      <c r="U309" s="713">
        <f t="shared" si="48"/>
        <v>189</v>
      </c>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c r="AR309" s="273"/>
      <c r="AS309" s="273"/>
      <c r="AT309" s="273"/>
      <c r="AU309" s="268"/>
      <c r="AV309" s="255"/>
      <c r="AW309" s="243"/>
      <c r="AX309" s="243"/>
      <c r="AY309" s="243"/>
    </row>
    <row r="310" spans="1:51" hidden="1" outlineLevel="3" x14ac:dyDescent="0.35">
      <c r="A310" s="243"/>
      <c r="B310" s="252"/>
      <c r="C310" s="245"/>
      <c r="D310" s="268"/>
      <c r="E310" s="325"/>
      <c r="F310" s="325"/>
      <c r="G310" s="268"/>
      <c r="H310" s="273"/>
      <c r="I310" s="330"/>
      <c r="J310" s="330"/>
      <c r="K310" s="330"/>
      <c r="L310" s="273"/>
      <c r="M310" s="273"/>
      <c r="N310" s="711">
        <f t="shared" si="46"/>
        <v>2737</v>
      </c>
      <c r="O310" s="711">
        <f t="shared" si="48"/>
        <v>2737</v>
      </c>
      <c r="P310" s="711">
        <f t="shared" si="48"/>
        <v>2737</v>
      </c>
      <c r="Q310" s="711">
        <f t="shared" si="48"/>
        <v>2737</v>
      </c>
      <c r="R310" s="713">
        <f t="shared" si="48"/>
        <v>189</v>
      </c>
      <c r="S310" s="713">
        <f t="shared" si="48"/>
        <v>189</v>
      </c>
      <c r="T310" s="713">
        <f t="shared" si="48"/>
        <v>189</v>
      </c>
      <c r="U310" s="713">
        <f t="shared" si="48"/>
        <v>189</v>
      </c>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c r="AR310" s="273"/>
      <c r="AS310" s="273"/>
      <c r="AT310" s="273"/>
      <c r="AU310" s="268"/>
      <c r="AV310" s="255"/>
      <c r="AW310" s="243"/>
      <c r="AX310" s="243"/>
      <c r="AY310" s="243"/>
    </row>
    <row r="311" spans="1:51" hidden="1" outlineLevel="3" x14ac:dyDescent="0.35">
      <c r="A311" s="243"/>
      <c r="B311" s="252"/>
      <c r="C311" s="245"/>
      <c r="D311" s="268"/>
      <c r="E311" s="325"/>
      <c r="F311" s="325"/>
      <c r="G311" s="268"/>
      <c r="H311" s="273"/>
      <c r="I311" s="330"/>
      <c r="J311" s="330"/>
      <c r="K311" s="330"/>
      <c r="L311" s="273"/>
      <c r="M311" s="273"/>
      <c r="N311" s="711">
        <f t="shared" si="46"/>
        <v>3101</v>
      </c>
      <c r="O311" s="711">
        <f t="shared" si="48"/>
        <v>3101</v>
      </c>
      <c r="P311" s="711">
        <f t="shared" si="48"/>
        <v>3101</v>
      </c>
      <c r="Q311" s="711">
        <f t="shared" si="48"/>
        <v>3101</v>
      </c>
      <c r="R311" s="713">
        <f t="shared" si="48"/>
        <v>189</v>
      </c>
      <c r="S311" s="713">
        <f t="shared" si="48"/>
        <v>189</v>
      </c>
      <c r="T311" s="713">
        <f t="shared" si="48"/>
        <v>189</v>
      </c>
      <c r="U311" s="713">
        <f t="shared" si="48"/>
        <v>189</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c r="AR311" s="273"/>
      <c r="AS311" s="273"/>
      <c r="AT311" s="273"/>
      <c r="AU311" s="268"/>
      <c r="AV311" s="255"/>
      <c r="AW311" s="243"/>
      <c r="AX311" s="243"/>
      <c r="AY311" s="243"/>
    </row>
    <row r="312" spans="1:51" ht="5.15" customHeight="1" outlineLevel="2" x14ac:dyDescent="0.35">
      <c r="A312" s="243"/>
      <c r="B312" s="252"/>
      <c r="C312" s="245">
        <f>INT($C$232)+2.005</f>
        <v>3.0049999999999999</v>
      </c>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c r="AA312" s="268"/>
      <c r="AB312" s="268"/>
      <c r="AC312" s="268"/>
      <c r="AD312" s="268"/>
      <c r="AE312" s="268"/>
      <c r="AF312" s="268"/>
      <c r="AG312" s="268"/>
      <c r="AH312" s="268"/>
      <c r="AI312" s="268"/>
      <c r="AJ312" s="268"/>
      <c r="AK312" s="268"/>
      <c r="AL312" s="268"/>
      <c r="AM312" s="268"/>
      <c r="AN312" s="268"/>
      <c r="AO312" s="268"/>
      <c r="AP312" s="268"/>
      <c r="AQ312" s="268" t="s">
        <v>398</v>
      </c>
      <c r="AR312" s="255"/>
      <c r="AS312" s="243"/>
      <c r="AT312" s="243"/>
      <c r="AU312" s="243"/>
    </row>
    <row r="313" spans="1:51" outlineLevel="2" x14ac:dyDescent="0.35">
      <c r="A313" s="243"/>
      <c r="B313" s="252"/>
      <c r="C313" s="245">
        <f>INT($C$232)+2</f>
        <v>3</v>
      </c>
      <c r="D313" s="268"/>
      <c r="E313" s="325" t="s">
        <v>515</v>
      </c>
      <c r="F313" s="325"/>
      <c r="G313" s="268"/>
      <c r="H313" s="338" t="s">
        <v>516</v>
      </c>
      <c r="I313" s="296" t="s">
        <v>517</v>
      </c>
      <c r="J313" s="296"/>
      <c r="K313" s="273"/>
      <c r="L313" s="273"/>
      <c r="M313" s="273"/>
      <c r="N313" s="296" t="s">
        <v>537</v>
      </c>
      <c r="O313" s="296"/>
      <c r="P313" s="296"/>
      <c r="Q313" s="296"/>
      <c r="R313" s="273" t="s">
        <v>538</v>
      </c>
      <c r="S313" s="273"/>
      <c r="T313" s="273"/>
      <c r="U313" s="273"/>
      <c r="V313" s="273"/>
      <c r="W313" s="273"/>
      <c r="X313" s="273"/>
      <c r="Y313" s="273"/>
      <c r="Z313" s="273"/>
      <c r="AA313" s="273"/>
      <c r="AB313" s="275"/>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outlineLevel="2" collapsed="1" x14ac:dyDescent="0.35">
      <c r="A314" s="243"/>
      <c r="B314" s="252"/>
      <c r="C314" s="245">
        <f>INT($C$232)+2</f>
        <v>3</v>
      </c>
      <c r="D314" s="268"/>
      <c r="E314" s="325">
        <v>1</v>
      </c>
      <c r="F314" s="325"/>
      <c r="G314" s="268"/>
      <c r="H314" s="289" t="str">
        <f>H$251</f>
        <v>Aut</v>
      </c>
      <c r="I314" s="273">
        <v>0</v>
      </c>
      <c r="J314" s="273" t="s">
        <v>539</v>
      </c>
      <c r="K314" s="273"/>
      <c r="L314" s="273"/>
      <c r="M314" s="273"/>
      <c r="N314" s="367">
        <v>2.5000000000000001E-2</v>
      </c>
      <c r="O314" s="367">
        <v>2.5000000000000001E-2</v>
      </c>
      <c r="P314" s="367">
        <v>2.5000000000000001E-2</v>
      </c>
      <c r="Q314" s="367">
        <v>2.5000000000000001E-2</v>
      </c>
      <c r="R314" s="368">
        <f t="shared" ref="R314:R337" si="49">N257-150</f>
        <v>43802</v>
      </c>
      <c r="S314" s="368">
        <f t="shared" ref="S314:S337" si="50">O257-150</f>
        <v>43802</v>
      </c>
      <c r="T314" s="368">
        <f t="shared" ref="T314:T337" si="51">P257-150</f>
        <v>43802</v>
      </c>
      <c r="U314" s="368">
        <f t="shared" ref="U314:U337" si="52">Q257-150</f>
        <v>43802</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35">
      <c r="A315" s="243"/>
      <c r="B315" s="252"/>
      <c r="C315" s="245">
        <f>INT($C$232)+3</f>
        <v>4</v>
      </c>
      <c r="D315" s="268"/>
      <c r="E315" s="325">
        <v>1</v>
      </c>
      <c r="F315" s="325"/>
      <c r="G315" s="268"/>
      <c r="H315" s="273"/>
      <c r="I315" s="273">
        <v>1</v>
      </c>
      <c r="J315" s="273" t="s">
        <v>540</v>
      </c>
      <c r="K315" s="273"/>
      <c r="L315" s="273"/>
      <c r="M315" s="273"/>
      <c r="N315" s="367">
        <v>2.5000000000000001E-2</v>
      </c>
      <c r="O315" s="367">
        <v>2.5000000000000001E-2</v>
      </c>
      <c r="P315" s="367">
        <v>2.5000000000000001E-2</v>
      </c>
      <c r="Q315" s="367">
        <v>2.5000000000000001E-2</v>
      </c>
      <c r="R315" s="368">
        <f t="shared" si="49"/>
        <v>44167</v>
      </c>
      <c r="S315" s="368">
        <f t="shared" si="50"/>
        <v>44167</v>
      </c>
      <c r="T315" s="368">
        <f t="shared" si="51"/>
        <v>44167</v>
      </c>
      <c r="U315" s="368">
        <f t="shared" si="52"/>
        <v>44167</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35">
      <c r="A316" s="243"/>
      <c r="B316" s="252"/>
      <c r="C316" s="245">
        <f t="shared" ref="C316:C321" si="53">INT($C$232+3)</f>
        <v>4</v>
      </c>
      <c r="D316" s="268"/>
      <c r="E316" s="325">
        <v>1</v>
      </c>
      <c r="F316" s="325"/>
      <c r="G316" s="268"/>
      <c r="H316" s="273"/>
      <c r="I316" s="273">
        <v>2</v>
      </c>
      <c r="J316" s="273" t="s">
        <v>541</v>
      </c>
      <c r="K316" s="273"/>
      <c r="L316" s="273"/>
      <c r="M316" s="273"/>
      <c r="N316" s="367">
        <v>1.4999999999999999E-2</v>
      </c>
      <c r="O316" s="367">
        <v>1.4999999999999999E-2</v>
      </c>
      <c r="P316" s="367">
        <v>1.4999999999999999E-2</v>
      </c>
      <c r="Q316" s="367">
        <v>1.4999999999999999E-2</v>
      </c>
      <c r="R316" s="368">
        <f t="shared" si="49"/>
        <v>44532</v>
      </c>
      <c r="S316" s="368">
        <f t="shared" si="50"/>
        <v>44532</v>
      </c>
      <c r="T316" s="368">
        <f t="shared" si="51"/>
        <v>44532</v>
      </c>
      <c r="U316" s="368">
        <f t="shared" si="52"/>
        <v>44532</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35">
      <c r="A317" s="243"/>
      <c r="B317" s="252"/>
      <c r="C317" s="245">
        <f t="shared" si="53"/>
        <v>4</v>
      </c>
      <c r="D317" s="268"/>
      <c r="E317" s="325">
        <v>1</v>
      </c>
      <c r="F317" s="325"/>
      <c r="G317" s="268"/>
      <c r="H317" s="273"/>
      <c r="I317" s="273">
        <v>3</v>
      </c>
      <c r="J317" s="273" t="s">
        <v>526</v>
      </c>
      <c r="K317" s="273"/>
      <c r="L317" s="273"/>
      <c r="M317" s="273"/>
      <c r="N317" s="367">
        <v>1.4999999999999999E-2</v>
      </c>
      <c r="O317" s="367">
        <v>1.4999999999999999E-2</v>
      </c>
      <c r="P317" s="367">
        <v>1.4999999999999999E-2</v>
      </c>
      <c r="Q317" s="367">
        <v>1.4999999999999999E-2</v>
      </c>
      <c r="R317" s="368">
        <f t="shared" si="49"/>
        <v>44897</v>
      </c>
      <c r="S317" s="368">
        <f t="shared" si="50"/>
        <v>44897</v>
      </c>
      <c r="T317" s="368">
        <f t="shared" si="51"/>
        <v>44897</v>
      </c>
      <c r="U317" s="368">
        <f t="shared" si="52"/>
        <v>44897</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35">
      <c r="A318" s="243"/>
      <c r="B318" s="252"/>
      <c r="C318" s="245">
        <f t="shared" si="53"/>
        <v>4</v>
      </c>
      <c r="D318" s="268"/>
      <c r="E318" s="325">
        <v>1</v>
      </c>
      <c r="F318" s="325"/>
      <c r="G318" s="268"/>
      <c r="H318" s="273"/>
      <c r="I318" s="273">
        <v>4</v>
      </c>
      <c r="J318" s="273" t="s">
        <v>527</v>
      </c>
      <c r="K318" s="273"/>
      <c r="L318" s="273"/>
      <c r="M318" s="273"/>
      <c r="N318" s="367">
        <v>1.4999999999999999E-2</v>
      </c>
      <c r="O318" s="367">
        <v>1.4999999999999999E-2</v>
      </c>
      <c r="P318" s="367">
        <v>1.4999999999999999E-2</v>
      </c>
      <c r="Q318" s="367">
        <v>1.4999999999999999E-2</v>
      </c>
      <c r="R318" s="368">
        <f t="shared" si="49"/>
        <v>45263</v>
      </c>
      <c r="S318" s="368">
        <f t="shared" si="50"/>
        <v>45263</v>
      </c>
      <c r="T318" s="368">
        <f t="shared" si="51"/>
        <v>45263</v>
      </c>
      <c r="U318" s="368">
        <f t="shared" si="52"/>
        <v>45263</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hidden="1" outlineLevel="3" x14ac:dyDescent="0.35">
      <c r="A319" s="243"/>
      <c r="B319" s="252"/>
      <c r="C319" s="245">
        <f t="shared" si="53"/>
        <v>4</v>
      </c>
      <c r="D319" s="268"/>
      <c r="E319" s="325">
        <v>1</v>
      </c>
      <c r="F319" s="325"/>
      <c r="G319" s="268"/>
      <c r="H319" s="273"/>
      <c r="I319" s="273">
        <v>5</v>
      </c>
      <c r="J319" s="273" t="s">
        <v>528</v>
      </c>
      <c r="K319" s="273"/>
      <c r="L319" s="273"/>
      <c r="M319" s="273"/>
      <c r="N319" s="367">
        <v>1.4999999999999999E-2</v>
      </c>
      <c r="O319" s="367">
        <v>1.4999999999999999E-2</v>
      </c>
      <c r="P319" s="367">
        <v>1.4999999999999999E-2</v>
      </c>
      <c r="Q319" s="367">
        <v>1.4999999999999999E-2</v>
      </c>
      <c r="R319" s="368">
        <f t="shared" si="49"/>
        <v>45628</v>
      </c>
      <c r="S319" s="368">
        <f t="shared" si="50"/>
        <v>45628</v>
      </c>
      <c r="T319" s="368">
        <f t="shared" si="51"/>
        <v>45628</v>
      </c>
      <c r="U319" s="368">
        <f t="shared" si="52"/>
        <v>45628</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35">
      <c r="A320" s="243"/>
      <c r="B320" s="252"/>
      <c r="C320" s="245">
        <f t="shared" si="53"/>
        <v>4</v>
      </c>
      <c r="D320" s="268"/>
      <c r="E320" s="325">
        <v>1</v>
      </c>
      <c r="F320" s="325"/>
      <c r="G320" s="268"/>
      <c r="H320" s="273"/>
      <c r="I320" s="273">
        <v>6</v>
      </c>
      <c r="J320" s="273" t="s">
        <v>529</v>
      </c>
      <c r="K320" s="273"/>
      <c r="L320" s="273"/>
      <c r="M320" s="273"/>
      <c r="N320" s="367">
        <v>1.4999999999999999E-2</v>
      </c>
      <c r="O320" s="367">
        <v>1.4999999999999999E-2</v>
      </c>
      <c r="P320" s="367">
        <v>1.4999999999999999E-2</v>
      </c>
      <c r="Q320" s="367">
        <v>1.4999999999999999E-2</v>
      </c>
      <c r="R320" s="368">
        <f t="shared" si="49"/>
        <v>45993</v>
      </c>
      <c r="S320" s="368">
        <f t="shared" si="50"/>
        <v>45993</v>
      </c>
      <c r="T320" s="368">
        <f t="shared" si="51"/>
        <v>45993</v>
      </c>
      <c r="U320" s="368">
        <f t="shared" si="52"/>
        <v>45993</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35">
      <c r="A321" s="243"/>
      <c r="B321" s="252"/>
      <c r="C321" s="245">
        <f t="shared" si="53"/>
        <v>4</v>
      </c>
      <c r="D321" s="268"/>
      <c r="E321" s="325">
        <v>1</v>
      </c>
      <c r="F321" s="325"/>
      <c r="G321" s="268"/>
      <c r="H321" s="273"/>
      <c r="I321" s="273">
        <v>7</v>
      </c>
      <c r="J321" s="273" t="s">
        <v>530</v>
      </c>
      <c r="K321" s="273"/>
      <c r="L321" s="273"/>
      <c r="M321" s="273"/>
      <c r="N321" s="367">
        <v>1.4999999999999999E-2</v>
      </c>
      <c r="O321" s="367">
        <v>1.4999999999999999E-2</v>
      </c>
      <c r="P321" s="367">
        <v>1.4999999999999999E-2</v>
      </c>
      <c r="Q321" s="367">
        <v>1.4999999999999999E-2</v>
      </c>
      <c r="R321" s="368">
        <f t="shared" si="49"/>
        <v>46358</v>
      </c>
      <c r="S321" s="368">
        <f t="shared" si="50"/>
        <v>46358</v>
      </c>
      <c r="T321" s="368">
        <f t="shared" si="51"/>
        <v>46358</v>
      </c>
      <c r="U321" s="368">
        <f t="shared" si="52"/>
        <v>46358</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outlineLevel="2" collapsed="1" x14ac:dyDescent="0.35">
      <c r="A322" s="243"/>
      <c r="B322" s="252"/>
      <c r="C322" s="245">
        <f>INT($C$232)+2</f>
        <v>3</v>
      </c>
      <c r="D322" s="268"/>
      <c r="E322" s="325">
        <v>2</v>
      </c>
      <c r="F322" s="325"/>
      <c r="G322" s="268"/>
      <c r="H322" s="289" t="str">
        <f>H$252</f>
        <v>Win</v>
      </c>
      <c r="I322" s="273">
        <v>0</v>
      </c>
      <c r="J322" s="273" t="s">
        <v>539</v>
      </c>
      <c r="K322" s="273"/>
      <c r="L322" s="273"/>
      <c r="M322" s="273"/>
      <c r="N322" s="367">
        <v>2.5000000000000001E-2</v>
      </c>
      <c r="O322" s="367">
        <v>2.5000000000000001E-2</v>
      </c>
      <c r="P322" s="367">
        <v>2.5000000000000001E-2</v>
      </c>
      <c r="Q322" s="367">
        <v>2.5000000000000001E-2</v>
      </c>
      <c r="R322" s="368">
        <f t="shared" si="49"/>
        <v>43836</v>
      </c>
      <c r="S322" s="368">
        <f t="shared" si="50"/>
        <v>43836</v>
      </c>
      <c r="T322" s="368">
        <f t="shared" si="51"/>
        <v>43836</v>
      </c>
      <c r="U322" s="368">
        <f t="shared" si="52"/>
        <v>43836</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35">
      <c r="A323" s="243"/>
      <c r="B323" s="252"/>
      <c r="C323" s="245">
        <f>INT($C$232)+3</f>
        <v>4</v>
      </c>
      <c r="D323" s="268"/>
      <c r="E323" s="325">
        <v>2</v>
      </c>
      <c r="F323" s="325"/>
      <c r="G323" s="268"/>
      <c r="H323" s="273"/>
      <c r="I323" s="273">
        <v>1</v>
      </c>
      <c r="J323" s="273" t="s">
        <v>540</v>
      </c>
      <c r="K323" s="273"/>
      <c r="L323" s="273"/>
      <c r="M323" s="273"/>
      <c r="N323" s="367">
        <v>2.5000000000000001E-2</v>
      </c>
      <c r="O323" s="367">
        <v>2.5000000000000001E-2</v>
      </c>
      <c r="P323" s="367">
        <v>2.5000000000000001E-2</v>
      </c>
      <c r="Q323" s="367">
        <v>2.5000000000000001E-2</v>
      </c>
      <c r="R323" s="368">
        <f t="shared" si="49"/>
        <v>44201</v>
      </c>
      <c r="S323" s="368">
        <f t="shared" si="50"/>
        <v>44201</v>
      </c>
      <c r="T323" s="368">
        <f t="shared" si="51"/>
        <v>44201</v>
      </c>
      <c r="U323" s="368">
        <f t="shared" si="52"/>
        <v>44201</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35">
      <c r="A324" s="243"/>
      <c r="B324" s="252"/>
      <c r="C324" s="245">
        <f t="shared" ref="C324:C329" si="54">INT($C$232+3)</f>
        <v>4</v>
      </c>
      <c r="D324" s="268"/>
      <c r="E324" s="325">
        <v>2</v>
      </c>
      <c r="F324" s="325"/>
      <c r="G324" s="268"/>
      <c r="H324" s="273"/>
      <c r="I324" s="273">
        <v>2</v>
      </c>
      <c r="J324" s="273" t="s">
        <v>541</v>
      </c>
      <c r="K324" s="273"/>
      <c r="L324" s="273"/>
      <c r="M324" s="273"/>
      <c r="N324" s="367">
        <v>1.4999999999999999E-2</v>
      </c>
      <c r="O324" s="367">
        <v>1.4999999999999999E-2</v>
      </c>
      <c r="P324" s="367">
        <v>1.4999999999999999E-2</v>
      </c>
      <c r="Q324" s="367">
        <v>1.4999999999999999E-2</v>
      </c>
      <c r="R324" s="368">
        <f t="shared" si="49"/>
        <v>44566</v>
      </c>
      <c r="S324" s="368">
        <f t="shared" si="50"/>
        <v>44566</v>
      </c>
      <c r="T324" s="368">
        <f t="shared" si="51"/>
        <v>44566</v>
      </c>
      <c r="U324" s="368">
        <f t="shared" si="52"/>
        <v>44566</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35">
      <c r="A325" s="243"/>
      <c r="B325" s="252"/>
      <c r="C325" s="245">
        <f t="shared" si="54"/>
        <v>4</v>
      </c>
      <c r="D325" s="268"/>
      <c r="E325" s="325">
        <v>2</v>
      </c>
      <c r="F325" s="325"/>
      <c r="G325" s="268"/>
      <c r="H325" s="273"/>
      <c r="I325" s="273">
        <v>3</v>
      </c>
      <c r="J325" s="273" t="s">
        <v>526</v>
      </c>
      <c r="K325" s="273"/>
      <c r="L325" s="273"/>
      <c r="M325" s="273"/>
      <c r="N325" s="367">
        <v>1.4999999999999999E-2</v>
      </c>
      <c r="O325" s="367">
        <v>1.4999999999999999E-2</v>
      </c>
      <c r="P325" s="367">
        <v>1.4999999999999999E-2</v>
      </c>
      <c r="Q325" s="367">
        <v>1.4999999999999999E-2</v>
      </c>
      <c r="R325" s="368">
        <f t="shared" si="49"/>
        <v>44931</v>
      </c>
      <c r="S325" s="368">
        <f t="shared" si="50"/>
        <v>44931</v>
      </c>
      <c r="T325" s="368">
        <f t="shared" si="51"/>
        <v>44931</v>
      </c>
      <c r="U325" s="368">
        <f t="shared" si="52"/>
        <v>44931</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35">
      <c r="A326" s="243"/>
      <c r="B326" s="252"/>
      <c r="C326" s="245">
        <f t="shared" si="54"/>
        <v>4</v>
      </c>
      <c r="D326" s="268"/>
      <c r="E326" s="325">
        <v>2</v>
      </c>
      <c r="F326" s="325"/>
      <c r="G326" s="268"/>
      <c r="H326" s="273"/>
      <c r="I326" s="273">
        <v>4</v>
      </c>
      <c r="J326" s="273" t="s">
        <v>527</v>
      </c>
      <c r="K326" s="273"/>
      <c r="L326" s="273"/>
      <c r="M326" s="273"/>
      <c r="N326" s="367">
        <v>1.4999999999999999E-2</v>
      </c>
      <c r="O326" s="367">
        <v>1.4999999999999999E-2</v>
      </c>
      <c r="P326" s="367">
        <v>1.4999999999999999E-2</v>
      </c>
      <c r="Q326" s="367">
        <v>1.4999999999999999E-2</v>
      </c>
      <c r="R326" s="368">
        <f t="shared" si="49"/>
        <v>45297</v>
      </c>
      <c r="S326" s="368">
        <f t="shared" si="50"/>
        <v>45297</v>
      </c>
      <c r="T326" s="368">
        <f t="shared" si="51"/>
        <v>45297</v>
      </c>
      <c r="U326" s="368">
        <f t="shared" si="52"/>
        <v>45297</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hidden="1" outlineLevel="3" x14ac:dyDescent="0.35">
      <c r="A327" s="243"/>
      <c r="B327" s="252"/>
      <c r="C327" s="245">
        <f t="shared" si="54"/>
        <v>4</v>
      </c>
      <c r="D327" s="268"/>
      <c r="E327" s="325">
        <v>2</v>
      </c>
      <c r="F327" s="325"/>
      <c r="G327" s="268"/>
      <c r="H327" s="273"/>
      <c r="I327" s="273">
        <v>5</v>
      </c>
      <c r="J327" s="273" t="s">
        <v>528</v>
      </c>
      <c r="K327" s="273"/>
      <c r="L327" s="273"/>
      <c r="M327" s="273"/>
      <c r="N327" s="367">
        <v>1.4999999999999999E-2</v>
      </c>
      <c r="O327" s="367">
        <v>1.4999999999999999E-2</v>
      </c>
      <c r="P327" s="367">
        <v>1.4999999999999999E-2</v>
      </c>
      <c r="Q327" s="367">
        <v>1.4999999999999999E-2</v>
      </c>
      <c r="R327" s="368">
        <f t="shared" si="49"/>
        <v>45662</v>
      </c>
      <c r="S327" s="368">
        <f t="shared" si="50"/>
        <v>45662</v>
      </c>
      <c r="T327" s="368">
        <f t="shared" si="51"/>
        <v>45662</v>
      </c>
      <c r="U327" s="368">
        <f t="shared" si="52"/>
        <v>45662</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35">
      <c r="A328" s="243"/>
      <c r="B328" s="252"/>
      <c r="C328" s="245">
        <f t="shared" si="54"/>
        <v>4</v>
      </c>
      <c r="D328" s="268"/>
      <c r="E328" s="325">
        <v>2</v>
      </c>
      <c r="F328" s="325"/>
      <c r="G328" s="268"/>
      <c r="H328" s="273"/>
      <c r="I328" s="273">
        <v>6</v>
      </c>
      <c r="J328" s="273" t="s">
        <v>529</v>
      </c>
      <c r="K328" s="273"/>
      <c r="L328" s="273"/>
      <c r="M328" s="273"/>
      <c r="N328" s="367">
        <v>1.4999999999999999E-2</v>
      </c>
      <c r="O328" s="367">
        <v>1.4999999999999999E-2</v>
      </c>
      <c r="P328" s="367">
        <v>1.4999999999999999E-2</v>
      </c>
      <c r="Q328" s="367">
        <v>1.4999999999999999E-2</v>
      </c>
      <c r="R328" s="368">
        <f t="shared" si="49"/>
        <v>46027</v>
      </c>
      <c r="S328" s="368">
        <f t="shared" si="50"/>
        <v>46027</v>
      </c>
      <c r="T328" s="368">
        <f t="shared" si="51"/>
        <v>46027</v>
      </c>
      <c r="U328" s="368">
        <f t="shared" si="52"/>
        <v>46027</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35">
      <c r="A329" s="243"/>
      <c r="B329" s="252"/>
      <c r="C329" s="245">
        <f t="shared" si="54"/>
        <v>4</v>
      </c>
      <c r="D329" s="268"/>
      <c r="E329" s="325">
        <v>2</v>
      </c>
      <c r="F329" s="325"/>
      <c r="G329" s="268"/>
      <c r="H329" s="273"/>
      <c r="I329" s="273">
        <v>7</v>
      </c>
      <c r="J329" s="273" t="s">
        <v>530</v>
      </c>
      <c r="K329" s="273"/>
      <c r="L329" s="273"/>
      <c r="M329" s="273"/>
      <c r="N329" s="367">
        <v>1.4999999999999999E-2</v>
      </c>
      <c r="O329" s="367">
        <v>1.4999999999999999E-2</v>
      </c>
      <c r="P329" s="367">
        <v>1.4999999999999999E-2</v>
      </c>
      <c r="Q329" s="367">
        <v>1.4999999999999999E-2</v>
      </c>
      <c r="R329" s="368">
        <f t="shared" si="49"/>
        <v>46392</v>
      </c>
      <c r="S329" s="368">
        <f t="shared" si="50"/>
        <v>46392</v>
      </c>
      <c r="T329" s="368">
        <f t="shared" si="51"/>
        <v>46392</v>
      </c>
      <c r="U329" s="368">
        <f t="shared" si="52"/>
        <v>46392</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outlineLevel="2" collapsed="1" x14ac:dyDescent="0.35">
      <c r="A330" s="243"/>
      <c r="B330" s="252"/>
      <c r="C330" s="245">
        <f>INT($C$232)+2</f>
        <v>3</v>
      </c>
      <c r="D330" s="268"/>
      <c r="E330" s="325">
        <v>3</v>
      </c>
      <c r="F330" s="325"/>
      <c r="G330" s="268"/>
      <c r="H330" s="289" t="str">
        <f>H$253</f>
        <v>Spr</v>
      </c>
      <c r="I330" s="273">
        <v>0</v>
      </c>
      <c r="J330" s="273" t="s">
        <v>539</v>
      </c>
      <c r="K330" s="273"/>
      <c r="L330" s="273"/>
      <c r="M330" s="273"/>
      <c r="N330" s="367">
        <v>2.5000000000000001E-2</v>
      </c>
      <c r="O330" s="367">
        <v>2.5000000000000001E-2</v>
      </c>
      <c r="P330" s="367">
        <v>2.5000000000000001E-2</v>
      </c>
      <c r="Q330" s="367">
        <v>2.5000000000000001E-2</v>
      </c>
      <c r="R330" s="368">
        <f t="shared" si="49"/>
        <v>43871</v>
      </c>
      <c r="S330" s="368">
        <f t="shared" si="50"/>
        <v>43871</v>
      </c>
      <c r="T330" s="368">
        <f t="shared" si="51"/>
        <v>43871</v>
      </c>
      <c r="U330" s="368">
        <f t="shared" si="52"/>
        <v>43871</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35">
      <c r="A331" s="243"/>
      <c r="B331" s="252"/>
      <c r="C331" s="245">
        <f>INT($C$232)+3</f>
        <v>4</v>
      </c>
      <c r="D331" s="268"/>
      <c r="E331" s="325">
        <v>3</v>
      </c>
      <c r="F331" s="325"/>
      <c r="G331" s="268"/>
      <c r="H331" s="273"/>
      <c r="I331" s="273">
        <v>1</v>
      </c>
      <c r="J331" s="273" t="s">
        <v>540</v>
      </c>
      <c r="K331" s="273"/>
      <c r="L331" s="273"/>
      <c r="M331" s="273"/>
      <c r="N331" s="367">
        <v>2.5000000000000001E-2</v>
      </c>
      <c r="O331" s="367">
        <v>2.5000000000000001E-2</v>
      </c>
      <c r="P331" s="367">
        <v>2.5000000000000001E-2</v>
      </c>
      <c r="Q331" s="367">
        <v>2.5000000000000001E-2</v>
      </c>
      <c r="R331" s="368">
        <f t="shared" si="49"/>
        <v>44236</v>
      </c>
      <c r="S331" s="368">
        <f t="shared" si="50"/>
        <v>44236</v>
      </c>
      <c r="T331" s="368">
        <f t="shared" si="51"/>
        <v>44236</v>
      </c>
      <c r="U331" s="368">
        <f t="shared" si="52"/>
        <v>44236</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35">
      <c r="A332" s="243"/>
      <c r="B332" s="252"/>
      <c r="C332" s="245">
        <f t="shared" ref="C332:C337" si="55">INT($C$232+3)</f>
        <v>4</v>
      </c>
      <c r="D332" s="268"/>
      <c r="E332" s="325">
        <v>3</v>
      </c>
      <c r="F332" s="325"/>
      <c r="G332" s="268"/>
      <c r="H332" s="273"/>
      <c r="I332" s="273">
        <v>2</v>
      </c>
      <c r="J332" s="273" t="s">
        <v>541</v>
      </c>
      <c r="K332" s="273"/>
      <c r="L332" s="273"/>
      <c r="M332" s="273"/>
      <c r="N332" s="367">
        <v>1.4999999999999999E-2</v>
      </c>
      <c r="O332" s="367">
        <v>1.4999999999999999E-2</v>
      </c>
      <c r="P332" s="367">
        <v>1.4999999999999999E-2</v>
      </c>
      <c r="Q332" s="367">
        <v>1.4999999999999999E-2</v>
      </c>
      <c r="R332" s="368">
        <f t="shared" si="49"/>
        <v>44601</v>
      </c>
      <c r="S332" s="368">
        <f t="shared" si="50"/>
        <v>44601</v>
      </c>
      <c r="T332" s="368">
        <f t="shared" si="51"/>
        <v>44601</v>
      </c>
      <c r="U332" s="368">
        <f t="shared" si="52"/>
        <v>44601</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35">
      <c r="A333" s="243"/>
      <c r="B333" s="252"/>
      <c r="C333" s="245">
        <f t="shared" si="55"/>
        <v>4</v>
      </c>
      <c r="D333" s="268"/>
      <c r="E333" s="325">
        <v>3</v>
      </c>
      <c r="F333" s="325"/>
      <c r="G333" s="268"/>
      <c r="H333" s="273"/>
      <c r="I333" s="273">
        <v>3</v>
      </c>
      <c r="J333" s="273" t="s">
        <v>526</v>
      </c>
      <c r="K333" s="273"/>
      <c r="L333" s="273"/>
      <c r="M333" s="273"/>
      <c r="N333" s="367">
        <v>1.4999999999999999E-2</v>
      </c>
      <c r="O333" s="367">
        <v>1.4999999999999999E-2</v>
      </c>
      <c r="P333" s="367">
        <v>1.4999999999999999E-2</v>
      </c>
      <c r="Q333" s="367">
        <v>1.4999999999999999E-2</v>
      </c>
      <c r="R333" s="368">
        <f t="shared" si="49"/>
        <v>44966</v>
      </c>
      <c r="S333" s="368">
        <f t="shared" si="50"/>
        <v>44966</v>
      </c>
      <c r="T333" s="368">
        <f t="shared" si="51"/>
        <v>44966</v>
      </c>
      <c r="U333" s="368">
        <f t="shared" si="52"/>
        <v>44966</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35">
      <c r="A334" s="243"/>
      <c r="B334" s="252"/>
      <c r="C334" s="245">
        <f t="shared" si="55"/>
        <v>4</v>
      </c>
      <c r="D334" s="268"/>
      <c r="E334" s="325">
        <v>3</v>
      </c>
      <c r="F334" s="325"/>
      <c r="G334" s="268"/>
      <c r="H334" s="273"/>
      <c r="I334" s="273">
        <v>4</v>
      </c>
      <c r="J334" s="273" t="s">
        <v>527</v>
      </c>
      <c r="K334" s="273"/>
      <c r="L334" s="273"/>
      <c r="M334" s="273"/>
      <c r="N334" s="367">
        <v>1.4999999999999999E-2</v>
      </c>
      <c r="O334" s="367">
        <v>1.4999999999999999E-2</v>
      </c>
      <c r="P334" s="367">
        <v>1.4999999999999999E-2</v>
      </c>
      <c r="Q334" s="367">
        <v>1.4999999999999999E-2</v>
      </c>
      <c r="R334" s="368">
        <f t="shared" si="49"/>
        <v>45332</v>
      </c>
      <c r="S334" s="368">
        <f t="shared" si="50"/>
        <v>45332</v>
      </c>
      <c r="T334" s="368">
        <f t="shared" si="51"/>
        <v>45332</v>
      </c>
      <c r="U334" s="368">
        <f t="shared" si="52"/>
        <v>45332</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idden="1" outlineLevel="3" x14ac:dyDescent="0.35">
      <c r="A335" s="243"/>
      <c r="B335" s="252"/>
      <c r="C335" s="245">
        <f t="shared" si="55"/>
        <v>4</v>
      </c>
      <c r="D335" s="268"/>
      <c r="E335" s="325">
        <v>3</v>
      </c>
      <c r="F335" s="325"/>
      <c r="G335" s="268"/>
      <c r="H335" s="273"/>
      <c r="I335" s="273">
        <v>5</v>
      </c>
      <c r="J335" s="273" t="s">
        <v>528</v>
      </c>
      <c r="K335" s="273"/>
      <c r="L335" s="273"/>
      <c r="M335" s="273"/>
      <c r="N335" s="367">
        <v>1.4999999999999999E-2</v>
      </c>
      <c r="O335" s="367">
        <v>1.4999999999999999E-2</v>
      </c>
      <c r="P335" s="367">
        <v>1.4999999999999999E-2</v>
      </c>
      <c r="Q335" s="367">
        <v>1.4999999999999999E-2</v>
      </c>
      <c r="R335" s="368">
        <f t="shared" si="49"/>
        <v>45697</v>
      </c>
      <c r="S335" s="368">
        <f t="shared" si="50"/>
        <v>45697</v>
      </c>
      <c r="T335" s="368">
        <f t="shared" si="51"/>
        <v>45697</v>
      </c>
      <c r="U335" s="368">
        <f t="shared" si="52"/>
        <v>45697</v>
      </c>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68"/>
      <c r="AR335" s="255"/>
      <c r="AS335" s="243"/>
      <c r="AT335" s="243"/>
      <c r="AU335" s="243"/>
    </row>
    <row r="336" spans="1:47" hidden="1" outlineLevel="3" x14ac:dyDescent="0.35">
      <c r="A336" s="243"/>
      <c r="B336" s="252"/>
      <c r="C336" s="245">
        <f t="shared" si="55"/>
        <v>4</v>
      </c>
      <c r="D336" s="268"/>
      <c r="E336" s="325">
        <v>3</v>
      </c>
      <c r="F336" s="325"/>
      <c r="G336" s="268"/>
      <c r="H336" s="273"/>
      <c r="I336" s="273">
        <v>6</v>
      </c>
      <c r="J336" s="273" t="s">
        <v>529</v>
      </c>
      <c r="K336" s="273"/>
      <c r="L336" s="273"/>
      <c r="M336" s="273"/>
      <c r="N336" s="367">
        <v>1.4999999999999999E-2</v>
      </c>
      <c r="O336" s="367">
        <v>1.4999999999999999E-2</v>
      </c>
      <c r="P336" s="367">
        <v>1.4999999999999999E-2</v>
      </c>
      <c r="Q336" s="367">
        <v>1.4999999999999999E-2</v>
      </c>
      <c r="R336" s="368">
        <f t="shared" si="49"/>
        <v>46062</v>
      </c>
      <c r="S336" s="368">
        <f t="shared" si="50"/>
        <v>46062</v>
      </c>
      <c r="T336" s="368">
        <f t="shared" si="51"/>
        <v>46062</v>
      </c>
      <c r="U336" s="368">
        <f t="shared" si="52"/>
        <v>46062</v>
      </c>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35">
      <c r="A337" s="243"/>
      <c r="B337" s="252"/>
      <c r="C337" s="245">
        <f t="shared" si="55"/>
        <v>4</v>
      </c>
      <c r="D337" s="268"/>
      <c r="E337" s="325">
        <v>3</v>
      </c>
      <c r="F337" s="325"/>
      <c r="G337" s="268"/>
      <c r="H337" s="273"/>
      <c r="I337" s="273">
        <v>7</v>
      </c>
      <c r="J337" s="273" t="s">
        <v>530</v>
      </c>
      <c r="K337" s="273"/>
      <c r="L337" s="273"/>
      <c r="M337" s="273"/>
      <c r="N337" s="367">
        <v>1.4999999999999999E-2</v>
      </c>
      <c r="O337" s="367">
        <v>1.4999999999999999E-2</v>
      </c>
      <c r="P337" s="367">
        <v>1.4999999999999999E-2</v>
      </c>
      <c r="Q337" s="367">
        <v>1.4999999999999999E-2</v>
      </c>
      <c r="R337" s="368">
        <f t="shared" si="49"/>
        <v>46427</v>
      </c>
      <c r="S337" s="368">
        <f t="shared" si="50"/>
        <v>46427</v>
      </c>
      <c r="T337" s="368">
        <f t="shared" si="51"/>
        <v>46427</v>
      </c>
      <c r="U337" s="368">
        <f t="shared" si="52"/>
        <v>46427</v>
      </c>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t="5.15" customHeight="1" outlineLevel="2" x14ac:dyDescent="0.35">
      <c r="A338" s="243"/>
      <c r="B338" s="252"/>
      <c r="C338" s="245">
        <f>INT($C$232)+2.005</f>
        <v>3.0049999999999999</v>
      </c>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c r="AA338" s="268"/>
      <c r="AB338" s="268"/>
      <c r="AC338" s="268"/>
      <c r="AD338" s="268"/>
      <c r="AE338" s="268"/>
      <c r="AF338" s="268"/>
      <c r="AG338" s="268"/>
      <c r="AH338" s="268"/>
      <c r="AI338" s="268"/>
      <c r="AJ338" s="268"/>
      <c r="AK338" s="268"/>
      <c r="AL338" s="268"/>
      <c r="AM338" s="268"/>
      <c r="AN338" s="268"/>
      <c r="AO338" s="268"/>
      <c r="AP338" s="268"/>
      <c r="AQ338" s="268" t="s">
        <v>398</v>
      </c>
      <c r="AR338" s="255"/>
      <c r="AS338" s="243"/>
      <c r="AT338" s="243"/>
      <c r="AU338" s="243"/>
    </row>
    <row r="339" spans="1:51" outlineLevel="2" collapsed="1" x14ac:dyDescent="0.35">
      <c r="A339" s="243"/>
      <c r="B339" s="252"/>
      <c r="C339" s="245">
        <f>INT($C$232+3)</f>
        <v>4</v>
      </c>
      <c r="D339" s="268"/>
      <c r="E339" s="325"/>
      <c r="F339" s="325"/>
      <c r="G339" s="268"/>
      <c r="H339" s="338" t="s">
        <v>542</v>
      </c>
      <c r="I339" s="296" t="s">
        <v>543</v>
      </c>
      <c r="J339" s="295"/>
      <c r="K339" s="273"/>
      <c r="L339" s="273"/>
      <c r="M339" s="273"/>
      <c r="N339" s="273"/>
      <c r="O339" s="910" t="s">
        <v>985</v>
      </c>
      <c r="P339" s="911"/>
      <c r="Q339" s="911"/>
      <c r="R339" s="911"/>
      <c r="S339" s="911"/>
      <c r="T339" s="911"/>
      <c r="U339" s="911"/>
      <c r="V339" s="911"/>
      <c r="W339" s="911"/>
      <c r="X339" s="912"/>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35">
      <c r="A340" s="243"/>
      <c r="B340" s="252"/>
      <c r="C340" s="245">
        <f>INT($C$232+3)</f>
        <v>4</v>
      </c>
      <c r="D340" s="268"/>
      <c r="E340" s="325"/>
      <c r="F340" s="325"/>
      <c r="G340" s="268"/>
      <c r="H340" s="315">
        <v>364</v>
      </c>
      <c r="I340" s="273">
        <v>0</v>
      </c>
      <c r="J340" s="273" t="b">
        <f>COUNTA(K340:M340)&gt;0</f>
        <v>1</v>
      </c>
      <c r="K340" s="369">
        <f>DATE(i_startyear,1,1)</f>
        <v>43466</v>
      </c>
      <c r="L340" s="369">
        <f>K340</f>
        <v>43466</v>
      </c>
      <c r="M340" s="369">
        <f>K340</f>
        <v>43466</v>
      </c>
      <c r="N340" s="273"/>
      <c r="O340" s="913"/>
      <c r="P340" s="914"/>
      <c r="Q340" s="914"/>
      <c r="R340" s="914"/>
      <c r="S340" s="914"/>
      <c r="T340" s="914"/>
      <c r="U340" s="914"/>
      <c r="V340" s="914"/>
      <c r="W340" s="914"/>
      <c r="X340" s="915"/>
      <c r="Y340" s="273"/>
      <c r="Z340" s="273"/>
      <c r="AA340" s="273"/>
      <c r="AB340" s="273"/>
      <c r="AC340" s="273"/>
      <c r="AD340" s="273"/>
      <c r="AE340" s="273"/>
      <c r="AF340" s="273"/>
      <c r="AG340" s="273"/>
      <c r="AH340" s="273"/>
      <c r="AI340" s="273"/>
      <c r="AJ340" s="273"/>
      <c r="AK340" s="273"/>
      <c r="AL340" s="273"/>
      <c r="AM340" s="273"/>
      <c r="AN340" s="273"/>
      <c r="AO340" s="273"/>
      <c r="AP340" s="273"/>
      <c r="AQ340" s="268"/>
      <c r="AR340" s="255"/>
      <c r="AS340" s="243"/>
      <c r="AT340" s="243"/>
      <c r="AU340" s="243"/>
    </row>
    <row r="341" spans="1:51" hidden="1" outlineLevel="3" x14ac:dyDescent="0.35">
      <c r="A341" s="243"/>
      <c r="B341" s="252"/>
      <c r="C341" s="245">
        <f>INT($C$232+3)</f>
        <v>4</v>
      </c>
      <c r="D341" s="268"/>
      <c r="E341" s="325"/>
      <c r="F341" s="325"/>
      <c r="G341" s="268"/>
      <c r="H341" s="370" t="s">
        <v>544</v>
      </c>
      <c r="I341" s="273">
        <v>1</v>
      </c>
      <c r="J341" s="273" t="b">
        <f>COUNTA(K341:M341)&gt;0</f>
        <v>0</v>
      </c>
      <c r="K341" s="290"/>
      <c r="L341" s="290"/>
      <c r="M341" s="290"/>
      <c r="N341" s="273"/>
      <c r="O341" s="913"/>
      <c r="P341" s="914"/>
      <c r="Q341" s="914"/>
      <c r="R341" s="914"/>
      <c r="S341" s="914"/>
      <c r="T341" s="914"/>
      <c r="U341" s="914"/>
      <c r="V341" s="914"/>
      <c r="W341" s="914"/>
      <c r="X341" s="915"/>
      <c r="Y341" s="273"/>
      <c r="Z341" s="273"/>
      <c r="AA341" s="273"/>
      <c r="AB341" s="273"/>
      <c r="AC341" s="273"/>
      <c r="AD341" s="273"/>
      <c r="AE341" s="273"/>
      <c r="AF341" s="273"/>
      <c r="AG341" s="273"/>
      <c r="AH341" s="273"/>
      <c r="AI341" s="273"/>
      <c r="AJ341" s="273"/>
      <c r="AK341" s="273"/>
      <c r="AL341" s="273"/>
      <c r="AM341" s="273"/>
      <c r="AN341" s="273"/>
      <c r="AO341" s="273"/>
      <c r="AP341" s="273"/>
      <c r="AQ341" s="268"/>
      <c r="AR341" s="255"/>
      <c r="AS341" s="243"/>
      <c r="AT341" s="243"/>
      <c r="AU341" s="243"/>
    </row>
    <row r="342" spans="1:51" hidden="1" outlineLevel="3" x14ac:dyDescent="0.35">
      <c r="A342" s="243"/>
      <c r="B342" s="252"/>
      <c r="C342" s="245">
        <f>INT($C$232+3)</f>
        <v>4</v>
      </c>
      <c r="D342" s="268"/>
      <c r="E342" s="325"/>
      <c r="F342" s="325"/>
      <c r="G342" s="268"/>
      <c r="H342" s="289"/>
      <c r="I342" s="273">
        <v>2</v>
      </c>
      <c r="J342" s="273" t="b">
        <f>COUNTA(K342:M342)&gt;0</f>
        <v>0</v>
      </c>
      <c r="K342" s="290"/>
      <c r="L342" s="290"/>
      <c r="M342" s="290"/>
      <c r="N342" s="273"/>
      <c r="O342" s="916"/>
      <c r="P342" s="917"/>
      <c r="Q342" s="917"/>
      <c r="R342" s="917"/>
      <c r="S342" s="917"/>
      <c r="T342" s="917"/>
      <c r="U342" s="917"/>
      <c r="V342" s="917"/>
      <c r="W342" s="917"/>
      <c r="X342" s="918"/>
      <c r="Y342" s="273"/>
      <c r="Z342" s="273"/>
      <c r="AA342" s="273"/>
      <c r="AB342" s="273"/>
      <c r="AC342" s="273"/>
      <c r="AD342" s="273"/>
      <c r="AE342" s="273"/>
      <c r="AF342" s="273"/>
      <c r="AG342" s="273"/>
      <c r="AH342" s="273"/>
      <c r="AI342" s="273"/>
      <c r="AJ342" s="273"/>
      <c r="AK342" s="273"/>
      <c r="AL342" s="273"/>
      <c r="AM342" s="273"/>
      <c r="AN342" s="273"/>
      <c r="AO342" s="273"/>
      <c r="AP342" s="273"/>
      <c r="AQ342" s="268"/>
      <c r="AR342" s="255"/>
      <c r="AS342" s="243"/>
      <c r="AT342" s="243"/>
      <c r="AU342" s="243"/>
    </row>
    <row r="343" spans="1:51" hidden="1" outlineLevel="3" x14ac:dyDescent="0.35">
      <c r="A343" s="243"/>
      <c r="B343" s="252"/>
      <c r="C343" s="245"/>
      <c r="D343" s="268"/>
      <c r="E343" s="325"/>
      <c r="F343" s="325"/>
      <c r="G343" s="268"/>
      <c r="H343" s="289"/>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idden="1" outlineLevel="3" x14ac:dyDescent="0.35">
      <c r="A344" s="243"/>
      <c r="B344" s="252"/>
      <c r="C344" s="245"/>
      <c r="D344" s="268"/>
      <c r="E344" s="325"/>
      <c r="F344" s="325"/>
      <c r="G344" s="268"/>
      <c r="H344" s="289"/>
      <c r="I344" s="273"/>
      <c r="J344" s="345" t="s">
        <v>1023</v>
      </c>
      <c r="K344" s="714">
        <f t="shared" ref="K344:M346" si="56">MIN(363,INT((K340 - DATE(YEAR(K340),1,1))))+364*INT(YEAR(K340)-i_startyear)</f>
        <v>0</v>
      </c>
      <c r="L344" s="714">
        <f t="shared" si="56"/>
        <v>0</v>
      </c>
      <c r="M344" s="714">
        <f t="shared" si="56"/>
        <v>0</v>
      </c>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273"/>
      <c r="AT344" s="273"/>
      <c r="AU344" s="268"/>
      <c r="AV344" s="255"/>
      <c r="AW344" s="243"/>
      <c r="AX344" s="243"/>
      <c r="AY344" s="243"/>
    </row>
    <row r="345" spans="1:51" hidden="1" outlineLevel="3" x14ac:dyDescent="0.35">
      <c r="A345" s="243"/>
      <c r="B345" s="252"/>
      <c r="C345" s="245"/>
      <c r="D345" s="268"/>
      <c r="E345" s="325"/>
      <c r="F345" s="325"/>
      <c r="G345" s="268"/>
      <c r="H345" s="289"/>
      <c r="I345" s="273"/>
      <c r="J345" s="345"/>
      <c r="K345" s="714">
        <f t="shared" si="56"/>
        <v>-43317</v>
      </c>
      <c r="L345" s="714">
        <f t="shared" si="56"/>
        <v>-43317</v>
      </c>
      <c r="M345" s="714">
        <f t="shared" si="56"/>
        <v>-43317</v>
      </c>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68"/>
      <c r="AV345" s="255"/>
      <c r="AW345" s="243"/>
      <c r="AX345" s="243"/>
      <c r="AY345" s="243"/>
    </row>
    <row r="346" spans="1:51" hidden="1" outlineLevel="3" x14ac:dyDescent="0.35">
      <c r="A346" s="243"/>
      <c r="B346" s="252"/>
      <c r="C346" s="245"/>
      <c r="D346" s="268"/>
      <c r="E346" s="325"/>
      <c r="F346" s="325"/>
      <c r="G346" s="268"/>
      <c r="H346" s="289"/>
      <c r="I346" s="273"/>
      <c r="J346" s="345"/>
      <c r="K346" s="714">
        <f t="shared" si="56"/>
        <v>-43317</v>
      </c>
      <c r="L346" s="714">
        <f t="shared" si="56"/>
        <v>-43317</v>
      </c>
      <c r="M346" s="714">
        <f t="shared" si="56"/>
        <v>-43317</v>
      </c>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273"/>
      <c r="AT346" s="273"/>
      <c r="AU346" s="268"/>
      <c r="AV346" s="255"/>
      <c r="AW346" s="243"/>
      <c r="AX346" s="243"/>
      <c r="AY346" s="243"/>
    </row>
    <row r="347" spans="1:51" ht="5.15" customHeight="1" outlineLevel="2" x14ac:dyDescent="0.35">
      <c r="A347" s="243"/>
      <c r="B347" s="252"/>
      <c r="C347" s="245">
        <f>INT($C$232)+2.005</f>
        <v>3.0049999999999999</v>
      </c>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c r="AA347" s="268"/>
      <c r="AB347" s="268"/>
      <c r="AC347" s="268"/>
      <c r="AD347" s="268"/>
      <c r="AE347" s="268"/>
      <c r="AF347" s="268"/>
      <c r="AG347" s="268"/>
      <c r="AH347" s="268"/>
      <c r="AI347" s="268"/>
      <c r="AJ347" s="268"/>
      <c r="AK347" s="268"/>
      <c r="AL347" s="268"/>
      <c r="AM347" s="268"/>
      <c r="AN347" s="268"/>
      <c r="AO347" s="268"/>
      <c r="AP347" s="268"/>
      <c r="AQ347" s="268" t="s">
        <v>398</v>
      </c>
      <c r="AR347" s="255"/>
      <c r="AS347" s="243"/>
      <c r="AT347" s="243"/>
      <c r="AU347" s="243"/>
    </row>
    <row r="348" spans="1:51" outlineLevel="2" collapsed="1" x14ac:dyDescent="0.35">
      <c r="A348" s="243"/>
      <c r="B348" s="252"/>
      <c r="C348" s="245">
        <f>INT($C$232+3)</f>
        <v>4</v>
      </c>
      <c r="D348" s="268"/>
      <c r="E348" s="325"/>
      <c r="F348" s="325"/>
      <c r="G348" s="268"/>
      <c r="H348" s="338" t="s">
        <v>516</v>
      </c>
      <c r="I348" s="273" t="s">
        <v>545</v>
      </c>
      <c r="J348" s="273"/>
      <c r="K348" s="273"/>
      <c r="L348" s="273"/>
      <c r="M348" s="273"/>
      <c r="N348" s="296" t="s">
        <v>546</v>
      </c>
      <c r="O348" s="296"/>
      <c r="P348" s="296"/>
      <c r="Q348" s="296"/>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idden="1" outlineLevel="3" x14ac:dyDescent="0.35">
      <c r="A349" s="243"/>
      <c r="B349" s="252"/>
      <c r="C349" s="245">
        <f>INT($C$232+3)</f>
        <v>4</v>
      </c>
      <c r="D349" s="268"/>
      <c r="E349" s="325"/>
      <c r="F349" s="325"/>
      <c r="G349" s="268"/>
      <c r="H349" s="289" t="str">
        <f>H$251</f>
        <v>Aut</v>
      </c>
      <c r="I349" s="306">
        <v>0.7</v>
      </c>
      <c r="J349" s="273"/>
      <c r="K349" s="273"/>
      <c r="L349" s="275" t="s">
        <v>547</v>
      </c>
      <c r="M349" s="289">
        <f>$L$477-1</f>
        <v>3</v>
      </c>
      <c r="N349" s="315">
        <v>2</v>
      </c>
      <c r="O349" s="315">
        <v>2</v>
      </c>
      <c r="P349" s="315">
        <v>2</v>
      </c>
      <c r="Q349" s="315">
        <v>2</v>
      </c>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68"/>
      <c r="AR349" s="255"/>
      <c r="AS349" s="243"/>
      <c r="AT349" s="243"/>
      <c r="AU349" s="243"/>
    </row>
    <row r="350" spans="1:51" hidden="1" outlineLevel="3" x14ac:dyDescent="0.35">
      <c r="A350" s="243"/>
      <c r="B350" s="252"/>
      <c r="C350" s="245">
        <f>INT($C$232+3)</f>
        <v>4</v>
      </c>
      <c r="D350" s="268"/>
      <c r="E350" s="325"/>
      <c r="F350" s="325"/>
      <c r="G350" s="268"/>
      <c r="H350" s="289" t="str">
        <f>H$252</f>
        <v>Win</v>
      </c>
      <c r="I350" s="306">
        <v>0.75</v>
      </c>
      <c r="J350" s="273"/>
      <c r="K350" s="273"/>
      <c r="L350" s="273"/>
      <c r="M350" s="273"/>
      <c r="N350" s="315">
        <v>2</v>
      </c>
      <c r="O350" s="315">
        <v>2</v>
      </c>
      <c r="P350" s="315">
        <v>2</v>
      </c>
      <c r="Q350" s="315">
        <v>2</v>
      </c>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35">
      <c r="A351" s="243"/>
      <c r="B351" s="252"/>
      <c r="C351" s="245">
        <f>INT($C$232+3)</f>
        <v>4</v>
      </c>
      <c r="D351" s="268"/>
      <c r="E351" s="325"/>
      <c r="F351" s="325"/>
      <c r="G351" s="268"/>
      <c r="H351" s="289" t="str">
        <f>H$253</f>
        <v>Spr</v>
      </c>
      <c r="I351" s="306">
        <v>0.75</v>
      </c>
      <c r="J351" s="273"/>
      <c r="K351" s="273"/>
      <c r="L351" s="273"/>
      <c r="M351" s="273"/>
      <c r="N351" s="315">
        <v>2</v>
      </c>
      <c r="O351" s="315">
        <v>2</v>
      </c>
      <c r="P351" s="315">
        <v>2</v>
      </c>
      <c r="Q351" s="315">
        <v>2</v>
      </c>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t="5.15" customHeight="1" outlineLevel="2" x14ac:dyDescent="0.35">
      <c r="A352" s="243"/>
      <c r="B352" s="252"/>
      <c r="C352" s="245">
        <f>INT($C$232)+2.005</f>
        <v>3.0049999999999999</v>
      </c>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c r="AA352" s="268"/>
      <c r="AB352" s="268"/>
      <c r="AC352" s="268"/>
      <c r="AD352" s="268"/>
      <c r="AE352" s="268"/>
      <c r="AF352" s="268"/>
      <c r="AG352" s="268"/>
      <c r="AH352" s="268"/>
      <c r="AI352" s="268"/>
      <c r="AJ352" s="268"/>
      <c r="AK352" s="268"/>
      <c r="AL352" s="268"/>
      <c r="AM352" s="268"/>
      <c r="AN352" s="268"/>
      <c r="AO352" s="268"/>
      <c r="AP352" s="268"/>
      <c r="AQ352" s="268" t="s">
        <v>398</v>
      </c>
      <c r="AR352" s="255"/>
      <c r="AS352" s="243"/>
      <c r="AT352" s="243"/>
      <c r="AU352" s="243"/>
    </row>
    <row r="353" spans="1:47" outlineLevel="2" collapsed="1" x14ac:dyDescent="0.35">
      <c r="A353" s="243"/>
      <c r="B353" s="252"/>
      <c r="C353" s="245">
        <f>INT($C$232+3)</f>
        <v>4</v>
      </c>
      <c r="D353" s="268"/>
      <c r="E353" s="325"/>
      <c r="F353" s="325"/>
      <c r="G353" s="268"/>
      <c r="H353" s="371" t="s">
        <v>548</v>
      </c>
      <c r="I353" s="289" t="s">
        <v>495</v>
      </c>
      <c r="J353" s="273"/>
      <c r="K353" s="275" t="s">
        <v>549</v>
      </c>
      <c r="L353" s="289">
        <f>COUNTA($H$354:$H$357)</f>
        <v>3</v>
      </c>
      <c r="M353" s="276">
        <v>-6</v>
      </c>
      <c r="N353" s="273"/>
      <c r="O353" s="273"/>
      <c r="P353" s="273"/>
      <c r="Q353" s="273"/>
      <c r="R353" s="296" t="s">
        <v>550</v>
      </c>
      <c r="S353" s="295"/>
      <c r="T353" s="295"/>
      <c r="U353" s="295"/>
      <c r="V353" s="273"/>
      <c r="W353" s="273" t="s">
        <v>551</v>
      </c>
      <c r="X353" s="273" t="s">
        <v>552</v>
      </c>
      <c r="Y353" s="273" t="s">
        <v>553</v>
      </c>
      <c r="Z353" s="273" t="s">
        <v>554</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idden="1" outlineLevel="3" x14ac:dyDescent="0.35">
      <c r="A354" s="243"/>
      <c r="B354" s="252"/>
      <c r="C354" s="245">
        <f>INT($C$232+3)</f>
        <v>4</v>
      </c>
      <c r="D354" s="268"/>
      <c r="E354" s="325"/>
      <c r="F354" s="325"/>
      <c r="G354" s="268"/>
      <c r="H354" s="372" t="s">
        <v>555</v>
      </c>
      <c r="I354" s="333" t="b">
        <v>1</v>
      </c>
      <c r="J354" s="289">
        <f>MAX(0.0001,IF(COUNTIF(i_mask_a,TRUE)=1,1,1-SUM(J355:J356)))</f>
        <v>1</v>
      </c>
      <c r="K354" s="273"/>
      <c r="L354" s="273"/>
      <c r="M354" s="273"/>
      <c r="N354" s="273"/>
      <c r="O354" s="273"/>
      <c r="P354" s="273"/>
      <c r="Q354" s="345"/>
      <c r="R354" s="315">
        <f>56+35</f>
        <v>91</v>
      </c>
      <c r="S354" s="315">
        <v>91</v>
      </c>
      <c r="T354" s="315">
        <v>91</v>
      </c>
      <c r="U354" s="315">
        <v>91</v>
      </c>
      <c r="V354" s="273"/>
      <c r="W354" s="316">
        <v>0</v>
      </c>
      <c r="X354" s="316">
        <v>0</v>
      </c>
      <c r="Y354" s="316">
        <v>0</v>
      </c>
      <c r="Z354" s="316">
        <v>0</v>
      </c>
      <c r="AA354" s="273"/>
      <c r="AB354" s="273"/>
      <c r="AC354" s="273"/>
      <c r="AD354" s="273"/>
      <c r="AE354" s="273"/>
      <c r="AF354" s="273"/>
      <c r="AG354" s="273"/>
      <c r="AH354" s="273"/>
      <c r="AI354" s="273"/>
      <c r="AJ354" s="273"/>
      <c r="AK354" s="273"/>
      <c r="AL354" s="273"/>
      <c r="AM354" s="273"/>
      <c r="AN354" s="273"/>
      <c r="AO354" s="273"/>
      <c r="AP354" s="273"/>
      <c r="AQ354" s="268"/>
      <c r="AR354" s="255"/>
      <c r="AS354" s="243"/>
      <c r="AT354" s="243"/>
      <c r="AU354" s="243"/>
    </row>
    <row r="355" spans="1:47" hidden="1" outlineLevel="3" x14ac:dyDescent="0.35">
      <c r="A355" s="243"/>
      <c r="B355" s="252"/>
      <c r="C355" s="245">
        <f>INT($C$232)+3</f>
        <v>4</v>
      </c>
      <c r="D355" s="268"/>
      <c r="E355" s="325"/>
      <c r="F355" s="325"/>
      <c r="G355" s="268"/>
      <c r="H355" s="373" t="s">
        <v>810</v>
      </c>
      <c r="I355" s="333" t="b">
        <v>0</v>
      </c>
      <c r="J355" s="276">
        <v>1E-3</v>
      </c>
      <c r="K355" s="273"/>
      <c r="L355" s="273">
        <f>SUMPRODUCT(--i_mask_a)</f>
        <v>1</v>
      </c>
      <c r="M355" s="273"/>
      <c r="N355" s="273"/>
      <c r="O355" s="273"/>
      <c r="P355" s="273"/>
      <c r="Q355" s="273"/>
      <c r="R355" s="315">
        <f>R354+30</f>
        <v>121</v>
      </c>
      <c r="S355" s="315">
        <v>121</v>
      </c>
      <c r="T355" s="315">
        <v>121</v>
      </c>
      <c r="U355" s="315">
        <v>121</v>
      </c>
      <c r="V355" s="273"/>
      <c r="W355" s="316">
        <v>0</v>
      </c>
      <c r="X355" s="316">
        <v>0</v>
      </c>
      <c r="Y355" s="316">
        <v>0</v>
      </c>
      <c r="Z355" s="316">
        <v>0</v>
      </c>
      <c r="AA355" s="273"/>
      <c r="AB355" s="273"/>
      <c r="AC355" s="273"/>
      <c r="AD355" s="273"/>
      <c r="AE355" s="273"/>
      <c r="AF355" s="273"/>
      <c r="AG355" s="273"/>
      <c r="AH355" s="273"/>
      <c r="AI355" s="273"/>
      <c r="AJ355" s="273"/>
      <c r="AK355" s="273"/>
      <c r="AL355" s="273"/>
      <c r="AM355" s="273"/>
      <c r="AN355" s="273"/>
      <c r="AO355" s="273"/>
      <c r="AP355" s="273"/>
      <c r="AQ355" s="268"/>
      <c r="AR355" s="255"/>
      <c r="AS355" s="243"/>
      <c r="AT355" s="243"/>
      <c r="AU355" s="243"/>
    </row>
    <row r="356" spans="1:47" hidden="1" outlineLevel="3" x14ac:dyDescent="0.35">
      <c r="A356" s="243"/>
      <c r="B356" s="252"/>
      <c r="C356" s="245">
        <f>INT($C$232)+3</f>
        <v>4</v>
      </c>
      <c r="D356" s="268"/>
      <c r="E356" s="325"/>
      <c r="F356" s="325"/>
      <c r="G356" s="268"/>
      <c r="H356" s="374" t="s">
        <v>811</v>
      </c>
      <c r="I356" s="333" t="b">
        <v>0</v>
      </c>
      <c r="J356" s="276">
        <v>1E-3</v>
      </c>
      <c r="K356" s="273"/>
      <c r="L356" s="273">
        <f>COUNTIF(i_mask_a,TRUE)</f>
        <v>1</v>
      </c>
      <c r="M356" s="273"/>
      <c r="N356" s="273"/>
      <c r="O356" s="273"/>
      <c r="P356" s="273"/>
      <c r="Q356" s="345"/>
      <c r="R356" s="315">
        <f>R355+30</f>
        <v>151</v>
      </c>
      <c r="S356" s="315">
        <v>151</v>
      </c>
      <c r="T356" s="315">
        <v>151</v>
      </c>
      <c r="U356" s="315">
        <v>151</v>
      </c>
      <c r="V356" s="273"/>
      <c r="W356" s="316">
        <v>0</v>
      </c>
      <c r="X356" s="316">
        <v>0</v>
      </c>
      <c r="Y356" s="316">
        <v>0</v>
      </c>
      <c r="Z356" s="316">
        <v>0</v>
      </c>
      <c r="AA356" s="273"/>
      <c r="AB356" s="273"/>
      <c r="AC356" s="273"/>
      <c r="AD356" s="273"/>
      <c r="AE356" s="273"/>
      <c r="AF356" s="273"/>
      <c r="AG356" s="273"/>
      <c r="AH356" s="273"/>
      <c r="AI356" s="273"/>
      <c r="AJ356" s="273"/>
      <c r="AK356" s="273"/>
      <c r="AL356" s="273"/>
      <c r="AM356" s="273"/>
      <c r="AN356" s="273"/>
      <c r="AO356" s="273"/>
      <c r="AP356" s="273"/>
      <c r="AQ356" s="268"/>
      <c r="AR356" s="255"/>
      <c r="AS356" s="243"/>
      <c r="AT356" s="243"/>
      <c r="AU356" s="243"/>
    </row>
    <row r="357" spans="1:47" ht="5.15" customHeight="1" outlineLevel="2" x14ac:dyDescent="0.35">
      <c r="A357" s="243"/>
      <c r="B357" s="252"/>
      <c r="C357" s="245">
        <f>INT($C$232)+2.005</f>
        <v>3.0049999999999999</v>
      </c>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c r="AA357" s="268"/>
      <c r="AB357" s="268"/>
      <c r="AC357" s="268"/>
      <c r="AD357" s="268"/>
      <c r="AE357" s="268"/>
      <c r="AF357" s="268"/>
      <c r="AG357" s="268"/>
      <c r="AH357" s="268"/>
      <c r="AI357" s="268"/>
      <c r="AJ357" s="268"/>
      <c r="AK357" s="268"/>
      <c r="AL357" s="268"/>
      <c r="AM357" s="268"/>
      <c r="AN357" s="268"/>
      <c r="AO357" s="268"/>
      <c r="AP357" s="268"/>
      <c r="AQ357" s="268" t="s">
        <v>398</v>
      </c>
      <c r="AR357" s="255"/>
      <c r="AS357" s="243"/>
      <c r="AT357" s="243"/>
      <c r="AU357" s="243"/>
    </row>
    <row r="358" spans="1:47" outlineLevel="1" x14ac:dyDescent="0.35">
      <c r="A358" s="243"/>
      <c r="B358" s="252"/>
      <c r="C358" s="245">
        <f>INT($C$232)+1</f>
        <v>2</v>
      </c>
      <c r="D358" s="268"/>
      <c r="E358" s="325"/>
      <c r="F358" s="325"/>
      <c r="G358" s="268"/>
      <c r="H358" s="328" t="s">
        <v>556</v>
      </c>
      <c r="I358" s="286"/>
      <c r="J358" s="286"/>
      <c r="K358" s="258"/>
      <c r="L358" s="258"/>
      <c r="M358" s="258"/>
      <c r="N358" s="258"/>
      <c r="O358" s="258"/>
      <c r="P358" s="258"/>
      <c r="Q358" s="258"/>
      <c r="R358" s="258"/>
      <c r="S358" s="258"/>
      <c r="T358" s="258"/>
      <c r="U358" s="258"/>
      <c r="V358" s="258"/>
      <c r="W358" s="258"/>
      <c r="X358" s="258"/>
      <c r="Y358" s="258"/>
      <c r="Z358" s="317"/>
      <c r="AA358" s="317"/>
      <c r="AB358" s="317"/>
      <c r="AC358" s="317"/>
      <c r="AD358" s="317"/>
      <c r="AE358" s="317"/>
      <c r="AF358" s="317"/>
      <c r="AG358" s="317"/>
      <c r="AH358" s="317"/>
      <c r="AI358" s="317"/>
      <c r="AJ358" s="317"/>
      <c r="AK358" s="317"/>
      <c r="AL358" s="317"/>
      <c r="AM358" s="317"/>
      <c r="AN358" s="317"/>
      <c r="AO358" s="317"/>
      <c r="AP358" s="317"/>
      <c r="AQ358" s="268"/>
      <c r="AR358" s="255"/>
      <c r="AS358" s="243"/>
      <c r="AT358" s="243"/>
      <c r="AU358" s="243"/>
    </row>
    <row r="359" spans="1:47" ht="5.15" hidden="1" customHeight="1" outlineLevel="3" x14ac:dyDescent="0.35">
      <c r="A359" s="243"/>
      <c r="B359" s="252"/>
      <c r="C359" s="245">
        <f>INT($C$232)+3.005</f>
        <v>4.0049999999999999</v>
      </c>
      <c r="D359" s="268" t="s">
        <v>394</v>
      </c>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c r="AA359" s="268"/>
      <c r="AB359" s="268"/>
      <c r="AC359" s="268"/>
      <c r="AD359" s="268"/>
      <c r="AE359" s="268"/>
      <c r="AF359" s="268"/>
      <c r="AG359" s="268"/>
      <c r="AH359" s="268"/>
      <c r="AI359" s="268"/>
      <c r="AJ359" s="268"/>
      <c r="AK359" s="268"/>
      <c r="AL359" s="268"/>
      <c r="AM359" s="268"/>
      <c r="AN359" s="268"/>
      <c r="AO359" s="268"/>
      <c r="AP359" s="268"/>
      <c r="AQ359" s="268"/>
      <c r="AR359" s="255"/>
      <c r="AS359" s="243"/>
      <c r="AT359" s="243"/>
      <c r="AU359" s="243"/>
    </row>
    <row r="360" spans="1:47" outlineLevel="2" collapsed="1" x14ac:dyDescent="0.35">
      <c r="A360" s="243"/>
      <c r="B360" s="252"/>
      <c r="C360" s="245">
        <f>INT($C$232+3)</f>
        <v>4</v>
      </c>
      <c r="D360" s="268"/>
      <c r="E360" s="325"/>
      <c r="F360" s="325"/>
      <c r="G360" s="268"/>
      <c r="H360" s="338"/>
      <c r="I360" s="296" t="s">
        <v>517</v>
      </c>
      <c r="J360" s="296"/>
      <c r="K360" s="273"/>
      <c r="L360" s="273"/>
      <c r="M360" s="273"/>
      <c r="N360" s="296" t="s">
        <v>557</v>
      </c>
      <c r="O360" s="296"/>
      <c r="P360" s="296"/>
      <c r="Q360" s="296"/>
      <c r="R360" s="273"/>
      <c r="S360" s="273"/>
      <c r="T360" s="273"/>
      <c r="U360" s="273"/>
      <c r="V360" s="273" t="s">
        <v>558</v>
      </c>
      <c r="W360" s="273"/>
      <c r="X360" s="273"/>
      <c r="Y360" s="273"/>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35">
      <c r="A361" s="243"/>
      <c r="B361" s="252"/>
      <c r="C361" s="245">
        <f t="shared" ref="C361:C368" si="57">INT($C$232)+3</f>
        <v>4</v>
      </c>
      <c r="D361" s="268"/>
      <c r="E361" s="325"/>
      <c r="F361" s="325"/>
      <c r="G361" s="268"/>
      <c r="H361" s="273"/>
      <c r="I361" s="273">
        <v>0</v>
      </c>
      <c r="J361" s="273" t="s">
        <v>539</v>
      </c>
      <c r="K361" s="273"/>
      <c r="L361" s="273"/>
      <c r="M361" s="273"/>
      <c r="N361" s="290">
        <v>1</v>
      </c>
      <c r="O361" s="290">
        <v>1</v>
      </c>
      <c r="P361" s="290">
        <v>1</v>
      </c>
      <c r="Q361" s="290">
        <v>1</v>
      </c>
      <c r="R361" s="273"/>
      <c r="S361" s="273"/>
      <c r="T361" s="273"/>
      <c r="U361" s="273"/>
      <c r="V361" s="273">
        <f t="shared" ref="V361:Y368" si="58">INDEX(i_scan_day,N361+1,0)+17*N$349</f>
        <v>69</v>
      </c>
      <c r="W361" s="273">
        <f t="shared" si="58"/>
        <v>69</v>
      </c>
      <c r="X361" s="273">
        <f t="shared" si="58"/>
        <v>69</v>
      </c>
      <c r="Y361" s="273">
        <f t="shared" si="58"/>
        <v>69</v>
      </c>
      <c r="Z361" s="345">
        <f>R314+V361</f>
        <v>43871</v>
      </c>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35">
      <c r="A362" s="243"/>
      <c r="B362" s="252"/>
      <c r="C362" s="245">
        <f t="shared" si="57"/>
        <v>4</v>
      </c>
      <c r="D362" s="268"/>
      <c r="E362" s="325"/>
      <c r="F362" s="325"/>
      <c r="G362" s="268"/>
      <c r="H362" s="273"/>
      <c r="I362" s="273">
        <v>1</v>
      </c>
      <c r="J362" s="273" t="s">
        <v>540</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35">
      <c r="A363" s="243"/>
      <c r="B363" s="252"/>
      <c r="C363" s="245">
        <f t="shared" si="57"/>
        <v>4</v>
      </c>
      <c r="D363" s="268"/>
      <c r="E363" s="325"/>
      <c r="F363" s="325"/>
      <c r="G363" s="268"/>
      <c r="H363" s="273"/>
      <c r="I363" s="273">
        <v>2</v>
      </c>
      <c r="J363" s="273" t="s">
        <v>541</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35">
      <c r="A364" s="243"/>
      <c r="B364" s="252"/>
      <c r="C364" s="245">
        <f t="shared" si="57"/>
        <v>4</v>
      </c>
      <c r="D364" s="268"/>
      <c r="E364" s="325"/>
      <c r="F364" s="325"/>
      <c r="G364" s="268"/>
      <c r="H364" s="273"/>
      <c r="I364" s="273">
        <v>3</v>
      </c>
      <c r="J364" s="273" t="s">
        <v>526</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35">
      <c r="A365" s="243"/>
      <c r="B365" s="252"/>
      <c r="C365" s="245">
        <f t="shared" si="57"/>
        <v>4</v>
      </c>
      <c r="D365" s="268"/>
      <c r="E365" s="325"/>
      <c r="F365" s="325"/>
      <c r="G365" s="268"/>
      <c r="H365" s="273"/>
      <c r="I365" s="273">
        <v>4</v>
      </c>
      <c r="J365" s="273" t="s">
        <v>527</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idden="1" outlineLevel="3" x14ac:dyDescent="0.35">
      <c r="A366" s="243"/>
      <c r="B366" s="252"/>
      <c r="C366" s="245">
        <f t="shared" si="57"/>
        <v>4</v>
      </c>
      <c r="D366" s="268"/>
      <c r="E366" s="325"/>
      <c r="F366" s="325"/>
      <c r="G366" s="268"/>
      <c r="H366" s="273"/>
      <c r="I366" s="273">
        <v>5</v>
      </c>
      <c r="J366" s="273" t="s">
        <v>528</v>
      </c>
      <c r="K366" s="273"/>
      <c r="L366" s="273"/>
      <c r="M366" s="273"/>
      <c r="N366" s="290">
        <v>1</v>
      </c>
      <c r="O366" s="290">
        <v>1</v>
      </c>
      <c r="P366" s="290">
        <v>1</v>
      </c>
      <c r="Q366" s="290">
        <v>1</v>
      </c>
      <c r="R366" s="273"/>
      <c r="S366" s="273"/>
      <c r="T366" s="273"/>
      <c r="U366" s="273"/>
      <c r="V366" s="273">
        <f t="shared" si="58"/>
        <v>69</v>
      </c>
      <c r="W366" s="273">
        <f t="shared" si="58"/>
        <v>69</v>
      </c>
      <c r="X366" s="273">
        <f t="shared" si="58"/>
        <v>69</v>
      </c>
      <c r="Y366" s="273">
        <f t="shared" si="58"/>
        <v>69</v>
      </c>
      <c r="Z366" s="273"/>
      <c r="AA366" s="273"/>
      <c r="AB366" s="273"/>
      <c r="AC366" s="273"/>
      <c r="AD366" s="273"/>
      <c r="AE366" s="273"/>
      <c r="AF366" s="273"/>
      <c r="AG366" s="273"/>
      <c r="AH366" s="273"/>
      <c r="AI366" s="273"/>
      <c r="AJ366" s="273"/>
      <c r="AK366" s="273"/>
      <c r="AL366" s="273"/>
      <c r="AM366" s="273"/>
      <c r="AN366" s="273"/>
      <c r="AO366" s="273"/>
      <c r="AP366" s="273"/>
      <c r="AQ366" s="268"/>
      <c r="AR366" s="255"/>
      <c r="AS366" s="243"/>
      <c r="AT366" s="243"/>
      <c r="AU366" s="243"/>
    </row>
    <row r="367" spans="1:47" hidden="1" outlineLevel="3" x14ac:dyDescent="0.35">
      <c r="A367" s="243"/>
      <c r="B367" s="252"/>
      <c r="C367" s="245">
        <f t="shared" si="57"/>
        <v>4</v>
      </c>
      <c r="D367" s="268"/>
      <c r="E367" s="325"/>
      <c r="F367" s="325"/>
      <c r="G367" s="268"/>
      <c r="H367" s="273"/>
      <c r="I367" s="273">
        <v>6</v>
      </c>
      <c r="J367" s="273" t="s">
        <v>529</v>
      </c>
      <c r="K367" s="273"/>
      <c r="L367" s="273"/>
      <c r="M367" s="273"/>
      <c r="N367" s="290">
        <v>1</v>
      </c>
      <c r="O367" s="290">
        <v>1</v>
      </c>
      <c r="P367" s="290">
        <v>1</v>
      </c>
      <c r="Q367" s="290">
        <v>1</v>
      </c>
      <c r="R367" s="273"/>
      <c r="S367" s="273"/>
      <c r="T367" s="273"/>
      <c r="U367" s="273"/>
      <c r="V367" s="273">
        <f t="shared" si="58"/>
        <v>69</v>
      </c>
      <c r="W367" s="273">
        <f t="shared" si="58"/>
        <v>69</v>
      </c>
      <c r="X367" s="273">
        <f t="shared" si="58"/>
        <v>69</v>
      </c>
      <c r="Y367" s="273">
        <f t="shared" si="58"/>
        <v>69</v>
      </c>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35">
      <c r="A368" s="243"/>
      <c r="B368" s="252"/>
      <c r="C368" s="245">
        <f t="shared" si="57"/>
        <v>4</v>
      </c>
      <c r="D368" s="268"/>
      <c r="E368" s="325"/>
      <c r="F368" s="325"/>
      <c r="G368" s="268"/>
      <c r="H368" s="273"/>
      <c r="I368" s="273">
        <v>7</v>
      </c>
      <c r="J368" s="273" t="s">
        <v>530</v>
      </c>
      <c r="K368" s="273"/>
      <c r="L368" s="273"/>
      <c r="M368" s="273"/>
      <c r="N368" s="290">
        <v>1</v>
      </c>
      <c r="O368" s="290">
        <v>1</v>
      </c>
      <c r="P368" s="290">
        <v>1</v>
      </c>
      <c r="Q368" s="290">
        <v>1</v>
      </c>
      <c r="R368" s="273"/>
      <c r="S368" s="273"/>
      <c r="T368" s="273"/>
      <c r="U368" s="273"/>
      <c r="V368" s="273">
        <f t="shared" si="58"/>
        <v>69</v>
      </c>
      <c r="W368" s="273">
        <f t="shared" si="58"/>
        <v>69</v>
      </c>
      <c r="X368" s="273">
        <f t="shared" si="58"/>
        <v>69</v>
      </c>
      <c r="Y368" s="273">
        <f t="shared" si="58"/>
        <v>69</v>
      </c>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t="5.15" customHeight="1" outlineLevel="2" x14ac:dyDescent="0.35">
      <c r="A369" s="243"/>
      <c r="B369" s="252"/>
      <c r="C369" s="245">
        <f>INT($C$232)+2.005</f>
        <v>3.0049999999999999</v>
      </c>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t="s">
        <v>398</v>
      </c>
      <c r="AR369" s="255"/>
      <c r="AS369" s="243"/>
      <c r="AT369" s="243"/>
      <c r="AU369" s="243"/>
    </row>
    <row r="370" spans="1:47" outlineLevel="2" collapsed="1" x14ac:dyDescent="0.35">
      <c r="A370" s="243"/>
      <c r="B370" s="252"/>
      <c r="C370" s="245">
        <f>INT($C$232+3)</f>
        <v>4</v>
      </c>
      <c r="D370" s="268"/>
      <c r="E370" s="325"/>
      <c r="F370" s="325"/>
      <c r="G370" s="268"/>
      <c r="H370" s="338"/>
      <c r="I370" s="296" t="s">
        <v>517</v>
      </c>
      <c r="J370" s="296"/>
      <c r="K370" s="273"/>
      <c r="L370" s="273"/>
      <c r="M370" s="273"/>
      <c r="N370" s="296" t="s">
        <v>814</v>
      </c>
      <c r="O370" s="296"/>
      <c r="P370" s="296"/>
      <c r="Q370" s="296"/>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35">
      <c r="A371" s="243"/>
      <c r="B371" s="252"/>
      <c r="C371" s="245">
        <f t="shared" ref="C371:C378" si="59">INT($C$232)+3</f>
        <v>4</v>
      </c>
      <c r="D371" s="268"/>
      <c r="E371" s="325"/>
      <c r="F371" s="325"/>
      <c r="G371" s="268"/>
      <c r="H371" s="273"/>
      <c r="I371" s="273">
        <v>0</v>
      </c>
      <c r="J371" s="273" t="s">
        <v>539</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35">
      <c r="A372" s="243"/>
      <c r="B372" s="252"/>
      <c r="C372" s="245">
        <f t="shared" si="59"/>
        <v>4</v>
      </c>
      <c r="D372" s="268"/>
      <c r="E372" s="325"/>
      <c r="F372" s="325"/>
      <c r="G372" s="268"/>
      <c r="H372" s="273"/>
      <c r="I372" s="273">
        <v>1</v>
      </c>
      <c r="J372" s="273" t="s">
        <v>540</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35">
      <c r="A373" s="243"/>
      <c r="B373" s="252"/>
      <c r="C373" s="245">
        <f t="shared" si="59"/>
        <v>4</v>
      </c>
      <c r="D373" s="268"/>
      <c r="E373" s="325"/>
      <c r="F373" s="325"/>
      <c r="G373" s="268"/>
      <c r="H373" s="273"/>
      <c r="I373" s="273">
        <v>2</v>
      </c>
      <c r="J373" s="273" t="s">
        <v>541</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35">
      <c r="A374" s="243"/>
      <c r="B374" s="252"/>
      <c r="C374" s="245">
        <f t="shared" si="59"/>
        <v>4</v>
      </c>
      <c r="D374" s="268"/>
      <c r="E374" s="325"/>
      <c r="F374" s="325"/>
      <c r="G374" s="268"/>
      <c r="H374" s="273"/>
      <c r="I374" s="273">
        <v>3</v>
      </c>
      <c r="J374" s="273" t="s">
        <v>526</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35">
      <c r="A375" s="243"/>
      <c r="B375" s="252"/>
      <c r="C375" s="245">
        <f t="shared" si="59"/>
        <v>4</v>
      </c>
      <c r="D375" s="268"/>
      <c r="E375" s="325"/>
      <c r="F375" s="325"/>
      <c r="G375" s="268"/>
      <c r="H375" s="273"/>
      <c r="I375" s="273">
        <v>4</v>
      </c>
      <c r="J375" s="273" t="s">
        <v>527</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idden="1" outlineLevel="3" x14ac:dyDescent="0.35">
      <c r="A376" s="243"/>
      <c r="B376" s="252"/>
      <c r="C376" s="245">
        <f t="shared" si="59"/>
        <v>4</v>
      </c>
      <c r="D376" s="268"/>
      <c r="E376" s="325"/>
      <c r="F376" s="325"/>
      <c r="G376" s="268"/>
      <c r="H376" s="273"/>
      <c r="I376" s="273">
        <v>5</v>
      </c>
      <c r="J376" s="273" t="s">
        <v>528</v>
      </c>
      <c r="K376" s="273"/>
      <c r="L376" s="273"/>
      <c r="M376" s="273"/>
      <c r="N376" s="290">
        <v>1</v>
      </c>
      <c r="O376" s="290">
        <v>1</v>
      </c>
      <c r="P376" s="290">
        <v>1</v>
      </c>
      <c r="Q376" s="290">
        <v>1</v>
      </c>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68"/>
      <c r="AR376" s="255"/>
      <c r="AS376" s="243"/>
      <c r="AT376" s="243"/>
      <c r="AU376" s="243"/>
    </row>
    <row r="377" spans="1:47" hidden="1" outlineLevel="3" x14ac:dyDescent="0.35">
      <c r="A377" s="243"/>
      <c r="B377" s="252"/>
      <c r="C377" s="245">
        <f t="shared" si="59"/>
        <v>4</v>
      </c>
      <c r="D377" s="268"/>
      <c r="E377" s="325"/>
      <c r="F377" s="325"/>
      <c r="G377" s="268"/>
      <c r="H377" s="273"/>
      <c r="I377" s="273">
        <v>6</v>
      </c>
      <c r="J377" s="273" t="s">
        <v>529</v>
      </c>
      <c r="K377" s="273"/>
      <c r="L377" s="273"/>
      <c r="M377" s="273"/>
      <c r="N377" s="290">
        <v>1</v>
      </c>
      <c r="O377" s="290">
        <v>1</v>
      </c>
      <c r="P377" s="290">
        <v>1</v>
      </c>
      <c r="Q377" s="290">
        <v>1</v>
      </c>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35">
      <c r="A378" s="243"/>
      <c r="B378" s="252"/>
      <c r="C378" s="245">
        <f t="shared" si="59"/>
        <v>4</v>
      </c>
      <c r="D378" s="268"/>
      <c r="E378" s="325"/>
      <c r="F378" s="325"/>
      <c r="G378" s="268"/>
      <c r="H378" s="273"/>
      <c r="I378" s="273">
        <v>7</v>
      </c>
      <c r="J378" s="273" t="s">
        <v>530</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t="5.15" customHeight="1" outlineLevel="2" x14ac:dyDescent="0.35">
      <c r="A379" s="243"/>
      <c r="B379" s="252"/>
      <c r="C379" s="245">
        <f>INT($C$232)+2.005</f>
        <v>3.0049999999999999</v>
      </c>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c r="AA379" s="268"/>
      <c r="AB379" s="268"/>
      <c r="AC379" s="268"/>
      <c r="AD379" s="268"/>
      <c r="AE379" s="268"/>
      <c r="AF379" s="268"/>
      <c r="AG379" s="268"/>
      <c r="AH379" s="268"/>
      <c r="AI379" s="268"/>
      <c r="AJ379" s="268"/>
      <c r="AK379" s="268"/>
      <c r="AL379" s="268"/>
      <c r="AM379" s="268"/>
      <c r="AN379" s="268"/>
      <c r="AO379" s="268"/>
      <c r="AP379" s="268"/>
      <c r="AQ379" s="268" t="s">
        <v>398</v>
      </c>
      <c r="AR379" s="255"/>
      <c r="AS379" s="243"/>
      <c r="AT379" s="243"/>
      <c r="AU379" s="243"/>
    </row>
    <row r="380" spans="1:47" outlineLevel="2" collapsed="1" x14ac:dyDescent="0.35">
      <c r="A380" s="243"/>
      <c r="B380" s="252"/>
      <c r="C380" s="245">
        <f>INT($C$232+3)</f>
        <v>4</v>
      </c>
      <c r="D380" s="268"/>
      <c r="E380" s="325"/>
      <c r="F380" s="325"/>
      <c r="G380" s="268"/>
      <c r="H380" s="338"/>
      <c r="I380" s="296" t="s">
        <v>517</v>
      </c>
      <c r="J380" s="296"/>
      <c r="K380" s="273"/>
      <c r="L380" s="273"/>
      <c r="M380" s="273"/>
      <c r="N380" s="296" t="s">
        <v>559</v>
      </c>
      <c r="O380" s="296"/>
      <c r="P380" s="296"/>
      <c r="Q380" s="296"/>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35">
      <c r="A381" s="243"/>
      <c r="B381" s="252"/>
      <c r="C381" s="245">
        <f t="shared" ref="C381:C388" si="60">INT($C$232)+3</f>
        <v>4</v>
      </c>
      <c r="D381" s="268"/>
      <c r="E381" s="325"/>
      <c r="F381" s="325"/>
      <c r="G381" s="268"/>
      <c r="H381" s="273"/>
      <c r="I381" s="273">
        <v>0</v>
      </c>
      <c r="J381" s="273" t="s">
        <v>539</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35">
      <c r="A382" s="243"/>
      <c r="B382" s="252"/>
      <c r="C382" s="245">
        <f t="shared" si="60"/>
        <v>4</v>
      </c>
      <c r="D382" s="268"/>
      <c r="E382" s="325"/>
      <c r="F382" s="325"/>
      <c r="G382" s="268"/>
      <c r="H382" s="273"/>
      <c r="I382" s="273">
        <v>1</v>
      </c>
      <c r="J382" s="273" t="s">
        <v>540</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35">
      <c r="A383" s="243"/>
      <c r="B383" s="252"/>
      <c r="C383" s="245">
        <f t="shared" si="60"/>
        <v>4</v>
      </c>
      <c r="D383" s="268"/>
      <c r="E383" s="325"/>
      <c r="F383" s="325"/>
      <c r="G383" s="268"/>
      <c r="H383" s="273"/>
      <c r="I383" s="273">
        <v>2</v>
      </c>
      <c r="J383" s="273" t="s">
        <v>541</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35">
      <c r="A384" s="243"/>
      <c r="B384" s="252"/>
      <c r="C384" s="245">
        <f t="shared" si="60"/>
        <v>4</v>
      </c>
      <c r="D384" s="268"/>
      <c r="E384" s="325"/>
      <c r="F384" s="325"/>
      <c r="G384" s="268"/>
      <c r="H384" s="273"/>
      <c r="I384" s="273">
        <v>3</v>
      </c>
      <c r="J384" s="273" t="s">
        <v>526</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35">
      <c r="A385" s="243"/>
      <c r="B385" s="252"/>
      <c r="C385" s="245">
        <f t="shared" si="60"/>
        <v>4</v>
      </c>
      <c r="D385" s="268"/>
      <c r="E385" s="325"/>
      <c r="F385" s="325"/>
      <c r="G385" s="268"/>
      <c r="H385" s="273"/>
      <c r="I385" s="273">
        <v>4</v>
      </c>
      <c r="J385" s="273" t="s">
        <v>527</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idden="1" outlineLevel="3" x14ac:dyDescent="0.35">
      <c r="A386" s="243"/>
      <c r="B386" s="252"/>
      <c r="C386" s="245">
        <f t="shared" si="60"/>
        <v>4</v>
      </c>
      <c r="D386" s="268"/>
      <c r="E386" s="325"/>
      <c r="F386" s="325"/>
      <c r="G386" s="268"/>
      <c r="H386" s="273"/>
      <c r="I386" s="273">
        <v>5</v>
      </c>
      <c r="J386" s="273" t="s">
        <v>528</v>
      </c>
      <c r="K386" s="273"/>
      <c r="L386" s="273"/>
      <c r="M386" s="273"/>
      <c r="N386" s="290">
        <v>1</v>
      </c>
      <c r="O386" s="290">
        <v>1</v>
      </c>
      <c r="P386" s="290">
        <v>1</v>
      </c>
      <c r="Q386" s="290">
        <v>1</v>
      </c>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68"/>
      <c r="AR386" s="255"/>
      <c r="AS386" s="243"/>
      <c r="AT386" s="243"/>
      <c r="AU386" s="243"/>
    </row>
    <row r="387" spans="1:47" hidden="1" outlineLevel="3" x14ac:dyDescent="0.35">
      <c r="A387" s="243"/>
      <c r="B387" s="252"/>
      <c r="C387" s="245">
        <f t="shared" si="60"/>
        <v>4</v>
      </c>
      <c r="D387" s="268"/>
      <c r="E387" s="325"/>
      <c r="F387" s="325"/>
      <c r="G387" s="268"/>
      <c r="H387" s="273"/>
      <c r="I387" s="273">
        <v>6</v>
      </c>
      <c r="J387" s="273" t="s">
        <v>529</v>
      </c>
      <c r="K387" s="273"/>
      <c r="L387" s="273"/>
      <c r="M387" s="273"/>
      <c r="N387" s="290">
        <v>1</v>
      </c>
      <c r="O387" s="290">
        <v>1</v>
      </c>
      <c r="P387" s="290">
        <v>1</v>
      </c>
      <c r="Q387" s="290">
        <v>1</v>
      </c>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hidden="1" outlineLevel="3" x14ac:dyDescent="0.35">
      <c r="A388" s="243"/>
      <c r="B388" s="252"/>
      <c r="C388" s="245">
        <f t="shared" si="60"/>
        <v>4</v>
      </c>
      <c r="D388" s="268"/>
      <c r="E388" s="325"/>
      <c r="F388" s="325"/>
      <c r="G388" s="268"/>
      <c r="H388" s="273"/>
      <c r="I388" s="273">
        <v>7</v>
      </c>
      <c r="J388" s="273" t="s">
        <v>530</v>
      </c>
      <c r="K388" s="273"/>
      <c r="L388" s="273"/>
      <c r="M388" s="273"/>
      <c r="N388" s="290">
        <v>1</v>
      </c>
      <c r="O388" s="290">
        <v>1</v>
      </c>
      <c r="P388" s="290">
        <v>1</v>
      </c>
      <c r="Q388" s="290">
        <v>1</v>
      </c>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t="5.15" customHeight="1" outlineLevel="2" x14ac:dyDescent="0.35">
      <c r="A389" s="243"/>
      <c r="B389" s="252"/>
      <c r="C389" s="245">
        <f>INT($C$232)+2.005</f>
        <v>3.0049999999999999</v>
      </c>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c r="AA389" s="268"/>
      <c r="AB389" s="268"/>
      <c r="AC389" s="268"/>
      <c r="AD389" s="268"/>
      <c r="AE389" s="268"/>
      <c r="AF389" s="268"/>
      <c r="AG389" s="268"/>
      <c r="AH389" s="268"/>
      <c r="AI389" s="268"/>
      <c r="AJ389" s="268"/>
      <c r="AK389" s="268"/>
      <c r="AL389" s="268"/>
      <c r="AM389" s="268"/>
      <c r="AN389" s="268"/>
      <c r="AO389" s="268"/>
      <c r="AP389" s="268"/>
      <c r="AQ389" s="268" t="s">
        <v>398</v>
      </c>
      <c r="AR389" s="255"/>
      <c r="AS389" s="243"/>
      <c r="AT389" s="243"/>
      <c r="AU389" s="243"/>
    </row>
    <row r="390" spans="1:47" outlineLevel="2" x14ac:dyDescent="0.35">
      <c r="A390" s="243"/>
      <c r="B390" s="252"/>
      <c r="C390" s="245">
        <f t="shared" ref="C390:C395" si="61">INT($C$232)+3</f>
        <v>4</v>
      </c>
      <c r="D390" s="268"/>
      <c r="E390" s="325"/>
      <c r="F390" s="325"/>
      <c r="G390" s="268"/>
      <c r="H390" s="273" t="s">
        <v>560</v>
      </c>
      <c r="I390" s="273"/>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outlineLevel="2" collapsed="1" x14ac:dyDescent="0.35">
      <c r="A391" s="243"/>
      <c r="B391" s="252"/>
      <c r="C391" s="245">
        <f t="shared" si="61"/>
        <v>4</v>
      </c>
      <c r="D391" s="268"/>
      <c r="E391" s="325"/>
      <c r="F391" s="325"/>
      <c r="G391" s="268"/>
      <c r="H391" s="273" t="s">
        <v>561</v>
      </c>
      <c r="I391" s="273">
        <v>55</v>
      </c>
      <c r="J391" s="273" t="s">
        <v>562</v>
      </c>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35">
      <c r="A392" s="243"/>
      <c r="B392" s="252"/>
      <c r="C392" s="245">
        <f t="shared" si="61"/>
        <v>4</v>
      </c>
      <c r="D392" s="268"/>
      <c r="E392" s="325"/>
      <c r="F392" s="325"/>
      <c r="G392" s="268"/>
      <c r="H392" s="273" t="s">
        <v>563</v>
      </c>
      <c r="I392" s="290">
        <v>35</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35">
      <c r="A393" s="243"/>
      <c r="B393" s="252"/>
      <c r="C393" s="245">
        <f t="shared" si="61"/>
        <v>4</v>
      </c>
      <c r="D393" s="268"/>
      <c r="E393" s="325"/>
      <c r="F393" s="325"/>
      <c r="G393" s="268"/>
      <c r="H393" s="273" t="s">
        <v>564</v>
      </c>
      <c r="I393" s="290">
        <v>50</v>
      </c>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35">
      <c r="A394" s="243"/>
      <c r="B394" s="252"/>
      <c r="C394" s="245">
        <f t="shared" si="61"/>
        <v>4</v>
      </c>
      <c r="D394" s="268"/>
      <c r="E394" s="325"/>
      <c r="F394" s="325"/>
      <c r="G394" s="268"/>
      <c r="H394" s="273" t="s">
        <v>565</v>
      </c>
      <c r="I394" s="290">
        <v>50</v>
      </c>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35">
      <c r="A395" s="243"/>
      <c r="B395" s="252"/>
      <c r="C395" s="245">
        <f t="shared" si="61"/>
        <v>4</v>
      </c>
      <c r="D395" s="268"/>
      <c r="E395" s="325"/>
      <c r="F395" s="325"/>
      <c r="G395" s="268"/>
      <c r="H395" s="273" t="s">
        <v>566</v>
      </c>
      <c r="I395" s="290">
        <v>50</v>
      </c>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idden="1" outlineLevel="3" x14ac:dyDescent="0.35">
      <c r="A396" s="243"/>
      <c r="B396" s="252"/>
      <c r="C396" s="245">
        <v>4</v>
      </c>
      <c r="D396" s="268"/>
      <c r="E396" s="325"/>
      <c r="F396" s="325"/>
      <c r="G396" s="268"/>
      <c r="H396" s="273"/>
      <c r="I396" s="273"/>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idden="1" outlineLevel="3" x14ac:dyDescent="0.35">
      <c r="A397" s="243"/>
      <c r="B397" s="252"/>
      <c r="C397" s="245">
        <v>4</v>
      </c>
      <c r="D397" s="268"/>
      <c r="E397" s="325"/>
      <c r="F397" s="325"/>
      <c r="G397" s="268"/>
      <c r="H397" s="273" t="s">
        <v>986</v>
      </c>
      <c r="I397" s="273"/>
      <c r="J397" s="273"/>
      <c r="K397" s="273"/>
      <c r="L397" s="273" t="s">
        <v>567</v>
      </c>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idden="1" outlineLevel="3" x14ac:dyDescent="0.35">
      <c r="A398" s="243"/>
      <c r="B398" s="252"/>
      <c r="C398" s="245"/>
      <c r="D398" s="268"/>
      <c r="E398" s="325"/>
      <c r="F398" s="325"/>
      <c r="G398" s="268"/>
      <c r="H398" s="375"/>
      <c r="I398" s="273" t="s">
        <v>978</v>
      </c>
      <c r="J398" s="273" t="s">
        <v>979</v>
      </c>
      <c r="K398" s="668"/>
      <c r="L398" s="289" t="s">
        <v>568</v>
      </c>
      <c r="M398" s="289" t="s">
        <v>981</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35">
      <c r="A399" s="243"/>
      <c r="B399" s="252"/>
      <c r="C399" s="245">
        <f t="shared" ref="C399:C412" si="62">INT($C$232)+3</f>
        <v>4</v>
      </c>
      <c r="D399" s="268"/>
      <c r="E399" s="325"/>
      <c r="F399" s="325"/>
      <c r="G399" s="268"/>
      <c r="H399" s="275" t="s">
        <v>980</v>
      </c>
      <c r="I399" s="376" t="b">
        <v>0</v>
      </c>
      <c r="J399" s="290" t="b">
        <v>0</v>
      </c>
      <c r="K399" s="273"/>
      <c r="L399" s="306">
        <f>IF($I399,0,IF($J399,1,0.5))</f>
        <v>0.5</v>
      </c>
      <c r="M399" s="306">
        <f>IF($I399,0,IF($J399,1,0.5))</f>
        <v>0.5</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35">
      <c r="A400" s="243"/>
      <c r="B400" s="252"/>
      <c r="C400" s="245">
        <f t="shared" si="62"/>
        <v>4</v>
      </c>
      <c r="D400" s="268"/>
      <c r="E400" s="325"/>
      <c r="F400" s="325"/>
      <c r="G400" s="268"/>
      <c r="H400" s="275" t="s">
        <v>540</v>
      </c>
      <c r="I400" s="376" t="b">
        <v>0</v>
      </c>
      <c r="J400" s="290" t="b">
        <v>0</v>
      </c>
      <c r="K400" s="273"/>
      <c r="L400" s="306">
        <f>IF($I400,0,IF($J400,1,1))</f>
        <v>1</v>
      </c>
      <c r="M400" s="306">
        <f t="shared" ref="M400:M406" si="63">IF($I400,0,IF($J400,1,1))</f>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35">
      <c r="A401" s="243"/>
      <c r="B401" s="252"/>
      <c r="C401" s="245">
        <f t="shared" si="62"/>
        <v>4</v>
      </c>
      <c r="D401" s="268"/>
      <c r="E401" s="325"/>
      <c r="F401" s="325"/>
      <c r="G401" s="268"/>
      <c r="H401" s="275" t="s">
        <v>541</v>
      </c>
      <c r="I401" s="376" t="b">
        <v>0</v>
      </c>
      <c r="J401" s="290" t="b">
        <v>0</v>
      </c>
      <c r="K401" s="273"/>
      <c r="L401" s="306">
        <f t="shared" ref="L401:L406" si="64">IF($I401,0,IF($J401,1,1))</f>
        <v>1</v>
      </c>
      <c r="M401" s="306">
        <f t="shared" si="63"/>
        <v>1</v>
      </c>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35">
      <c r="A402" s="243"/>
      <c r="B402" s="252"/>
      <c r="C402" s="245">
        <f t="shared" si="62"/>
        <v>4</v>
      </c>
      <c r="D402" s="268"/>
      <c r="E402" s="325"/>
      <c r="F402" s="325"/>
      <c r="G402" s="268"/>
      <c r="H402" s="275" t="s">
        <v>526</v>
      </c>
      <c r="I402" s="376" t="b">
        <v>0</v>
      </c>
      <c r="J402" s="290" t="b">
        <v>0</v>
      </c>
      <c r="K402" s="273"/>
      <c r="L402" s="306">
        <f t="shared" si="64"/>
        <v>1</v>
      </c>
      <c r="M402" s="306">
        <f t="shared" si="63"/>
        <v>1</v>
      </c>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35">
      <c r="A403" s="243"/>
      <c r="B403" s="252"/>
      <c r="C403" s="245">
        <f t="shared" si="62"/>
        <v>4</v>
      </c>
      <c r="D403" s="268"/>
      <c r="E403" s="325"/>
      <c r="F403" s="325"/>
      <c r="G403" s="268"/>
      <c r="H403" s="275" t="s">
        <v>527</v>
      </c>
      <c r="I403" s="376" t="b">
        <v>0</v>
      </c>
      <c r="J403" s="290" t="b">
        <v>0</v>
      </c>
      <c r="K403" s="273"/>
      <c r="L403" s="306">
        <f t="shared" si="64"/>
        <v>1</v>
      </c>
      <c r="M403" s="306">
        <f t="shared" si="63"/>
        <v>1</v>
      </c>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35">
      <c r="A404" s="243"/>
      <c r="B404" s="252"/>
      <c r="C404" s="245">
        <f t="shared" si="62"/>
        <v>4</v>
      </c>
      <c r="D404" s="268"/>
      <c r="E404" s="325"/>
      <c r="F404" s="325"/>
      <c r="G404" s="268"/>
      <c r="H404" s="275" t="s">
        <v>528</v>
      </c>
      <c r="I404" s="376" t="b">
        <v>0</v>
      </c>
      <c r="J404" s="290" t="b">
        <v>0</v>
      </c>
      <c r="K404" s="273"/>
      <c r="L404" s="306">
        <f t="shared" si="64"/>
        <v>1</v>
      </c>
      <c r="M404" s="306">
        <f t="shared" si="63"/>
        <v>1</v>
      </c>
      <c r="N404" s="273"/>
      <c r="O404" s="342"/>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35">
      <c r="A405" s="243"/>
      <c r="B405" s="252"/>
      <c r="C405" s="245">
        <f t="shared" si="62"/>
        <v>4</v>
      </c>
      <c r="D405" s="268"/>
      <c r="E405" s="325"/>
      <c r="F405" s="325"/>
      <c r="G405" s="268"/>
      <c r="H405" s="275" t="s">
        <v>529</v>
      </c>
      <c r="I405" s="376" t="b">
        <v>0</v>
      </c>
      <c r="J405" s="290" t="b">
        <v>0</v>
      </c>
      <c r="K405" s="273"/>
      <c r="L405" s="306">
        <f t="shared" si="64"/>
        <v>1</v>
      </c>
      <c r="M405" s="306">
        <f t="shared" si="63"/>
        <v>1</v>
      </c>
      <c r="N405" s="343"/>
      <c r="O405" s="589"/>
      <c r="P405" s="919" t="s">
        <v>912</v>
      </c>
      <c r="Q405" s="919"/>
      <c r="R405" s="919"/>
      <c r="S405" s="919"/>
      <c r="T405" s="919"/>
      <c r="U405" s="919"/>
      <c r="V405" s="919"/>
      <c r="W405" s="919"/>
      <c r="X405" s="919"/>
      <c r="Y405" s="919"/>
      <c r="Z405" s="920"/>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t="15" hidden="1" customHeight="1" outlineLevel="3" x14ac:dyDescent="0.35">
      <c r="A406" s="243"/>
      <c r="B406" s="252"/>
      <c r="C406" s="245">
        <f t="shared" si="62"/>
        <v>4</v>
      </c>
      <c r="D406" s="268"/>
      <c r="E406" s="325"/>
      <c r="F406" s="325"/>
      <c r="G406" s="268"/>
      <c r="H406" s="275" t="s">
        <v>530</v>
      </c>
      <c r="I406" s="376" t="b">
        <v>0</v>
      </c>
      <c r="J406" s="290" t="b">
        <v>0</v>
      </c>
      <c r="K406" s="273"/>
      <c r="L406" s="306">
        <f t="shared" si="64"/>
        <v>1</v>
      </c>
      <c r="M406" s="306">
        <f t="shared" si="63"/>
        <v>1</v>
      </c>
      <c r="N406" s="343"/>
      <c r="O406" s="589"/>
      <c r="P406" s="921"/>
      <c r="Q406" s="921"/>
      <c r="R406" s="921"/>
      <c r="S406" s="921"/>
      <c r="T406" s="921"/>
      <c r="U406" s="921"/>
      <c r="V406" s="921"/>
      <c r="W406" s="921"/>
      <c r="X406" s="921"/>
      <c r="Y406" s="921"/>
      <c r="Z406" s="922"/>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t="15" hidden="1" customHeight="1" outlineLevel="3" x14ac:dyDescent="0.35">
      <c r="A407" s="243"/>
      <c r="B407" s="252"/>
      <c r="C407" s="245">
        <f t="shared" si="62"/>
        <v>4</v>
      </c>
      <c r="D407" s="268"/>
      <c r="E407" s="325"/>
      <c r="F407" s="325"/>
      <c r="G407" s="268"/>
      <c r="H407" s="342"/>
      <c r="I407" s="342"/>
      <c r="J407" s="342"/>
      <c r="K407" s="342"/>
      <c r="L407" s="342"/>
      <c r="M407" s="342"/>
      <c r="N407" s="531"/>
      <c r="O407" s="590"/>
      <c r="P407" s="921"/>
      <c r="Q407" s="921"/>
      <c r="R407" s="921"/>
      <c r="S407" s="921"/>
      <c r="T407" s="921"/>
      <c r="U407" s="921"/>
      <c r="V407" s="921"/>
      <c r="W407" s="921"/>
      <c r="X407" s="921"/>
      <c r="Y407" s="921"/>
      <c r="Z407" s="922"/>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t="15" hidden="1" customHeight="1" outlineLevel="3" x14ac:dyDescent="0.35">
      <c r="A408" s="243"/>
      <c r="B408" s="252"/>
      <c r="C408" s="245">
        <f t="shared" si="62"/>
        <v>4</v>
      </c>
      <c r="D408" s="268"/>
      <c r="E408" s="325"/>
      <c r="F408" s="325"/>
      <c r="G408" s="268"/>
      <c r="H408" s="426" t="s">
        <v>569</v>
      </c>
      <c r="I408" s="426"/>
      <c r="J408" s="426"/>
      <c r="K408" s="426"/>
      <c r="L408" s="426"/>
      <c r="M408" s="426"/>
      <c r="N408" s="426"/>
      <c r="O408" s="588"/>
      <c r="P408" s="921"/>
      <c r="Q408" s="921"/>
      <c r="R408" s="921"/>
      <c r="S408" s="921"/>
      <c r="T408" s="921"/>
      <c r="U408" s="921"/>
      <c r="V408" s="921"/>
      <c r="W408" s="921"/>
      <c r="X408" s="921"/>
      <c r="Y408" s="921"/>
      <c r="Z408" s="922"/>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35">
      <c r="A409" s="243"/>
      <c r="B409" s="252"/>
      <c r="C409" s="245">
        <f t="shared" si="62"/>
        <v>4</v>
      </c>
      <c r="D409" s="268"/>
      <c r="E409" s="325"/>
      <c r="F409" s="325"/>
      <c r="G409" s="268"/>
      <c r="H409" s="343"/>
      <c r="I409" s="377"/>
      <c r="J409" s="377"/>
      <c r="K409" s="378" t="s">
        <v>570</v>
      </c>
      <c r="L409" s="295"/>
      <c r="M409" s="295"/>
      <c r="N409" s="379"/>
      <c r="O409" s="586"/>
      <c r="P409" s="921"/>
      <c r="Q409" s="921"/>
      <c r="R409" s="921"/>
      <c r="S409" s="921"/>
      <c r="T409" s="921"/>
      <c r="U409" s="921"/>
      <c r="V409" s="921"/>
      <c r="W409" s="921"/>
      <c r="X409" s="921"/>
      <c r="Y409" s="921"/>
      <c r="Z409" s="922"/>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idden="1" outlineLevel="3" x14ac:dyDescent="0.35">
      <c r="A410" s="243"/>
      <c r="B410" s="252"/>
      <c r="C410" s="245">
        <f t="shared" si="62"/>
        <v>4</v>
      </c>
      <c r="D410" s="268"/>
      <c r="E410" s="325"/>
      <c r="F410" s="325"/>
      <c r="G410" s="268"/>
      <c r="H410" s="343"/>
      <c r="I410" s="380" t="s">
        <v>548</v>
      </c>
      <c r="J410" s="380" t="s">
        <v>571</v>
      </c>
      <c r="K410" s="381" t="s">
        <v>572</v>
      </c>
      <c r="L410" s="289" t="s">
        <v>573</v>
      </c>
      <c r="M410" s="289" t="s">
        <v>574</v>
      </c>
      <c r="N410" s="382" t="s">
        <v>548</v>
      </c>
      <c r="O410" s="587"/>
      <c r="P410" s="921"/>
      <c r="Q410" s="921"/>
      <c r="R410" s="921"/>
      <c r="S410" s="921"/>
      <c r="T410" s="921"/>
      <c r="U410" s="921"/>
      <c r="V410" s="921"/>
      <c r="W410" s="921"/>
      <c r="X410" s="921"/>
      <c r="Y410" s="921"/>
      <c r="Z410" s="922"/>
      <c r="AA410" s="360"/>
      <c r="AB410" s="273"/>
      <c r="AC410" s="273"/>
      <c r="AD410" s="273"/>
      <c r="AE410" s="273"/>
      <c r="AF410" s="273"/>
      <c r="AG410" s="273"/>
      <c r="AH410" s="273"/>
      <c r="AI410" s="273"/>
      <c r="AJ410" s="273"/>
      <c r="AK410" s="273"/>
      <c r="AL410" s="273"/>
      <c r="AM410" s="273"/>
      <c r="AN410" s="273"/>
      <c r="AO410" s="273"/>
      <c r="AP410" s="273"/>
      <c r="AQ410" s="268"/>
      <c r="AR410" s="255"/>
      <c r="AS410" s="243"/>
      <c r="AT410" s="243"/>
      <c r="AU410" s="243"/>
    </row>
    <row r="411" spans="1:47" hidden="1" outlineLevel="3" x14ac:dyDescent="0.35">
      <c r="A411" s="243"/>
      <c r="B411" s="252"/>
      <c r="C411" s="245">
        <f t="shared" si="62"/>
        <v>4</v>
      </c>
      <c r="D411" s="268"/>
      <c r="E411" s="325"/>
      <c r="F411" s="325"/>
      <c r="G411" s="268"/>
      <c r="H411" s="383" t="s">
        <v>429</v>
      </c>
      <c r="I411" s="376" t="b">
        <v>1</v>
      </c>
      <c r="J411" s="376" t="b">
        <v>1</v>
      </c>
      <c r="K411" s="381" t="b">
        <v>0</v>
      </c>
      <c r="L411" s="290" t="b">
        <v>1</v>
      </c>
      <c r="M411" s="290" t="b">
        <v>1</v>
      </c>
      <c r="N411" s="384" t="b">
        <v>1</v>
      </c>
      <c r="O411" s="587"/>
      <c r="P411" s="921"/>
      <c r="Q411" s="921"/>
      <c r="R411" s="921"/>
      <c r="S411" s="921"/>
      <c r="T411" s="921"/>
      <c r="U411" s="921"/>
      <c r="V411" s="921"/>
      <c r="W411" s="921"/>
      <c r="X411" s="921"/>
      <c r="Y411" s="921"/>
      <c r="Z411" s="922"/>
      <c r="AA411" s="360"/>
      <c r="AB411" s="273"/>
      <c r="AC411" s="273"/>
      <c r="AD411" s="273"/>
      <c r="AE411" s="273"/>
      <c r="AF411" s="273"/>
      <c r="AG411" s="273"/>
      <c r="AH411" s="273"/>
      <c r="AI411" s="273"/>
      <c r="AJ411" s="273"/>
      <c r="AK411" s="273"/>
      <c r="AL411" s="273"/>
      <c r="AM411" s="273"/>
      <c r="AN411" s="273"/>
      <c r="AO411" s="273"/>
      <c r="AP411" s="273"/>
      <c r="AQ411" s="268"/>
      <c r="AR411" s="255"/>
      <c r="AS411" s="243"/>
      <c r="AT411" s="243"/>
      <c r="AU411" s="243"/>
    </row>
    <row r="412" spans="1:47" hidden="1" outlineLevel="3" x14ac:dyDescent="0.35">
      <c r="A412" s="243"/>
      <c r="B412" s="252"/>
      <c r="C412" s="245">
        <f t="shared" si="62"/>
        <v>4</v>
      </c>
      <c r="D412" s="268"/>
      <c r="E412" s="325"/>
      <c r="F412" s="325"/>
      <c r="G412" s="268"/>
      <c r="H412" s="383" t="s">
        <v>431</v>
      </c>
      <c r="I412" s="376" t="b">
        <v>1</v>
      </c>
      <c r="J412" s="376" t="b">
        <v>1</v>
      </c>
      <c r="K412" s="381" t="b">
        <v>0</v>
      </c>
      <c r="L412" s="290" t="b">
        <v>1</v>
      </c>
      <c r="M412" s="290" t="b">
        <v>1</v>
      </c>
      <c r="N412" s="384" t="b">
        <v>1</v>
      </c>
      <c r="O412" s="587"/>
      <c r="P412" s="923"/>
      <c r="Q412" s="923"/>
      <c r="R412" s="923"/>
      <c r="S412" s="923"/>
      <c r="T412" s="923"/>
      <c r="U412" s="923"/>
      <c r="V412" s="923"/>
      <c r="W412" s="923"/>
      <c r="X412" s="923"/>
      <c r="Y412" s="923"/>
      <c r="Z412" s="924"/>
      <c r="AA412" s="360"/>
      <c r="AB412" s="273"/>
      <c r="AC412" s="273"/>
      <c r="AD412" s="273"/>
      <c r="AE412" s="273"/>
      <c r="AF412" s="273"/>
      <c r="AG412" s="273"/>
      <c r="AH412" s="273"/>
      <c r="AI412" s="273"/>
      <c r="AJ412" s="273"/>
      <c r="AK412" s="273"/>
      <c r="AL412" s="273"/>
      <c r="AM412" s="273"/>
      <c r="AN412" s="273"/>
      <c r="AO412" s="273"/>
      <c r="AP412" s="273"/>
      <c r="AQ412" s="268"/>
      <c r="AR412" s="255"/>
      <c r="AS412" s="243"/>
      <c r="AT412" s="243"/>
      <c r="AU412" s="243"/>
    </row>
    <row r="413" spans="1:47" ht="5.15" customHeight="1" outlineLevel="2" x14ac:dyDescent="0.35">
      <c r="A413" s="243"/>
      <c r="B413" s="252"/>
      <c r="C413" s="245">
        <f>INT($C$232)+2.005</f>
        <v>3.0049999999999999</v>
      </c>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c r="AA413" s="268"/>
      <c r="AB413" s="268"/>
      <c r="AC413" s="268"/>
      <c r="AD413" s="268"/>
      <c r="AE413" s="268"/>
      <c r="AF413" s="268"/>
      <c r="AG413" s="268"/>
      <c r="AH413" s="268"/>
      <c r="AI413" s="268"/>
      <c r="AJ413" s="268"/>
      <c r="AK413" s="268"/>
      <c r="AL413" s="268"/>
      <c r="AM413" s="268"/>
      <c r="AN413" s="268"/>
      <c r="AO413" s="268"/>
      <c r="AP413" s="268"/>
      <c r="AQ413" s="268" t="s">
        <v>398</v>
      </c>
      <c r="AR413" s="255"/>
      <c r="AS413" s="243"/>
      <c r="AT413" s="243"/>
      <c r="AU413" s="243"/>
    </row>
    <row r="414" spans="1:47" outlineLevel="1" x14ac:dyDescent="0.35">
      <c r="A414" s="243"/>
      <c r="B414" s="252"/>
      <c r="C414" s="245">
        <f>INT($C$232)+1</f>
        <v>2</v>
      </c>
      <c r="D414" s="268"/>
      <c r="E414" s="325"/>
      <c r="F414" s="325"/>
      <c r="G414" s="268"/>
      <c r="H414" s="328" t="s">
        <v>896</v>
      </c>
      <c r="I414" s="286"/>
      <c r="J414" s="286"/>
      <c r="K414" s="258"/>
      <c r="L414" s="258"/>
      <c r="M414" s="258"/>
      <c r="N414" s="258"/>
      <c r="O414" s="258"/>
      <c r="P414" s="258"/>
      <c r="Q414" s="258"/>
      <c r="R414" s="258"/>
      <c r="S414" s="258"/>
      <c r="T414" s="258"/>
      <c r="U414" s="258"/>
      <c r="V414" s="258"/>
      <c r="W414" s="258"/>
      <c r="X414" s="258"/>
      <c r="Y414" s="258"/>
      <c r="Z414" s="317"/>
      <c r="AA414" s="317"/>
      <c r="AB414" s="317"/>
      <c r="AC414" s="317"/>
      <c r="AD414" s="317"/>
      <c r="AE414" s="317"/>
      <c r="AF414" s="317"/>
      <c r="AG414" s="317"/>
      <c r="AH414" s="317"/>
      <c r="AI414" s="317"/>
      <c r="AJ414" s="317"/>
      <c r="AK414" s="317"/>
      <c r="AL414" s="317"/>
      <c r="AM414" s="317"/>
      <c r="AN414" s="317"/>
      <c r="AO414" s="317"/>
      <c r="AP414" s="317"/>
      <c r="AQ414" s="268"/>
      <c r="AR414" s="255"/>
      <c r="AS414" s="243"/>
      <c r="AT414" s="243"/>
      <c r="AU414" s="243"/>
    </row>
    <row r="415" spans="1:47" ht="5.15" hidden="1" customHeight="1" outlineLevel="3" x14ac:dyDescent="0.35">
      <c r="A415" s="243"/>
      <c r="B415" s="252"/>
      <c r="C415" s="245">
        <f>INT($C$232)+3.005</f>
        <v>4.0049999999999999</v>
      </c>
      <c r="D415" s="268" t="s">
        <v>394</v>
      </c>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c r="AA415" s="268"/>
      <c r="AB415" s="268"/>
      <c r="AC415" s="268"/>
      <c r="AD415" s="268"/>
      <c r="AE415" s="268"/>
      <c r="AF415" s="268"/>
      <c r="AG415" s="268"/>
      <c r="AH415" s="268"/>
      <c r="AI415" s="268"/>
      <c r="AJ415" s="268"/>
      <c r="AK415" s="268"/>
      <c r="AL415" s="268"/>
      <c r="AM415" s="268"/>
      <c r="AN415" s="268"/>
      <c r="AO415" s="268"/>
      <c r="AP415" s="268"/>
      <c r="AQ415" s="268"/>
      <c r="AR415" s="255"/>
      <c r="AS415" s="243"/>
      <c r="AT415" s="243"/>
      <c r="AU415" s="243"/>
    </row>
    <row r="416" spans="1:47" outlineLevel="2" collapsed="1" x14ac:dyDescent="0.35">
      <c r="A416" s="243"/>
      <c r="B416" s="252"/>
      <c r="C416" s="245">
        <f>INT($C$232)+2</f>
        <v>3</v>
      </c>
      <c r="D416" s="268"/>
      <c r="E416" s="325"/>
      <c r="F416" s="325"/>
      <c r="G416" s="268"/>
      <c r="H416" s="338" t="s">
        <v>576</v>
      </c>
      <c r="I416" s="296" t="s">
        <v>577</v>
      </c>
      <c r="J416" s="385"/>
      <c r="K416" s="296" t="s">
        <v>801</v>
      </c>
      <c r="L416" s="296"/>
      <c r="M416" s="296"/>
      <c r="N416" s="296" t="s">
        <v>802</v>
      </c>
      <c r="O416" s="296"/>
      <c r="P416" s="296"/>
      <c r="Q416" s="296"/>
      <c r="R416" s="296" t="s">
        <v>803</v>
      </c>
      <c r="S416" s="296"/>
      <c r="T416" s="296"/>
      <c r="U416" s="296"/>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35">
      <c r="A417" s="243"/>
      <c r="B417" s="252"/>
      <c r="C417" s="245">
        <f t="shared" ref="C417:C427" si="65">INT($C$232)+3</f>
        <v>4</v>
      </c>
      <c r="D417" s="268"/>
      <c r="E417" s="325"/>
      <c r="F417" s="325"/>
      <c r="G417" s="268"/>
      <c r="H417" s="289" t="str">
        <f>H$251</f>
        <v>Aut</v>
      </c>
      <c r="I417" s="295">
        <v>0</v>
      </c>
      <c r="J417" s="295"/>
      <c r="K417" s="273"/>
      <c r="L417" s="273"/>
      <c r="M417" s="289"/>
      <c r="N417" s="273"/>
      <c r="O417" s="273"/>
      <c r="P417" s="273"/>
      <c r="Q417" s="273"/>
      <c r="R417" s="290">
        <v>14</v>
      </c>
      <c r="S417" s="290">
        <v>14</v>
      </c>
      <c r="T417" s="290">
        <v>14</v>
      </c>
      <c r="U417" s="290">
        <v>14</v>
      </c>
      <c r="V417" s="273" t="s">
        <v>804</v>
      </c>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35">
      <c r="A418" s="243"/>
      <c r="B418" s="252"/>
      <c r="C418" s="245">
        <f t="shared" si="65"/>
        <v>4</v>
      </c>
      <c r="D418" s="268"/>
      <c r="E418" s="325"/>
      <c r="F418" s="325"/>
      <c r="G418" s="268"/>
      <c r="H418" s="289" t="str">
        <f>H$252</f>
        <v>Win</v>
      </c>
      <c r="I418" s="295"/>
      <c r="J418" s="295"/>
      <c r="K418" s="273"/>
      <c r="L418" s="273"/>
      <c r="M418" s="273"/>
      <c r="N418" s="273"/>
      <c r="O418" s="273"/>
      <c r="P418" s="273"/>
      <c r="Q418" s="273"/>
      <c r="R418" s="290">
        <v>14</v>
      </c>
      <c r="S418" s="290">
        <v>14</v>
      </c>
      <c r="T418" s="290">
        <v>14</v>
      </c>
      <c r="U418" s="290">
        <v>14</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35">
      <c r="A419" s="243"/>
      <c r="B419" s="252"/>
      <c r="C419" s="245">
        <f t="shared" si="65"/>
        <v>4</v>
      </c>
      <c r="D419" s="268"/>
      <c r="E419" s="325"/>
      <c r="F419" s="325"/>
      <c r="G419" s="268"/>
      <c r="H419" s="289" t="str">
        <f>H$253</f>
        <v>Spr</v>
      </c>
      <c r="I419" s="295"/>
      <c r="J419" s="295"/>
      <c r="K419" s="273"/>
      <c r="L419" s="273"/>
      <c r="M419" s="273"/>
      <c r="N419" s="273"/>
      <c r="O419" s="273"/>
      <c r="P419" s="273"/>
      <c r="Q419" s="273"/>
      <c r="R419" s="290">
        <v>14</v>
      </c>
      <c r="S419" s="290">
        <v>14</v>
      </c>
      <c r="T419" s="290">
        <v>14</v>
      </c>
      <c r="U419" s="290">
        <v>14</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35">
      <c r="A420" s="243"/>
      <c r="B420" s="252"/>
      <c r="C420" s="245">
        <f t="shared" si="65"/>
        <v>4</v>
      </c>
      <c r="D420" s="268"/>
      <c r="E420" s="325"/>
      <c r="F420" s="325"/>
      <c r="G420" s="268"/>
      <c r="H420" s="289"/>
      <c r="I420" s="295"/>
      <c r="J420" s="295"/>
      <c r="K420" s="273"/>
      <c r="L420" s="273"/>
      <c r="M420" s="273"/>
      <c r="N420" s="273"/>
      <c r="O420" s="273"/>
      <c r="P420" s="273"/>
      <c r="Q420" s="273"/>
      <c r="R420" s="273"/>
      <c r="S420" s="273"/>
      <c r="T420" s="273"/>
      <c r="U420" s="273"/>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35">
      <c r="A421" s="243"/>
      <c r="B421" s="252"/>
      <c r="C421" s="245">
        <f t="shared" si="65"/>
        <v>4</v>
      </c>
      <c r="D421" s="268"/>
      <c r="E421" s="325"/>
      <c r="F421" s="325"/>
      <c r="G421" s="268"/>
      <c r="H421" s="289" t="str">
        <f>H$251</f>
        <v>Aut</v>
      </c>
      <c r="I421" s="295">
        <v>1</v>
      </c>
      <c r="J421" s="295"/>
      <c r="K421" s="273"/>
      <c r="L421" s="273"/>
      <c r="M421" s="273"/>
      <c r="N421" s="273"/>
      <c r="O421" s="273"/>
      <c r="P421" s="273"/>
      <c r="Q421" s="273"/>
      <c r="R421" s="290">
        <f>134-28</f>
        <v>106</v>
      </c>
      <c r="S421" s="290">
        <f t="shared" ref="S421:U423" si="66">134-28</f>
        <v>106</v>
      </c>
      <c r="T421" s="290">
        <f t="shared" si="66"/>
        <v>106</v>
      </c>
      <c r="U421" s="290">
        <f t="shared" si="66"/>
        <v>106</v>
      </c>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35">
      <c r="A422" s="243"/>
      <c r="B422" s="252"/>
      <c r="C422" s="245">
        <f t="shared" si="65"/>
        <v>4</v>
      </c>
      <c r="D422" s="268"/>
      <c r="E422" s="325"/>
      <c r="F422" s="325"/>
      <c r="G422" s="268"/>
      <c r="H422" s="289" t="str">
        <f>H$252</f>
        <v>Win</v>
      </c>
      <c r="I422" s="295"/>
      <c r="J422" s="295"/>
      <c r="K422" s="273"/>
      <c r="L422" s="273"/>
      <c r="M422" s="273"/>
      <c r="N422" s="273"/>
      <c r="O422" s="273"/>
      <c r="P422" s="273"/>
      <c r="Q422" s="273"/>
      <c r="R422" s="290">
        <f>134-28</f>
        <v>106</v>
      </c>
      <c r="S422" s="290">
        <f t="shared" si="66"/>
        <v>106</v>
      </c>
      <c r="T422" s="290">
        <f t="shared" si="66"/>
        <v>106</v>
      </c>
      <c r="U422" s="290">
        <f t="shared" si="66"/>
        <v>106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35">
      <c r="A423" s="243"/>
      <c r="B423" s="252"/>
      <c r="C423" s="245">
        <f t="shared" si="65"/>
        <v>4</v>
      </c>
      <c r="D423" s="268"/>
      <c r="E423" s="325"/>
      <c r="F423" s="325"/>
      <c r="G423" s="268"/>
      <c r="H423" s="289" t="str">
        <f>H$253</f>
        <v>Spr</v>
      </c>
      <c r="I423" s="295"/>
      <c r="J423" s="295"/>
      <c r="K423" s="273"/>
      <c r="L423" s="273"/>
      <c r="M423" s="273"/>
      <c r="N423" s="273"/>
      <c r="O423" s="273"/>
      <c r="P423" s="273"/>
      <c r="Q423" s="273"/>
      <c r="R423" s="290">
        <f>134-28</f>
        <v>106</v>
      </c>
      <c r="S423" s="290">
        <f t="shared" si="66"/>
        <v>106</v>
      </c>
      <c r="T423" s="290">
        <f t="shared" si="66"/>
        <v>106</v>
      </c>
      <c r="U423" s="290">
        <f t="shared" si="66"/>
        <v>106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35">
      <c r="A424" s="243"/>
      <c r="B424" s="252"/>
      <c r="C424" s="245">
        <f t="shared" si="65"/>
        <v>4</v>
      </c>
      <c r="D424" s="268"/>
      <c r="E424" s="325"/>
      <c r="F424" s="325"/>
      <c r="G424" s="268"/>
      <c r="H424" s="289"/>
      <c r="I424" s="295"/>
      <c r="J424" s="295"/>
      <c r="K424" s="273"/>
      <c r="L424" s="273"/>
      <c r="M424" s="273"/>
      <c r="N424" s="273"/>
      <c r="O424" s="273"/>
      <c r="P424" s="273"/>
      <c r="Q424" s="273"/>
      <c r="R424" s="273"/>
      <c r="S424" s="273"/>
      <c r="T424" s="273"/>
      <c r="U424" s="273"/>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idden="1" outlineLevel="3" x14ac:dyDescent="0.35">
      <c r="A425" s="243"/>
      <c r="B425" s="252"/>
      <c r="C425" s="245">
        <f t="shared" si="65"/>
        <v>4</v>
      </c>
      <c r="D425" s="268"/>
      <c r="E425" s="325"/>
      <c r="F425" s="325"/>
      <c r="G425" s="268"/>
      <c r="H425" s="289" t="str">
        <f>H$251</f>
        <v>Aut</v>
      </c>
      <c r="I425" s="295">
        <v>2</v>
      </c>
      <c r="J425" s="295"/>
      <c r="K425" s="273"/>
      <c r="L425" s="273"/>
      <c r="M425" s="273"/>
      <c r="N425" s="273"/>
      <c r="O425" s="273"/>
      <c r="P425" s="273"/>
      <c r="Q425" s="273"/>
      <c r="R425" s="290">
        <f>254-28</f>
        <v>226</v>
      </c>
      <c r="S425" s="290">
        <f t="shared" ref="S425:U427" si="67">254-28</f>
        <v>226</v>
      </c>
      <c r="T425" s="290">
        <f t="shared" si="67"/>
        <v>226</v>
      </c>
      <c r="U425" s="290">
        <f t="shared" si="67"/>
        <v>226</v>
      </c>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68"/>
      <c r="AR425" s="255"/>
      <c r="AS425" s="243"/>
      <c r="AT425" s="243"/>
      <c r="AU425" s="243"/>
    </row>
    <row r="426" spans="1:47" hidden="1" outlineLevel="3" x14ac:dyDescent="0.35">
      <c r="A426" s="243"/>
      <c r="B426" s="252"/>
      <c r="C426" s="245">
        <f t="shared" si="65"/>
        <v>4</v>
      </c>
      <c r="D426" s="268"/>
      <c r="E426" s="325"/>
      <c r="F426" s="325"/>
      <c r="G426" s="268"/>
      <c r="H426" s="289" t="str">
        <f>H$252</f>
        <v>Win</v>
      </c>
      <c r="I426" s="295"/>
      <c r="J426" s="295"/>
      <c r="K426" s="273"/>
      <c r="L426" s="273"/>
      <c r="M426" s="273"/>
      <c r="N426" s="273"/>
      <c r="O426" s="273"/>
      <c r="P426" s="273"/>
      <c r="Q426" s="273"/>
      <c r="R426" s="290">
        <f>254-28</f>
        <v>226</v>
      </c>
      <c r="S426" s="290">
        <f t="shared" si="67"/>
        <v>226</v>
      </c>
      <c r="T426" s="290">
        <f t="shared" si="67"/>
        <v>226</v>
      </c>
      <c r="U426" s="290">
        <f t="shared" si="67"/>
        <v>226</v>
      </c>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68"/>
      <c r="AR426" s="255"/>
      <c r="AS426" s="243"/>
      <c r="AT426" s="243"/>
      <c r="AU426" s="243"/>
    </row>
    <row r="427" spans="1:47" hidden="1" outlineLevel="3" x14ac:dyDescent="0.35">
      <c r="A427" s="243"/>
      <c r="B427" s="252"/>
      <c r="C427" s="245">
        <f t="shared" si="65"/>
        <v>4</v>
      </c>
      <c r="D427" s="268"/>
      <c r="E427" s="325"/>
      <c r="F427" s="325"/>
      <c r="G427" s="268"/>
      <c r="H427" s="289" t="str">
        <f>H$253</f>
        <v>Spr</v>
      </c>
      <c r="I427" s="295"/>
      <c r="J427" s="295"/>
      <c r="K427" s="273"/>
      <c r="L427" s="273"/>
      <c r="M427" s="273"/>
      <c r="N427" s="273"/>
      <c r="O427" s="273"/>
      <c r="P427" s="273"/>
      <c r="Q427" s="273"/>
      <c r="R427" s="290">
        <f>254-28</f>
        <v>226</v>
      </c>
      <c r="S427" s="290">
        <f t="shared" si="67"/>
        <v>226</v>
      </c>
      <c r="T427" s="290">
        <f t="shared" si="67"/>
        <v>226</v>
      </c>
      <c r="U427" s="290">
        <f t="shared" si="67"/>
        <v>226</v>
      </c>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68"/>
      <c r="AR427" s="255"/>
      <c r="AS427" s="243"/>
      <c r="AT427" s="243"/>
      <c r="AU427" s="243"/>
    </row>
    <row r="428" spans="1:47" ht="5.15" customHeight="1" outlineLevel="2" x14ac:dyDescent="0.35">
      <c r="A428" s="243"/>
      <c r="B428" s="252"/>
      <c r="C428" s="245">
        <f>INT($C$232)+2.005</f>
        <v>3.0049999999999999</v>
      </c>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c r="AA428" s="268"/>
      <c r="AB428" s="268"/>
      <c r="AC428" s="268"/>
      <c r="AD428" s="268"/>
      <c r="AE428" s="268"/>
      <c r="AF428" s="268"/>
      <c r="AG428" s="268"/>
      <c r="AH428" s="268"/>
      <c r="AI428" s="268"/>
      <c r="AJ428" s="268"/>
      <c r="AK428" s="268"/>
      <c r="AL428" s="268"/>
      <c r="AM428" s="268"/>
      <c r="AN428" s="268"/>
      <c r="AO428" s="268"/>
      <c r="AP428" s="268"/>
      <c r="AQ428" s="268" t="s">
        <v>398</v>
      </c>
      <c r="AR428" s="255"/>
      <c r="AS428" s="243"/>
      <c r="AT428" s="243"/>
      <c r="AU428" s="243"/>
    </row>
    <row r="429" spans="1:47" outlineLevel="1" x14ac:dyDescent="0.35">
      <c r="A429" s="243"/>
      <c r="B429" s="252"/>
      <c r="C429" s="245">
        <f>INT($C$232)+1</f>
        <v>2</v>
      </c>
      <c r="D429" s="268"/>
      <c r="E429" s="325"/>
      <c r="F429" s="325"/>
      <c r="G429" s="268"/>
      <c r="H429" s="328" t="s">
        <v>575</v>
      </c>
      <c r="I429" s="286"/>
      <c r="J429" s="286"/>
      <c r="K429" s="258"/>
      <c r="L429" s="258"/>
      <c r="M429" s="258"/>
      <c r="N429" s="258"/>
      <c r="O429" s="258"/>
      <c r="P429" s="258"/>
      <c r="Q429" s="258"/>
      <c r="R429" s="258"/>
      <c r="S429" s="258"/>
      <c r="T429" s="258"/>
      <c r="U429" s="258"/>
      <c r="V429" s="258"/>
      <c r="W429" s="258"/>
      <c r="X429" s="258"/>
      <c r="Y429" s="258"/>
      <c r="Z429" s="317"/>
      <c r="AA429" s="317"/>
      <c r="AB429" s="317"/>
      <c r="AC429" s="317"/>
      <c r="AD429" s="317"/>
      <c r="AE429" s="317"/>
      <c r="AF429" s="317"/>
      <c r="AG429" s="317"/>
      <c r="AH429" s="317"/>
      <c r="AI429" s="317"/>
      <c r="AJ429" s="317"/>
      <c r="AK429" s="317"/>
      <c r="AL429" s="317"/>
      <c r="AM429" s="317"/>
      <c r="AN429" s="317"/>
      <c r="AO429" s="317"/>
      <c r="AP429" s="317"/>
      <c r="AQ429" s="268"/>
      <c r="AR429" s="255"/>
      <c r="AS429" s="243"/>
      <c r="AT429" s="243"/>
      <c r="AU429" s="243"/>
    </row>
    <row r="430" spans="1:47" ht="5.15" hidden="1" customHeight="1" outlineLevel="3" x14ac:dyDescent="0.35">
      <c r="A430" s="243"/>
      <c r="B430" s="252"/>
      <c r="C430" s="245">
        <f>INT($C$232)+3.005</f>
        <v>4.0049999999999999</v>
      </c>
      <c r="D430" s="268" t="s">
        <v>394</v>
      </c>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c r="AA430" s="268"/>
      <c r="AB430" s="268"/>
      <c r="AC430" s="268"/>
      <c r="AD430" s="268"/>
      <c r="AE430" s="268"/>
      <c r="AF430" s="268"/>
      <c r="AG430" s="268"/>
      <c r="AH430" s="268"/>
      <c r="AI430" s="268"/>
      <c r="AJ430" s="268"/>
      <c r="AK430" s="268"/>
      <c r="AL430" s="268"/>
      <c r="AM430" s="268"/>
      <c r="AN430" s="268"/>
      <c r="AO430" s="268"/>
      <c r="AP430" s="268"/>
      <c r="AQ430" s="268"/>
      <c r="AR430" s="255"/>
      <c r="AS430" s="243"/>
      <c r="AT430" s="243"/>
      <c r="AU430" s="243"/>
    </row>
    <row r="431" spans="1:47" outlineLevel="2" collapsed="1" x14ac:dyDescent="0.35">
      <c r="A431" s="243"/>
      <c r="B431" s="252"/>
      <c r="C431" s="245">
        <f>INT($C$232)+2</f>
        <v>3</v>
      </c>
      <c r="D431" s="268"/>
      <c r="E431" s="325"/>
      <c r="F431" s="325"/>
      <c r="G431" s="268"/>
      <c r="H431" s="338" t="s">
        <v>576</v>
      </c>
      <c r="I431" s="296" t="s">
        <v>578</v>
      </c>
      <c r="J431" s="385"/>
      <c r="K431" s="386">
        <f>COUNTA($H432:$H$462)</f>
        <v>30</v>
      </c>
      <c r="L431" s="386">
        <f>COUNTA($I$432:$I$462)/K431</f>
        <v>1</v>
      </c>
      <c r="M431" s="276">
        <v>-9</v>
      </c>
      <c r="N431" s="296" t="s">
        <v>579</v>
      </c>
      <c r="O431" s="296"/>
      <c r="P431" s="296"/>
      <c r="Q431" s="296"/>
      <c r="R431" s="296"/>
      <c r="S431" s="387"/>
      <c r="T431" s="387"/>
      <c r="U431" s="387"/>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3" collapsed="1" x14ac:dyDescent="0.35">
      <c r="A432" s="243"/>
      <c r="B432" s="252"/>
      <c r="C432" s="245">
        <f>INT($C$232)+3</f>
        <v>4</v>
      </c>
      <c r="D432" s="268"/>
      <c r="E432" s="325"/>
      <c r="F432" s="325"/>
      <c r="G432" s="268"/>
      <c r="H432" s="289" t="str">
        <f t="shared" ref="H432:H441" si="68">H$251</f>
        <v>Aut</v>
      </c>
      <c r="I432" s="295" t="s">
        <v>809</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35">
      <c r="A433" s="243"/>
      <c r="B433" s="252"/>
      <c r="C433" s="245">
        <f>INT($C$232)+4</f>
        <v>5</v>
      </c>
      <c r="D433" s="268"/>
      <c r="E433" s="325"/>
      <c r="F433" s="325"/>
      <c r="G433" s="268"/>
      <c r="H433" s="289" t="str">
        <f t="shared" si="68"/>
        <v>Aut</v>
      </c>
      <c r="I433" s="295">
        <v>0</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35">
      <c r="A434" s="243"/>
      <c r="B434" s="252"/>
      <c r="C434" s="245">
        <f t="shared" ref="C434:C441" si="69">INT($C$232)+4</f>
        <v>5</v>
      </c>
      <c r="D434" s="268"/>
      <c r="E434" s="325"/>
      <c r="F434" s="325"/>
      <c r="G434" s="268"/>
      <c r="H434" s="289" t="str">
        <f t="shared" si="68"/>
        <v>Aut</v>
      </c>
      <c r="I434" s="295">
        <v>1</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35">
      <c r="A435" s="243"/>
      <c r="B435" s="252"/>
      <c r="C435" s="245">
        <f t="shared" si="69"/>
        <v>5</v>
      </c>
      <c r="D435" s="268"/>
      <c r="E435" s="325"/>
      <c r="F435" s="325"/>
      <c r="G435" s="268"/>
      <c r="H435" s="289" t="str">
        <f t="shared" si="68"/>
        <v>Aut</v>
      </c>
      <c r="I435" s="295">
        <v>2</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35">
      <c r="A436" s="243"/>
      <c r="B436" s="252"/>
      <c r="C436" s="245">
        <f t="shared" si="69"/>
        <v>5</v>
      </c>
      <c r="D436" s="268"/>
      <c r="E436" s="325"/>
      <c r="F436" s="325"/>
      <c r="G436" s="268"/>
      <c r="H436" s="289" t="str">
        <f t="shared" si="68"/>
        <v>Aut</v>
      </c>
      <c r="I436" s="295">
        <v>3</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35">
      <c r="A437" s="243"/>
      <c r="B437" s="252"/>
      <c r="C437" s="245">
        <f t="shared" si="69"/>
        <v>5</v>
      </c>
      <c r="D437" s="268"/>
      <c r="E437" s="325"/>
      <c r="F437" s="325"/>
      <c r="G437" s="268"/>
      <c r="H437" s="289" t="str">
        <f t="shared" si="68"/>
        <v>Aut</v>
      </c>
      <c r="I437" s="295">
        <v>4</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35">
      <c r="A438" s="243"/>
      <c r="B438" s="252"/>
      <c r="C438" s="245">
        <f t="shared" si="69"/>
        <v>5</v>
      </c>
      <c r="D438" s="268"/>
      <c r="E438" s="325"/>
      <c r="F438" s="325"/>
      <c r="G438" s="268"/>
      <c r="H438" s="289" t="str">
        <f t="shared" si="68"/>
        <v>Aut</v>
      </c>
      <c r="I438" s="295">
        <v>5</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4" x14ac:dyDescent="0.35">
      <c r="A439" s="243"/>
      <c r="B439" s="252"/>
      <c r="C439" s="245">
        <f t="shared" si="69"/>
        <v>5</v>
      </c>
      <c r="D439" s="268"/>
      <c r="E439" s="325"/>
      <c r="F439" s="325"/>
      <c r="G439" s="268"/>
      <c r="H439" s="289" t="str">
        <f t="shared" si="68"/>
        <v>Aut</v>
      </c>
      <c r="I439" s="295">
        <v>6</v>
      </c>
      <c r="J439" s="295"/>
      <c r="K439" s="290">
        <v>0</v>
      </c>
      <c r="L439" s="290">
        <v>0</v>
      </c>
      <c r="M439" s="290">
        <v>0</v>
      </c>
      <c r="N439" s="290">
        <v>1</v>
      </c>
      <c r="O439" s="290">
        <v>7</v>
      </c>
      <c r="P439" s="290">
        <v>7</v>
      </c>
      <c r="Q439" s="290">
        <v>13</v>
      </c>
      <c r="R439" s="290">
        <v>2</v>
      </c>
      <c r="S439" s="290">
        <v>8</v>
      </c>
      <c r="T439" s="290">
        <v>8</v>
      </c>
      <c r="U439" s="290">
        <v>14</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35">
      <c r="A440" s="243"/>
      <c r="B440" s="252"/>
      <c r="C440" s="245">
        <f t="shared" si="69"/>
        <v>5</v>
      </c>
      <c r="D440" s="268"/>
      <c r="E440" s="325"/>
      <c r="F440" s="325"/>
      <c r="G440" s="268"/>
      <c r="H440" s="289" t="str">
        <f t="shared" si="68"/>
        <v>Aut</v>
      </c>
      <c r="I440" s="295">
        <v>7</v>
      </c>
      <c r="J440" s="295"/>
      <c r="K440" s="290">
        <v>0</v>
      </c>
      <c r="L440" s="290">
        <v>0</v>
      </c>
      <c r="M440" s="290">
        <v>0</v>
      </c>
      <c r="N440" s="290">
        <v>1</v>
      </c>
      <c r="O440" s="290">
        <v>7</v>
      </c>
      <c r="P440" s="290">
        <v>7</v>
      </c>
      <c r="Q440" s="290">
        <v>13</v>
      </c>
      <c r="R440" s="290">
        <v>2</v>
      </c>
      <c r="S440" s="290">
        <v>8</v>
      </c>
      <c r="T440" s="290">
        <v>8</v>
      </c>
      <c r="U440" s="290">
        <v>14</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35">
      <c r="A441" s="243"/>
      <c r="B441" s="252"/>
      <c r="C441" s="245">
        <f t="shared" si="69"/>
        <v>5</v>
      </c>
      <c r="D441" s="268"/>
      <c r="E441" s="325"/>
      <c r="F441" s="325"/>
      <c r="G441" s="268"/>
      <c r="H441" s="289" t="str">
        <f t="shared" si="68"/>
        <v>Aut</v>
      </c>
      <c r="I441" s="295">
        <v>8</v>
      </c>
      <c r="J441" s="295"/>
      <c r="K441" s="290">
        <v>0</v>
      </c>
      <c r="L441" s="290">
        <v>0</v>
      </c>
      <c r="M441" s="290">
        <v>0</v>
      </c>
      <c r="N441" s="290">
        <v>1</v>
      </c>
      <c r="O441" s="290">
        <v>7</v>
      </c>
      <c r="P441" s="290">
        <v>7</v>
      </c>
      <c r="Q441" s="290">
        <v>13</v>
      </c>
      <c r="R441" s="290">
        <v>2</v>
      </c>
      <c r="S441" s="290">
        <v>8</v>
      </c>
      <c r="T441" s="290">
        <v>8</v>
      </c>
      <c r="U441" s="290">
        <v>14</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3" collapsed="1" x14ac:dyDescent="0.35">
      <c r="A442" s="243"/>
      <c r="B442" s="252"/>
      <c r="C442" s="245">
        <f>INT($C$232)+3</f>
        <v>4</v>
      </c>
      <c r="D442" s="268"/>
      <c r="E442" s="325"/>
      <c r="F442" s="325"/>
      <c r="G442" s="268"/>
      <c r="H442" s="289" t="str">
        <f>H$252</f>
        <v>Win</v>
      </c>
      <c r="I442" s="295" t="s">
        <v>809</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35">
      <c r="A443" s="243"/>
      <c r="B443" s="252"/>
      <c r="C443" s="245">
        <f>INT($C$232)+4</f>
        <v>5</v>
      </c>
      <c r="D443" s="268"/>
      <c r="E443" s="325"/>
      <c r="F443" s="325"/>
      <c r="G443" s="268"/>
      <c r="H443" s="289" t="str">
        <f t="shared" ref="H443:H451" si="70">H$252</f>
        <v>Win</v>
      </c>
      <c r="I443" s="295">
        <v>0</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35">
      <c r="A444" s="243"/>
      <c r="B444" s="252"/>
      <c r="C444" s="245">
        <f t="shared" ref="C444:C451" si="71">INT($C$232)+4</f>
        <v>5</v>
      </c>
      <c r="D444" s="268"/>
      <c r="E444" s="325"/>
      <c r="F444" s="325"/>
      <c r="G444" s="268"/>
      <c r="H444" s="289" t="str">
        <f t="shared" si="70"/>
        <v>Win</v>
      </c>
      <c r="I444" s="295">
        <v>1</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35">
      <c r="A445" s="243"/>
      <c r="B445" s="252"/>
      <c r="C445" s="245">
        <f t="shared" si="71"/>
        <v>5</v>
      </c>
      <c r="D445" s="268"/>
      <c r="E445" s="325"/>
      <c r="F445" s="325"/>
      <c r="G445" s="268"/>
      <c r="H445" s="289" t="str">
        <f t="shared" si="70"/>
        <v>Win</v>
      </c>
      <c r="I445" s="295">
        <v>2</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35">
      <c r="A446" s="243"/>
      <c r="B446" s="252"/>
      <c r="C446" s="245">
        <f t="shared" si="71"/>
        <v>5</v>
      </c>
      <c r="D446" s="268"/>
      <c r="E446" s="325"/>
      <c r="F446" s="325"/>
      <c r="G446" s="268"/>
      <c r="H446" s="289" t="str">
        <f t="shared" si="70"/>
        <v>Win</v>
      </c>
      <c r="I446" s="295">
        <v>3</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35">
      <c r="A447" s="243"/>
      <c r="B447" s="252"/>
      <c r="C447" s="245">
        <f t="shared" si="71"/>
        <v>5</v>
      </c>
      <c r="D447" s="268"/>
      <c r="E447" s="325"/>
      <c r="F447" s="325"/>
      <c r="G447" s="268"/>
      <c r="H447" s="289" t="str">
        <f t="shared" si="70"/>
        <v>Win</v>
      </c>
      <c r="I447" s="295">
        <v>4</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35">
      <c r="A448" s="243"/>
      <c r="B448" s="252"/>
      <c r="C448" s="245">
        <f t="shared" si="71"/>
        <v>5</v>
      </c>
      <c r="D448" s="268"/>
      <c r="E448" s="325"/>
      <c r="F448" s="325"/>
      <c r="G448" s="268"/>
      <c r="H448" s="289" t="str">
        <f t="shared" si="70"/>
        <v>Win</v>
      </c>
      <c r="I448" s="295">
        <v>5</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4" x14ac:dyDescent="0.35">
      <c r="A449" s="243"/>
      <c r="B449" s="252"/>
      <c r="C449" s="245">
        <f t="shared" si="71"/>
        <v>5</v>
      </c>
      <c r="D449" s="268"/>
      <c r="E449" s="325"/>
      <c r="F449" s="325"/>
      <c r="G449" s="268"/>
      <c r="H449" s="289" t="str">
        <f t="shared" si="70"/>
        <v>Win</v>
      </c>
      <c r="I449" s="295">
        <v>6</v>
      </c>
      <c r="J449" s="295"/>
      <c r="K449" s="290">
        <v>0</v>
      </c>
      <c r="L449" s="290">
        <v>0</v>
      </c>
      <c r="M449" s="290">
        <v>0</v>
      </c>
      <c r="N449" s="290">
        <v>3</v>
      </c>
      <c r="O449" s="290">
        <v>9</v>
      </c>
      <c r="P449" s="290">
        <v>9</v>
      </c>
      <c r="Q449" s="290">
        <v>15</v>
      </c>
      <c r="R449" s="290">
        <v>4</v>
      </c>
      <c r="S449" s="290">
        <v>10</v>
      </c>
      <c r="T449" s="290">
        <v>10</v>
      </c>
      <c r="U449" s="290">
        <v>16</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35">
      <c r="A450" s="243"/>
      <c r="B450" s="252"/>
      <c r="C450" s="245">
        <f t="shared" si="71"/>
        <v>5</v>
      </c>
      <c r="D450" s="268"/>
      <c r="E450" s="325"/>
      <c r="F450" s="325"/>
      <c r="G450" s="268"/>
      <c r="H450" s="289" t="str">
        <f t="shared" si="70"/>
        <v>Win</v>
      </c>
      <c r="I450" s="295">
        <v>7</v>
      </c>
      <c r="J450" s="295"/>
      <c r="K450" s="290">
        <v>0</v>
      </c>
      <c r="L450" s="290">
        <v>0</v>
      </c>
      <c r="M450" s="290">
        <v>0</v>
      </c>
      <c r="N450" s="290">
        <v>3</v>
      </c>
      <c r="O450" s="290">
        <v>9</v>
      </c>
      <c r="P450" s="290">
        <v>9</v>
      </c>
      <c r="Q450" s="290">
        <v>15</v>
      </c>
      <c r="R450" s="290">
        <v>4</v>
      </c>
      <c r="S450" s="290">
        <v>10</v>
      </c>
      <c r="T450" s="290">
        <v>10</v>
      </c>
      <c r="U450" s="290">
        <v>16</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35">
      <c r="A451" s="243"/>
      <c r="B451" s="252"/>
      <c r="C451" s="245">
        <f t="shared" si="71"/>
        <v>5</v>
      </c>
      <c r="D451" s="268"/>
      <c r="E451" s="325"/>
      <c r="F451" s="325"/>
      <c r="G451" s="268"/>
      <c r="H451" s="289" t="str">
        <f t="shared" si="70"/>
        <v>Win</v>
      </c>
      <c r="I451" s="295">
        <v>8</v>
      </c>
      <c r="J451" s="295"/>
      <c r="K451" s="290">
        <v>0</v>
      </c>
      <c r="L451" s="290">
        <v>0</v>
      </c>
      <c r="M451" s="290">
        <v>0</v>
      </c>
      <c r="N451" s="290">
        <v>3</v>
      </c>
      <c r="O451" s="290">
        <v>9</v>
      </c>
      <c r="P451" s="290">
        <v>9</v>
      </c>
      <c r="Q451" s="290">
        <v>15</v>
      </c>
      <c r="R451" s="290">
        <v>4</v>
      </c>
      <c r="S451" s="290">
        <v>10</v>
      </c>
      <c r="T451" s="290">
        <v>10</v>
      </c>
      <c r="U451" s="290">
        <v>16</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3" collapsed="1" x14ac:dyDescent="0.35">
      <c r="A452" s="243"/>
      <c r="B452" s="252"/>
      <c r="C452" s="245">
        <f>INT($C$232)+3</f>
        <v>4</v>
      </c>
      <c r="D452" s="268"/>
      <c r="E452" s="325"/>
      <c r="F452" s="325"/>
      <c r="G452" s="268"/>
      <c r="H452" s="289" t="str">
        <f t="shared" ref="H452:H461" si="72">H$253</f>
        <v>Spr</v>
      </c>
      <c r="I452" s="295" t="s">
        <v>809</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35">
      <c r="A453" s="243"/>
      <c r="B453" s="252"/>
      <c r="C453" s="245">
        <f>INT($C$232)+4</f>
        <v>5</v>
      </c>
      <c r="D453" s="268"/>
      <c r="E453" s="325"/>
      <c r="F453" s="325"/>
      <c r="G453" s="268"/>
      <c r="H453" s="289" t="str">
        <f t="shared" si="72"/>
        <v>Spr</v>
      </c>
      <c r="I453" s="295">
        <v>0</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35">
      <c r="A454" s="243"/>
      <c r="B454" s="252"/>
      <c r="C454" s="245">
        <f t="shared" ref="C454:C461" si="73">INT($C$232)+4</f>
        <v>5</v>
      </c>
      <c r="D454" s="268"/>
      <c r="E454" s="325"/>
      <c r="F454" s="325"/>
      <c r="G454" s="268"/>
      <c r="H454" s="289" t="str">
        <f t="shared" si="72"/>
        <v>Spr</v>
      </c>
      <c r="I454" s="295">
        <v>1</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35">
      <c r="A455" s="243"/>
      <c r="B455" s="252"/>
      <c r="C455" s="245">
        <f t="shared" si="73"/>
        <v>5</v>
      </c>
      <c r="D455" s="268"/>
      <c r="E455" s="325"/>
      <c r="F455" s="325"/>
      <c r="G455" s="268"/>
      <c r="H455" s="289" t="str">
        <f t="shared" si="72"/>
        <v>Spr</v>
      </c>
      <c r="I455" s="295">
        <v>2</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35">
      <c r="A456" s="243"/>
      <c r="B456" s="252"/>
      <c r="C456" s="245">
        <f t="shared" si="73"/>
        <v>5</v>
      </c>
      <c r="D456" s="268"/>
      <c r="E456" s="325"/>
      <c r="F456" s="325"/>
      <c r="G456" s="268"/>
      <c r="H456" s="289" t="str">
        <f t="shared" si="72"/>
        <v>Spr</v>
      </c>
      <c r="I456" s="295">
        <v>3</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35">
      <c r="A457" s="243"/>
      <c r="B457" s="252"/>
      <c r="C457" s="245">
        <f t="shared" si="73"/>
        <v>5</v>
      </c>
      <c r="D457" s="268"/>
      <c r="E457" s="325"/>
      <c r="F457" s="325"/>
      <c r="G457" s="268"/>
      <c r="H457" s="289" t="str">
        <f t="shared" si="72"/>
        <v>Spr</v>
      </c>
      <c r="I457" s="295">
        <v>4</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35">
      <c r="A458" s="243"/>
      <c r="B458" s="252"/>
      <c r="C458" s="245">
        <f t="shared" si="73"/>
        <v>5</v>
      </c>
      <c r="D458" s="268"/>
      <c r="E458" s="325"/>
      <c r="F458" s="325"/>
      <c r="G458" s="268"/>
      <c r="H458" s="289" t="str">
        <f t="shared" si="72"/>
        <v>Spr</v>
      </c>
      <c r="I458" s="295">
        <v>5</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idden="1" outlineLevel="4" x14ac:dyDescent="0.35">
      <c r="A459" s="243"/>
      <c r="B459" s="252"/>
      <c r="C459" s="245">
        <f t="shared" si="73"/>
        <v>5</v>
      </c>
      <c r="D459" s="268"/>
      <c r="E459" s="325"/>
      <c r="F459" s="325"/>
      <c r="G459" s="268"/>
      <c r="H459" s="289" t="str">
        <f t="shared" si="72"/>
        <v>Spr</v>
      </c>
      <c r="I459" s="295">
        <v>6</v>
      </c>
      <c r="J459" s="295"/>
      <c r="K459" s="290">
        <v>0</v>
      </c>
      <c r="L459" s="290">
        <v>0</v>
      </c>
      <c r="M459" s="290">
        <v>0</v>
      </c>
      <c r="N459" s="290">
        <v>5</v>
      </c>
      <c r="O459" s="290">
        <v>11</v>
      </c>
      <c r="P459" s="290">
        <v>11</v>
      </c>
      <c r="Q459" s="290">
        <v>17</v>
      </c>
      <c r="R459" s="290">
        <v>6</v>
      </c>
      <c r="S459" s="290">
        <v>12</v>
      </c>
      <c r="T459" s="290">
        <v>12</v>
      </c>
      <c r="U459" s="290">
        <v>18</v>
      </c>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68"/>
      <c r="AR459" s="255"/>
      <c r="AS459" s="243"/>
      <c r="AT459" s="243"/>
      <c r="AU459" s="243"/>
    </row>
    <row r="460" spans="1:47" hidden="1" outlineLevel="4" x14ac:dyDescent="0.35">
      <c r="A460" s="243"/>
      <c r="B460" s="252"/>
      <c r="C460" s="245">
        <f t="shared" si="73"/>
        <v>5</v>
      </c>
      <c r="D460" s="268"/>
      <c r="E460" s="325"/>
      <c r="F460" s="325"/>
      <c r="G460" s="268"/>
      <c r="H460" s="289" t="str">
        <f t="shared" si="72"/>
        <v>Spr</v>
      </c>
      <c r="I460" s="295">
        <v>7</v>
      </c>
      <c r="J460" s="295"/>
      <c r="K460" s="290">
        <v>0</v>
      </c>
      <c r="L460" s="290">
        <v>0</v>
      </c>
      <c r="M460" s="290">
        <v>0</v>
      </c>
      <c r="N460" s="290">
        <v>5</v>
      </c>
      <c r="O460" s="290">
        <v>11</v>
      </c>
      <c r="P460" s="290">
        <v>11</v>
      </c>
      <c r="Q460" s="290">
        <v>17</v>
      </c>
      <c r="R460" s="290">
        <v>6</v>
      </c>
      <c r="S460" s="290">
        <v>12</v>
      </c>
      <c r="T460" s="290">
        <v>12</v>
      </c>
      <c r="U460" s="290">
        <v>18</v>
      </c>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4" x14ac:dyDescent="0.35">
      <c r="A461" s="243"/>
      <c r="B461" s="252"/>
      <c r="C461" s="245">
        <f t="shared" si="73"/>
        <v>5</v>
      </c>
      <c r="D461" s="268"/>
      <c r="E461" s="325"/>
      <c r="F461" s="325"/>
      <c r="G461" s="268"/>
      <c r="H461" s="289" t="str">
        <f t="shared" si="72"/>
        <v>Spr</v>
      </c>
      <c r="I461" s="295">
        <v>8</v>
      </c>
      <c r="J461" s="295"/>
      <c r="K461" s="290">
        <v>0</v>
      </c>
      <c r="L461" s="290">
        <v>0</v>
      </c>
      <c r="M461" s="290">
        <v>0</v>
      </c>
      <c r="N461" s="290">
        <v>5</v>
      </c>
      <c r="O461" s="290">
        <v>11</v>
      </c>
      <c r="P461" s="290">
        <v>11</v>
      </c>
      <c r="Q461" s="290">
        <v>17</v>
      </c>
      <c r="R461" s="290">
        <v>6</v>
      </c>
      <c r="S461" s="290">
        <v>12</v>
      </c>
      <c r="T461" s="290">
        <v>12</v>
      </c>
      <c r="U461" s="290">
        <v>18</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t="5.15" customHeight="1" outlineLevel="2" x14ac:dyDescent="0.35">
      <c r="A462" s="243"/>
      <c r="B462" s="252"/>
      <c r="C462" s="245">
        <f>INT($C$232)+2.005</f>
        <v>3.0049999999999999</v>
      </c>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c r="AA462" s="268"/>
      <c r="AB462" s="268"/>
      <c r="AC462" s="268"/>
      <c r="AD462" s="268"/>
      <c r="AE462" s="268"/>
      <c r="AF462" s="268"/>
      <c r="AG462" s="268"/>
      <c r="AH462" s="268"/>
      <c r="AI462" s="268"/>
      <c r="AJ462" s="268"/>
      <c r="AK462" s="268"/>
      <c r="AL462" s="268"/>
      <c r="AM462" s="268"/>
      <c r="AN462" s="268"/>
      <c r="AO462" s="268"/>
      <c r="AP462" s="268"/>
      <c r="AQ462" s="268" t="s">
        <v>398</v>
      </c>
      <c r="AR462" s="255"/>
      <c r="AS462" s="243"/>
      <c r="AT462" s="243"/>
      <c r="AU462" s="243"/>
    </row>
    <row r="463" spans="1:47" outlineLevel="2" collapsed="1" x14ac:dyDescent="0.35">
      <c r="A463" s="243"/>
      <c r="B463" s="252"/>
      <c r="C463" s="245">
        <f>INT($C$232)+2</f>
        <v>3</v>
      </c>
      <c r="D463" s="268"/>
      <c r="E463" s="325"/>
      <c r="F463" s="325"/>
      <c r="G463" s="268"/>
      <c r="H463" s="338" t="s">
        <v>576</v>
      </c>
      <c r="I463" s="296" t="s">
        <v>580</v>
      </c>
      <c r="J463" s="296"/>
      <c r="K463" s="388">
        <f>COUNTA($H464:$H$476)</f>
        <v>3</v>
      </c>
      <c r="L463" s="386">
        <f>COUNTA($I$464:$I$476)/K463</f>
        <v>4</v>
      </c>
      <c r="M463" s="360"/>
      <c r="N463" s="273"/>
      <c r="O463" s="296" t="s">
        <v>581</v>
      </c>
      <c r="P463" s="296"/>
      <c r="Q463" s="296"/>
      <c r="R463" s="296" t="s">
        <v>582</v>
      </c>
      <c r="S463" s="296"/>
      <c r="T463" s="296"/>
      <c r="U463" s="296"/>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35">
      <c r="A464" s="243"/>
      <c r="B464" s="252"/>
      <c r="C464" s="245">
        <f t="shared" ref="C464:C475" si="74">INT($C$232)+3</f>
        <v>4</v>
      </c>
      <c r="D464" s="268"/>
      <c r="E464" s="325"/>
      <c r="F464" s="325"/>
      <c r="G464" s="268"/>
      <c r="H464" s="289" t="str">
        <f>H$251</f>
        <v>Aut</v>
      </c>
      <c r="I464" s="295" t="s">
        <v>583</v>
      </c>
      <c r="J464" s="295"/>
      <c r="K464" s="273"/>
      <c r="L464" s="272"/>
      <c r="M464" s="273"/>
      <c r="N464" s="273">
        <v>0</v>
      </c>
      <c r="O464" s="273">
        <v>0</v>
      </c>
      <c r="P464" s="273">
        <v>0</v>
      </c>
      <c r="Q464" s="273">
        <v>0</v>
      </c>
      <c r="R464" s="273">
        <v>0</v>
      </c>
      <c r="S464" s="273">
        <v>0</v>
      </c>
      <c r="T464" s="273">
        <v>0</v>
      </c>
      <c r="U464" s="273">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35">
      <c r="A465" s="243"/>
      <c r="B465" s="252"/>
      <c r="C465" s="245">
        <f t="shared" si="74"/>
        <v>4</v>
      </c>
      <c r="D465" s="268"/>
      <c r="E465" s="325"/>
      <c r="F465" s="325"/>
      <c r="G465" s="268"/>
      <c r="H465" s="289"/>
      <c r="I465" s="295" t="str">
        <f>H354</f>
        <v>aStd</v>
      </c>
      <c r="J465" s="295"/>
      <c r="K465" s="273"/>
      <c r="L465" s="273"/>
      <c r="M465" s="273"/>
      <c r="N465" s="290">
        <v>0</v>
      </c>
      <c r="O465" s="572">
        <f>IF(N465=0,0,N465+72)</f>
        <v>0</v>
      </c>
      <c r="P465" s="573">
        <f>O465</f>
        <v>0</v>
      </c>
      <c r="Q465" s="572">
        <f>IF(P465=0,0,P465+72)</f>
        <v>0</v>
      </c>
      <c r="R465" s="290">
        <v>0</v>
      </c>
      <c r="S465" s="290">
        <v>0</v>
      </c>
      <c r="T465" s="290">
        <v>0</v>
      </c>
      <c r="U465" s="290">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35">
      <c r="A466" s="243"/>
      <c r="B466" s="252"/>
      <c r="C466" s="245">
        <f t="shared" si="74"/>
        <v>4</v>
      </c>
      <c r="D466" s="268"/>
      <c r="E466" s="325"/>
      <c r="F466" s="325"/>
      <c r="G466" s="268"/>
      <c r="H466" s="289"/>
      <c r="I466" s="295" t="str">
        <f>H355</f>
        <v>a1</v>
      </c>
      <c r="J466" s="295"/>
      <c r="K466" s="273"/>
      <c r="L466" s="273"/>
      <c r="M466" s="273"/>
      <c r="N466" s="290">
        <v>19</v>
      </c>
      <c r="O466" s="572">
        <f>IF(N466=0,0,N466+72)</f>
        <v>91</v>
      </c>
      <c r="P466" s="573">
        <f>O466</f>
        <v>91</v>
      </c>
      <c r="Q466" s="572">
        <f>IF(P466=0,0,P466+72)</f>
        <v>163</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35">
      <c r="A467" s="243"/>
      <c r="B467" s="252"/>
      <c r="C467" s="245">
        <f t="shared" si="74"/>
        <v>4</v>
      </c>
      <c r="D467" s="268"/>
      <c r="E467" s="325"/>
      <c r="F467" s="325"/>
      <c r="G467" s="268"/>
      <c r="H467" s="289"/>
      <c r="I467" s="295" t="str">
        <f>H356</f>
        <v>a2</v>
      </c>
      <c r="J467" s="295"/>
      <c r="K467" s="273"/>
      <c r="L467" s="273"/>
      <c r="M467" s="273"/>
      <c r="N467" s="290">
        <v>19</v>
      </c>
      <c r="O467" s="572">
        <f>IF(N467=0,0,N467+72)</f>
        <v>91</v>
      </c>
      <c r="P467" s="573">
        <f>O467</f>
        <v>91</v>
      </c>
      <c r="Q467" s="572">
        <f>IF(P467=0,0,P467+72)</f>
        <v>163</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35">
      <c r="A468" s="243"/>
      <c r="B468" s="252"/>
      <c r="C468" s="245">
        <f t="shared" si="74"/>
        <v>4</v>
      </c>
      <c r="D468" s="268"/>
      <c r="E468" s="325"/>
      <c r="F468" s="325"/>
      <c r="G468" s="268"/>
      <c r="H468" s="289" t="str">
        <f>H$252</f>
        <v>Win</v>
      </c>
      <c r="I468" s="295" t="str">
        <f>I464</f>
        <v>Not differentiated</v>
      </c>
      <c r="J468" s="295"/>
      <c r="K468" s="273"/>
      <c r="L468" s="273"/>
      <c r="M468" s="273"/>
      <c r="N468" s="273">
        <v>0</v>
      </c>
      <c r="O468" s="273">
        <v>0</v>
      </c>
      <c r="P468" s="273">
        <v>0</v>
      </c>
      <c r="Q468" s="273">
        <v>0</v>
      </c>
      <c r="R468" s="273">
        <v>0</v>
      </c>
      <c r="S468" s="273">
        <v>0</v>
      </c>
      <c r="T468" s="273">
        <v>0</v>
      </c>
      <c r="U468" s="273">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35">
      <c r="A469" s="243"/>
      <c r="B469" s="252"/>
      <c r="C469" s="245">
        <f t="shared" si="74"/>
        <v>4</v>
      </c>
      <c r="D469" s="268"/>
      <c r="E469" s="325"/>
      <c r="F469" s="325"/>
      <c r="G469" s="268"/>
      <c r="H469" s="289"/>
      <c r="I469" s="295" t="str">
        <f>I465</f>
        <v>aStd</v>
      </c>
      <c r="J469" s="295"/>
      <c r="K469" s="273"/>
      <c r="L469" s="273"/>
      <c r="M469" s="273"/>
      <c r="N469" s="574">
        <f>IF(N465=0,0,N465+24)</f>
        <v>0</v>
      </c>
      <c r="O469" s="572">
        <f>IF(N469=0,0,N469+72)</f>
        <v>0</v>
      </c>
      <c r="P469" s="573">
        <f>O469</f>
        <v>0</v>
      </c>
      <c r="Q469" s="572">
        <f>IF(P469=0,0,P469+72)</f>
        <v>0</v>
      </c>
      <c r="R469" s="290">
        <v>0</v>
      </c>
      <c r="S469" s="290">
        <v>0</v>
      </c>
      <c r="T469" s="290">
        <v>0</v>
      </c>
      <c r="U469" s="290">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35">
      <c r="A470" s="243"/>
      <c r="B470" s="252"/>
      <c r="C470" s="245">
        <f t="shared" si="74"/>
        <v>4</v>
      </c>
      <c r="D470" s="268"/>
      <c r="E470" s="325"/>
      <c r="F470" s="325"/>
      <c r="G470" s="268"/>
      <c r="H470" s="289"/>
      <c r="I470" s="295" t="str">
        <f>I466</f>
        <v>a1</v>
      </c>
      <c r="J470" s="295"/>
      <c r="K470" s="273"/>
      <c r="L470" s="273"/>
      <c r="M470" s="273"/>
      <c r="N470" s="574">
        <f>IF(N466=0,0,N466+24)</f>
        <v>43</v>
      </c>
      <c r="O470" s="572">
        <f>IF(N470=0,0,N470+72)</f>
        <v>115</v>
      </c>
      <c r="P470" s="573">
        <f>O470</f>
        <v>115</v>
      </c>
      <c r="Q470" s="572">
        <f>IF(P470=0,0,P470+72)</f>
        <v>187</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35">
      <c r="A471" s="243"/>
      <c r="B471" s="252"/>
      <c r="C471" s="245">
        <f t="shared" si="74"/>
        <v>4</v>
      </c>
      <c r="D471" s="268"/>
      <c r="E471" s="325"/>
      <c r="F471" s="325"/>
      <c r="G471" s="268"/>
      <c r="H471" s="289"/>
      <c r="I471" s="295" t="str">
        <f>I467</f>
        <v>a2</v>
      </c>
      <c r="J471" s="295"/>
      <c r="K471" s="273"/>
      <c r="L471" s="273"/>
      <c r="M471" s="273"/>
      <c r="N471" s="574">
        <f>IF(N467=0,0,N467+24)</f>
        <v>43</v>
      </c>
      <c r="O471" s="572">
        <f>IF(N471=0,0,N471+72)</f>
        <v>115</v>
      </c>
      <c r="P471" s="573">
        <f>O471</f>
        <v>115</v>
      </c>
      <c r="Q471" s="572">
        <f>IF(P471=0,0,P471+72)</f>
        <v>187</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35">
      <c r="A472" s="243"/>
      <c r="B472" s="252"/>
      <c r="C472" s="245">
        <f t="shared" si="74"/>
        <v>4</v>
      </c>
      <c r="D472" s="268"/>
      <c r="E472" s="325"/>
      <c r="F472" s="325"/>
      <c r="G472" s="268"/>
      <c r="H472" s="289" t="str">
        <f>H$253</f>
        <v>Spr</v>
      </c>
      <c r="I472" s="295" t="str">
        <f>I464</f>
        <v>Not differentiated</v>
      </c>
      <c r="J472" s="295"/>
      <c r="K472" s="273"/>
      <c r="L472" s="273"/>
      <c r="M472" s="273"/>
      <c r="N472" s="273">
        <v>0</v>
      </c>
      <c r="O472" s="273">
        <v>0</v>
      </c>
      <c r="P472" s="273">
        <v>0</v>
      </c>
      <c r="Q472" s="273">
        <v>0</v>
      </c>
      <c r="R472" s="273">
        <v>0</v>
      </c>
      <c r="S472" s="273">
        <v>0</v>
      </c>
      <c r="T472" s="273">
        <v>0</v>
      </c>
      <c r="U472" s="273">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idden="1" outlineLevel="3" x14ac:dyDescent="0.35">
      <c r="A473" s="243"/>
      <c r="B473" s="252"/>
      <c r="C473" s="245">
        <f t="shared" si="74"/>
        <v>4</v>
      </c>
      <c r="D473" s="268"/>
      <c r="E473" s="325"/>
      <c r="F473" s="325"/>
      <c r="G473" s="268"/>
      <c r="H473" s="289"/>
      <c r="I473" s="295" t="str">
        <f>I465</f>
        <v>aStd</v>
      </c>
      <c r="J473" s="295"/>
      <c r="K473" s="273"/>
      <c r="L473" s="273"/>
      <c r="M473" s="273"/>
      <c r="N473" s="574">
        <f>IF(N469=0,0,N469+24)</f>
        <v>0</v>
      </c>
      <c r="O473" s="572">
        <f>IF(N473=0,0,N473+72)</f>
        <v>0</v>
      </c>
      <c r="P473" s="573">
        <f>O473</f>
        <v>0</v>
      </c>
      <c r="Q473" s="572">
        <f>IF(P473=0,0,P473+72)</f>
        <v>0</v>
      </c>
      <c r="R473" s="290">
        <v>0</v>
      </c>
      <c r="S473" s="290">
        <v>0</v>
      </c>
      <c r="T473" s="290">
        <v>0</v>
      </c>
      <c r="U473" s="290">
        <v>0</v>
      </c>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68"/>
      <c r="AR473" s="255"/>
      <c r="AS473" s="243"/>
      <c r="AT473" s="243"/>
      <c r="AU473" s="243"/>
    </row>
    <row r="474" spans="1:47" hidden="1" outlineLevel="3" x14ac:dyDescent="0.35">
      <c r="A474" s="243"/>
      <c r="B474" s="252"/>
      <c r="C474" s="245">
        <f t="shared" si="74"/>
        <v>4</v>
      </c>
      <c r="D474" s="268"/>
      <c r="E474" s="325"/>
      <c r="F474" s="325"/>
      <c r="G474" s="268"/>
      <c r="H474" s="289"/>
      <c r="I474" s="295" t="str">
        <f>I466</f>
        <v>a1</v>
      </c>
      <c r="J474" s="295"/>
      <c r="K474" s="273"/>
      <c r="L474" s="273"/>
      <c r="M474" s="273"/>
      <c r="N474" s="574">
        <f>IF(N470=0,0,N470+24)</f>
        <v>67</v>
      </c>
      <c r="O474" s="572">
        <f>IF(N474=0,0,N474+72)</f>
        <v>139</v>
      </c>
      <c r="P474" s="573">
        <f>O474</f>
        <v>139</v>
      </c>
      <c r="Q474" s="572">
        <f>IF(P474=0,0,P474+72)</f>
        <v>211</v>
      </c>
      <c r="R474" s="290">
        <v>0</v>
      </c>
      <c r="S474" s="290">
        <v>0</v>
      </c>
      <c r="T474" s="290">
        <v>0</v>
      </c>
      <c r="U474" s="290">
        <v>0</v>
      </c>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35">
      <c r="A475" s="243"/>
      <c r="B475" s="252"/>
      <c r="C475" s="245">
        <f t="shared" si="74"/>
        <v>4</v>
      </c>
      <c r="D475" s="268"/>
      <c r="E475" s="325"/>
      <c r="F475" s="325"/>
      <c r="G475" s="268"/>
      <c r="H475" s="289"/>
      <c r="I475" s="295" t="str">
        <f>I467</f>
        <v>a2</v>
      </c>
      <c r="J475" s="295"/>
      <c r="K475" s="273"/>
      <c r="L475" s="273"/>
      <c r="M475" s="273"/>
      <c r="N475" s="574">
        <f>IF(N471=0,0,N471+24)</f>
        <v>67</v>
      </c>
      <c r="O475" s="572">
        <f>IF(N475=0,0,N475+72)</f>
        <v>139</v>
      </c>
      <c r="P475" s="573">
        <f>O475</f>
        <v>139</v>
      </c>
      <c r="Q475" s="572">
        <f>IF(P475=0,0,P475+72)</f>
        <v>211</v>
      </c>
      <c r="R475" s="290">
        <v>0</v>
      </c>
      <c r="S475" s="290">
        <v>0</v>
      </c>
      <c r="T475" s="290">
        <v>0</v>
      </c>
      <c r="U475" s="290">
        <v>0</v>
      </c>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t="5.15" customHeight="1" outlineLevel="2" x14ac:dyDescent="0.35">
      <c r="A476" s="243"/>
      <c r="B476" s="252"/>
      <c r="C476" s="245">
        <f>INT($C$232)+2.005</f>
        <v>3.0049999999999999</v>
      </c>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c r="AA476" s="268"/>
      <c r="AB476" s="268"/>
      <c r="AC476" s="268"/>
      <c r="AD476" s="268"/>
      <c r="AE476" s="268"/>
      <c r="AF476" s="268"/>
      <c r="AG476" s="268"/>
      <c r="AH476" s="268"/>
      <c r="AI476" s="268"/>
      <c r="AJ476" s="268"/>
      <c r="AK476" s="268"/>
      <c r="AL476" s="268"/>
      <c r="AM476" s="268"/>
      <c r="AN476" s="268"/>
      <c r="AO476" s="268"/>
      <c r="AP476" s="268"/>
      <c r="AQ476" s="268" t="s">
        <v>398</v>
      </c>
      <c r="AR476" s="255"/>
      <c r="AS476" s="243"/>
      <c r="AT476" s="243"/>
      <c r="AU476" s="243"/>
    </row>
    <row r="477" spans="1:47" outlineLevel="2" collapsed="1" x14ac:dyDescent="0.35">
      <c r="A477" s="243"/>
      <c r="B477" s="252"/>
      <c r="C477" s="245">
        <f>INT($C$232)+2</f>
        <v>3</v>
      </c>
      <c r="D477" s="268"/>
      <c r="E477" s="325"/>
      <c r="F477" s="325"/>
      <c r="G477" s="268"/>
      <c r="H477" s="338" t="s">
        <v>576</v>
      </c>
      <c r="I477" s="296" t="s">
        <v>584</v>
      </c>
      <c r="J477" s="296"/>
      <c r="K477" s="388"/>
      <c r="L477" s="386">
        <f>COUNTA($I478:$I$490)/COUNTA($H478:$H$490)</f>
        <v>4</v>
      </c>
      <c r="M477" s="273"/>
      <c r="N477" s="296" t="s">
        <v>585</v>
      </c>
      <c r="O477" s="296"/>
      <c r="P477" s="296"/>
      <c r="Q477" s="296"/>
      <c r="R477" s="389"/>
      <c r="S477" s="387"/>
      <c r="T477" s="387"/>
      <c r="U477" s="387"/>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35">
      <c r="A478" s="243"/>
      <c r="B478" s="252"/>
      <c r="C478" s="245">
        <f t="shared" ref="C478:C489" si="75">INT($C$232)+3</f>
        <v>4</v>
      </c>
      <c r="D478" s="268"/>
      <c r="E478" s="325"/>
      <c r="F478" s="325"/>
      <c r="G478" s="268"/>
      <c r="H478" s="289" t="str">
        <f>H$251</f>
        <v>Aut</v>
      </c>
      <c r="I478" s="295" t="s">
        <v>583</v>
      </c>
      <c r="J478" s="295"/>
      <c r="K478" s="273"/>
      <c r="L478" s="272"/>
      <c r="M478" s="273"/>
      <c r="N478" s="273">
        <v>0</v>
      </c>
      <c r="O478" s="273">
        <v>0</v>
      </c>
      <c r="P478" s="273">
        <v>0</v>
      </c>
      <c r="Q478" s="273">
        <v>0</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35">
      <c r="A479" s="243"/>
      <c r="B479" s="252"/>
      <c r="C479" s="245">
        <f t="shared" si="75"/>
        <v>4</v>
      </c>
      <c r="D479" s="268"/>
      <c r="E479" s="325"/>
      <c r="F479" s="325"/>
      <c r="G479" s="268"/>
      <c r="H479" s="289"/>
      <c r="I479" s="295" t="s">
        <v>586</v>
      </c>
      <c r="J479" s="295"/>
      <c r="K479" s="273"/>
      <c r="L479" s="273"/>
      <c r="M479" s="273"/>
      <c r="N479" s="290">
        <v>15</v>
      </c>
      <c r="O479" s="572">
        <f>IF(N479=0,0,N479+72)</f>
        <v>87</v>
      </c>
      <c r="P479" s="573">
        <f>O479</f>
        <v>87</v>
      </c>
      <c r="Q479" s="572">
        <f>IF(P479=0,0,P479+72)</f>
        <v>159</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35">
      <c r="A480" s="243"/>
      <c r="B480" s="252"/>
      <c r="C480" s="245">
        <f t="shared" si="75"/>
        <v>4</v>
      </c>
      <c r="D480" s="268"/>
      <c r="E480" s="325"/>
      <c r="F480" s="325"/>
      <c r="G480" s="268"/>
      <c r="H480" s="289"/>
      <c r="I480" s="295" t="s">
        <v>587</v>
      </c>
      <c r="J480" s="295"/>
      <c r="K480" s="273"/>
      <c r="L480" s="273"/>
      <c r="M480" s="273"/>
      <c r="N480" s="290">
        <v>16</v>
      </c>
      <c r="O480" s="572">
        <f>IF(N480=0,0,N480+72)</f>
        <v>88</v>
      </c>
      <c r="P480" s="573">
        <f>O480</f>
        <v>88</v>
      </c>
      <c r="Q480" s="572">
        <f>IF(P480=0,0,P480+72)</f>
        <v>160</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35">
      <c r="A481" s="243"/>
      <c r="B481" s="252"/>
      <c r="C481" s="245">
        <f t="shared" si="75"/>
        <v>4</v>
      </c>
      <c r="D481" s="268"/>
      <c r="E481" s="325"/>
      <c r="F481" s="325"/>
      <c r="G481" s="268"/>
      <c r="H481" s="289"/>
      <c r="I481" s="295" t="s">
        <v>588</v>
      </c>
      <c r="J481" s="295"/>
      <c r="K481" s="273"/>
      <c r="L481" s="273"/>
      <c r="M481" s="273"/>
      <c r="N481" s="290">
        <v>17</v>
      </c>
      <c r="O481" s="572">
        <f>IF(N481=0,0,N481+72)</f>
        <v>89</v>
      </c>
      <c r="P481" s="573">
        <f>O481</f>
        <v>89</v>
      </c>
      <c r="Q481" s="572">
        <f>IF(P481=0,0,P481+72)</f>
        <v>161</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35">
      <c r="A482" s="243"/>
      <c r="B482" s="252"/>
      <c r="C482" s="245">
        <f t="shared" si="75"/>
        <v>4</v>
      </c>
      <c r="D482" s="268"/>
      <c r="E482" s="325"/>
      <c r="F482" s="325"/>
      <c r="G482" s="268"/>
      <c r="H482" s="289" t="str">
        <f>H$252</f>
        <v>Win</v>
      </c>
      <c r="I482" s="295" t="s">
        <v>583</v>
      </c>
      <c r="J482" s="295"/>
      <c r="K482" s="273"/>
      <c r="L482" s="273"/>
      <c r="M482" s="273"/>
      <c r="N482" s="273">
        <v>0</v>
      </c>
      <c r="O482" s="273">
        <v>0</v>
      </c>
      <c r="P482" s="273">
        <v>0</v>
      </c>
      <c r="Q482" s="273">
        <v>0</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35">
      <c r="A483" s="243"/>
      <c r="B483" s="252"/>
      <c r="C483" s="245">
        <f t="shared" si="75"/>
        <v>4</v>
      </c>
      <c r="D483" s="268"/>
      <c r="E483" s="325"/>
      <c r="F483" s="325"/>
      <c r="G483" s="268"/>
      <c r="H483" s="289"/>
      <c r="I483" s="295" t="s">
        <v>586</v>
      </c>
      <c r="J483" s="295"/>
      <c r="K483" s="273"/>
      <c r="L483" s="273"/>
      <c r="M483" s="273"/>
      <c r="N483" s="574">
        <f>IF(N479=0,0,N479+24)</f>
        <v>39</v>
      </c>
      <c r="O483" s="572">
        <f>IF(N483=0,0,N483+72)</f>
        <v>111</v>
      </c>
      <c r="P483" s="573">
        <f>O483</f>
        <v>111</v>
      </c>
      <c r="Q483" s="572">
        <f>IF(P483=0,0,P483+72)</f>
        <v>183</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35">
      <c r="A484" s="243"/>
      <c r="B484" s="252"/>
      <c r="C484" s="245">
        <f t="shared" si="75"/>
        <v>4</v>
      </c>
      <c r="D484" s="268"/>
      <c r="E484" s="325"/>
      <c r="F484" s="325"/>
      <c r="G484" s="268"/>
      <c r="H484" s="289"/>
      <c r="I484" s="295" t="s">
        <v>587</v>
      </c>
      <c r="J484" s="295"/>
      <c r="K484" s="273"/>
      <c r="L484" s="273"/>
      <c r="M484" s="273"/>
      <c r="N484" s="574">
        <f>IF(N480=0,0,N480+24)</f>
        <v>40</v>
      </c>
      <c r="O484" s="572">
        <f>IF(N484=0,0,N484+72)</f>
        <v>112</v>
      </c>
      <c r="P484" s="573">
        <f>O484</f>
        <v>112</v>
      </c>
      <c r="Q484" s="572">
        <f>IF(P484=0,0,P484+72)</f>
        <v>184</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35">
      <c r="A485" s="243"/>
      <c r="B485" s="252"/>
      <c r="C485" s="245">
        <f t="shared" si="75"/>
        <v>4</v>
      </c>
      <c r="D485" s="268"/>
      <c r="E485" s="325"/>
      <c r="F485" s="325"/>
      <c r="G485" s="268"/>
      <c r="H485" s="289"/>
      <c r="I485" s="295" t="s">
        <v>588</v>
      </c>
      <c r="J485" s="295"/>
      <c r="K485" s="273"/>
      <c r="L485" s="273"/>
      <c r="M485" s="273"/>
      <c r="N485" s="574">
        <f>IF(N481=0,0,N481+24)</f>
        <v>41</v>
      </c>
      <c r="O485" s="572">
        <f>IF(N485=0,0,N485+72)</f>
        <v>113</v>
      </c>
      <c r="P485" s="573">
        <f>O485</f>
        <v>113</v>
      </c>
      <c r="Q485" s="572">
        <f>IF(P485=0,0,P485+72)</f>
        <v>185</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35">
      <c r="A486" s="243"/>
      <c r="B486" s="252"/>
      <c r="C486" s="245">
        <f t="shared" si="75"/>
        <v>4</v>
      </c>
      <c r="D486" s="268"/>
      <c r="E486" s="325"/>
      <c r="F486" s="325"/>
      <c r="G486" s="268"/>
      <c r="H486" s="289" t="str">
        <f>H$253</f>
        <v>Spr</v>
      </c>
      <c r="I486" s="295" t="s">
        <v>583</v>
      </c>
      <c r="J486" s="295"/>
      <c r="K486" s="273"/>
      <c r="L486" s="273"/>
      <c r="M486" s="273"/>
      <c r="N486" s="273">
        <v>0</v>
      </c>
      <c r="O486" s="273">
        <v>0</v>
      </c>
      <c r="P486" s="273">
        <v>0</v>
      </c>
      <c r="Q486" s="273">
        <v>0</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idden="1" outlineLevel="3" x14ac:dyDescent="0.35">
      <c r="A487" s="243"/>
      <c r="B487" s="252"/>
      <c r="C487" s="245">
        <f t="shared" si="75"/>
        <v>4</v>
      </c>
      <c r="D487" s="268"/>
      <c r="E487" s="325"/>
      <c r="F487" s="325"/>
      <c r="G487" s="268"/>
      <c r="H487" s="289"/>
      <c r="I487" s="295" t="s">
        <v>586</v>
      </c>
      <c r="J487" s="295"/>
      <c r="K487" s="273"/>
      <c r="L487" s="273"/>
      <c r="M487" s="273"/>
      <c r="N487" s="574">
        <f>IF(N483=0,0,N483+24)</f>
        <v>63</v>
      </c>
      <c r="O487" s="572">
        <f>IF(N487=0,0,N487+72)</f>
        <v>135</v>
      </c>
      <c r="P487" s="573">
        <f>O487</f>
        <v>135</v>
      </c>
      <c r="Q487" s="572">
        <f>IF(P487=0,0,P487+72)</f>
        <v>207</v>
      </c>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68"/>
      <c r="AR487" s="255"/>
      <c r="AS487" s="243"/>
      <c r="AT487" s="243"/>
      <c r="AU487" s="243"/>
    </row>
    <row r="488" spans="1:47" hidden="1" outlineLevel="3" x14ac:dyDescent="0.35">
      <c r="A488" s="243"/>
      <c r="B488" s="252"/>
      <c r="C488" s="245">
        <f t="shared" si="75"/>
        <v>4</v>
      </c>
      <c r="D488" s="268"/>
      <c r="E488" s="325"/>
      <c r="F488" s="325"/>
      <c r="G488" s="268"/>
      <c r="H488" s="289"/>
      <c r="I488" s="295" t="s">
        <v>587</v>
      </c>
      <c r="J488" s="295"/>
      <c r="K488" s="273"/>
      <c r="L488" s="273"/>
      <c r="M488" s="273"/>
      <c r="N488" s="574">
        <f>IF(N484=0,0,N484+24)</f>
        <v>64</v>
      </c>
      <c r="O488" s="572">
        <f>IF(N488=0,0,N488+72)</f>
        <v>136</v>
      </c>
      <c r="P488" s="573">
        <f>O488</f>
        <v>136</v>
      </c>
      <c r="Q488" s="572">
        <f>IF(P488=0,0,P488+72)</f>
        <v>208</v>
      </c>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35">
      <c r="A489" s="243"/>
      <c r="B489" s="252"/>
      <c r="C489" s="245">
        <f t="shared" si="75"/>
        <v>4</v>
      </c>
      <c r="D489" s="268"/>
      <c r="E489" s="325"/>
      <c r="F489" s="325"/>
      <c r="G489" s="268"/>
      <c r="H489" s="289"/>
      <c r="I489" s="295" t="s">
        <v>588</v>
      </c>
      <c r="J489" s="295"/>
      <c r="K489" s="273"/>
      <c r="L489" s="273"/>
      <c r="M489" s="273"/>
      <c r="N489" s="574">
        <f>IF(N485=0,0,N485+24)</f>
        <v>65</v>
      </c>
      <c r="O489" s="572">
        <f>IF(N489=0,0,N489+72)</f>
        <v>137</v>
      </c>
      <c r="P489" s="573">
        <f>O489</f>
        <v>137</v>
      </c>
      <c r="Q489" s="572">
        <f>IF(P489=0,0,P489+72)</f>
        <v>209</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t="5.15" customHeight="1" outlineLevel="2" x14ac:dyDescent="0.35">
      <c r="A490" s="243"/>
      <c r="B490" s="252"/>
      <c r="C490" s="245">
        <f>INT($C$232)+2.005</f>
        <v>3.0049999999999999</v>
      </c>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c r="AA490" s="268"/>
      <c r="AB490" s="268"/>
      <c r="AC490" s="268"/>
      <c r="AD490" s="268"/>
      <c r="AE490" s="268"/>
      <c r="AF490" s="268"/>
      <c r="AG490" s="268"/>
      <c r="AH490" s="268"/>
      <c r="AI490" s="268"/>
      <c r="AJ490" s="268"/>
      <c r="AK490" s="268"/>
      <c r="AL490" s="268"/>
      <c r="AM490" s="268"/>
      <c r="AN490" s="268"/>
      <c r="AO490" s="268"/>
      <c r="AP490" s="268"/>
      <c r="AQ490" s="268" t="s">
        <v>398</v>
      </c>
      <c r="AR490" s="255"/>
      <c r="AS490" s="243"/>
      <c r="AT490" s="243"/>
      <c r="AU490" s="243"/>
    </row>
    <row r="491" spans="1:47" outlineLevel="2" collapsed="1" x14ac:dyDescent="0.35">
      <c r="A491" s="243"/>
      <c r="B491" s="252"/>
      <c r="C491" s="245">
        <f>INT($C$232)+2</f>
        <v>3</v>
      </c>
      <c r="D491" s="268"/>
      <c r="E491" s="325"/>
      <c r="F491" s="325"/>
      <c r="G491" s="268"/>
      <c r="H491" s="338" t="s">
        <v>576</v>
      </c>
      <c r="I491" s="338" t="s">
        <v>884</v>
      </c>
      <c r="J491" s="296" t="s">
        <v>899</v>
      </c>
      <c r="K491" s="296"/>
      <c r="L491" s="386">
        <f>COUNTA($J492:$J$612)/COUNTA($I492:$I$612)</f>
        <v>8</v>
      </c>
      <c r="M491" s="273"/>
      <c r="N491" s="296" t="s">
        <v>585</v>
      </c>
      <c r="O491" s="296"/>
      <c r="P491" s="296"/>
      <c r="Q491" s="296"/>
      <c r="R491" s="577" t="s">
        <v>897</v>
      </c>
      <c r="S491" s="387"/>
      <c r="T491" s="387"/>
      <c r="U491" s="387"/>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35">
      <c r="A492" s="243"/>
      <c r="B492" s="252"/>
      <c r="C492" s="245">
        <f t="shared" ref="C492:C533" si="76">INT($C$232)+3</f>
        <v>4</v>
      </c>
      <c r="D492" s="268"/>
      <c r="E492" s="325"/>
      <c r="F492" s="325"/>
      <c r="G492" s="268"/>
      <c r="H492" s="289" t="str">
        <f>H$251</f>
        <v>Aut</v>
      </c>
      <c r="I492" s="289">
        <v>0</v>
      </c>
      <c r="J492" s="295" t="s">
        <v>885</v>
      </c>
      <c r="K492" s="295"/>
      <c r="L492" s="273"/>
      <c r="M492" s="273"/>
      <c r="N492" s="273">
        <v>0</v>
      </c>
      <c r="O492" s="273">
        <v>0</v>
      </c>
      <c r="P492" s="273">
        <v>0</v>
      </c>
      <c r="Q492" s="273">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35">
      <c r="A493" s="243"/>
      <c r="B493" s="252"/>
      <c r="C493" s="245">
        <f t="shared" si="76"/>
        <v>4</v>
      </c>
      <c r="D493" s="268"/>
      <c r="E493" s="325"/>
      <c r="F493" s="325"/>
      <c r="G493" s="268"/>
      <c r="H493" s="273"/>
      <c r="I493" s="289"/>
      <c r="J493" s="295" t="s">
        <v>886</v>
      </c>
      <c r="K493" s="295"/>
      <c r="L493" s="273"/>
      <c r="M493" s="273"/>
      <c r="N493" s="290">
        <v>1</v>
      </c>
      <c r="O493" s="572">
        <f>IF(N493=0,0,N493+72)</f>
        <v>73</v>
      </c>
      <c r="P493" s="573">
        <f>O493</f>
        <v>73</v>
      </c>
      <c r="Q493" s="572">
        <f>IF(P493=0,0,P493+72)</f>
        <v>145</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35">
      <c r="A494" s="243"/>
      <c r="B494" s="252"/>
      <c r="C494" s="245">
        <f t="shared" si="76"/>
        <v>4</v>
      </c>
      <c r="D494" s="268"/>
      <c r="E494" s="325"/>
      <c r="F494" s="325"/>
      <c r="G494" s="268"/>
      <c r="H494" s="273"/>
      <c r="I494" s="289"/>
      <c r="J494" s="295" t="s">
        <v>140</v>
      </c>
      <c r="K494" s="295"/>
      <c r="L494" s="273"/>
      <c r="M494" s="273"/>
      <c r="N494" s="290">
        <v>0</v>
      </c>
      <c r="O494" s="572">
        <f t="shared" ref="O494:O499" si="77">IF(N494=0,0,N494+72)</f>
        <v>0</v>
      </c>
      <c r="P494" s="573">
        <f t="shared" ref="P494:P499" si="78">O494</f>
        <v>0</v>
      </c>
      <c r="Q494" s="572">
        <f t="shared" ref="Q494:Q499" si="79">IF(P494=0,0,P494+72)</f>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35">
      <c r="A495" s="243"/>
      <c r="B495" s="252"/>
      <c r="C495" s="245">
        <f t="shared" si="76"/>
        <v>4</v>
      </c>
      <c r="D495" s="268"/>
      <c r="E495" s="325"/>
      <c r="F495" s="325"/>
      <c r="G495" s="268"/>
      <c r="H495" s="273"/>
      <c r="I495" s="289"/>
      <c r="J495" s="295" t="s">
        <v>589</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35">
      <c r="A496" s="243"/>
      <c r="B496" s="252"/>
      <c r="C496" s="245">
        <f t="shared" si="76"/>
        <v>4</v>
      </c>
      <c r="D496" s="268"/>
      <c r="E496" s="325"/>
      <c r="F496" s="325"/>
      <c r="G496" s="268"/>
      <c r="H496" s="273"/>
      <c r="I496" s="289"/>
      <c r="J496" s="295" t="s">
        <v>590</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35">
      <c r="A497" s="243"/>
      <c r="B497" s="252"/>
      <c r="C497" s="245">
        <f t="shared" si="76"/>
        <v>4</v>
      </c>
      <c r="D497" s="268"/>
      <c r="E497" s="325"/>
      <c r="F497" s="325"/>
      <c r="G497" s="268"/>
      <c r="H497" s="273"/>
      <c r="I497" s="289"/>
      <c r="J497" s="295" t="s">
        <v>591</v>
      </c>
      <c r="K497" s="295"/>
      <c r="L497" s="273"/>
      <c r="M497" s="273"/>
      <c r="N497" s="290">
        <v>0</v>
      </c>
      <c r="O497" s="572">
        <f t="shared" si="77"/>
        <v>0</v>
      </c>
      <c r="P497" s="573">
        <f t="shared" si="78"/>
        <v>0</v>
      </c>
      <c r="Q497" s="572">
        <f t="shared" si="79"/>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35">
      <c r="A498" s="243"/>
      <c r="B498" s="252"/>
      <c r="C498" s="245">
        <f t="shared" si="76"/>
        <v>4</v>
      </c>
      <c r="D498" s="268"/>
      <c r="E498" s="325"/>
      <c r="F498" s="325"/>
      <c r="G498" s="268"/>
      <c r="H498" s="273"/>
      <c r="I498" s="289"/>
      <c r="J498" s="295" t="s">
        <v>592</v>
      </c>
      <c r="K498" s="295"/>
      <c r="L498" s="273"/>
      <c r="M498" s="273"/>
      <c r="N498" s="290">
        <v>0</v>
      </c>
      <c r="O498" s="572">
        <f t="shared" si="77"/>
        <v>0</v>
      </c>
      <c r="P498" s="573">
        <f t="shared" si="78"/>
        <v>0</v>
      </c>
      <c r="Q498" s="572">
        <f t="shared" si="79"/>
        <v>0</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35">
      <c r="A499" s="243"/>
      <c r="B499" s="252"/>
      <c r="C499" s="245">
        <f t="shared" si="76"/>
        <v>4</v>
      </c>
      <c r="D499" s="268"/>
      <c r="E499" s="325"/>
      <c r="F499" s="325"/>
      <c r="G499" s="268"/>
      <c r="H499" s="273"/>
      <c r="I499" s="289"/>
      <c r="J499" s="295" t="s">
        <v>565</v>
      </c>
      <c r="K499" s="295"/>
      <c r="L499" s="273"/>
      <c r="M499" s="273"/>
      <c r="N499" s="290">
        <v>0</v>
      </c>
      <c r="O499" s="572">
        <f t="shared" si="77"/>
        <v>0</v>
      </c>
      <c r="P499" s="573">
        <f t="shared" si="78"/>
        <v>0</v>
      </c>
      <c r="Q499" s="572">
        <f t="shared" si="79"/>
        <v>0</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35">
      <c r="A500" s="243"/>
      <c r="B500" s="252"/>
      <c r="C500" s="245">
        <f t="shared" si="76"/>
        <v>4</v>
      </c>
      <c r="D500" s="268"/>
      <c r="E500" s="325"/>
      <c r="F500" s="325"/>
      <c r="G500" s="268"/>
      <c r="H500" s="289"/>
      <c r="I500" s="289">
        <v>1</v>
      </c>
      <c r="J500" s="295" t="s">
        <v>885</v>
      </c>
      <c r="K500" s="295"/>
      <c r="L500" s="273"/>
      <c r="M500" s="273"/>
      <c r="N500" s="273">
        <v>0</v>
      </c>
      <c r="O500" s="273">
        <v>0</v>
      </c>
      <c r="P500" s="273">
        <v>0</v>
      </c>
      <c r="Q500" s="273">
        <v>0</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35">
      <c r="A501" s="243"/>
      <c r="B501" s="252"/>
      <c r="C501" s="245">
        <f t="shared" si="76"/>
        <v>4</v>
      </c>
      <c r="D501" s="268"/>
      <c r="E501" s="325"/>
      <c r="F501" s="325"/>
      <c r="G501" s="268"/>
      <c r="H501" s="273"/>
      <c r="I501" s="289"/>
      <c r="J501" s="295" t="s">
        <v>886</v>
      </c>
      <c r="K501" s="295"/>
      <c r="L501" s="273"/>
      <c r="M501" s="273"/>
      <c r="N501" s="290">
        <v>1</v>
      </c>
      <c r="O501" s="572">
        <f>IF(N501=0,0,N501+72)</f>
        <v>73</v>
      </c>
      <c r="P501" s="573">
        <f>O501</f>
        <v>73</v>
      </c>
      <c r="Q501" s="572">
        <f>IF(P501=0,0,P501+72)</f>
        <v>145</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35">
      <c r="A502" s="243"/>
      <c r="B502" s="252"/>
      <c r="C502" s="245">
        <f t="shared" si="76"/>
        <v>4</v>
      </c>
      <c r="D502" s="268"/>
      <c r="E502" s="325"/>
      <c r="F502" s="325"/>
      <c r="G502" s="268"/>
      <c r="H502" s="273"/>
      <c r="I502" s="289"/>
      <c r="J502" s="295" t="s">
        <v>140</v>
      </c>
      <c r="K502" s="295"/>
      <c r="L502" s="273"/>
      <c r="M502" s="273"/>
      <c r="N502" s="290">
        <v>2</v>
      </c>
      <c r="O502" s="572">
        <f t="shared" ref="O502:O507" si="80">IF(N502=0,0,N502+72)</f>
        <v>74</v>
      </c>
      <c r="P502" s="573">
        <f t="shared" ref="P502:P507" si="81">O502</f>
        <v>74</v>
      </c>
      <c r="Q502" s="572">
        <f t="shared" ref="Q502:Q507" si="82">IF(P502=0,0,P502+72)</f>
        <v>146</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35">
      <c r="A503" s="243"/>
      <c r="B503" s="252"/>
      <c r="C503" s="245">
        <f t="shared" si="76"/>
        <v>4</v>
      </c>
      <c r="D503" s="268"/>
      <c r="E503" s="325"/>
      <c r="F503" s="325"/>
      <c r="G503" s="268"/>
      <c r="H503" s="273"/>
      <c r="I503" s="289"/>
      <c r="J503" s="295" t="s">
        <v>589</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35">
      <c r="A504" s="243"/>
      <c r="B504" s="252"/>
      <c r="C504" s="245">
        <f t="shared" si="76"/>
        <v>4</v>
      </c>
      <c r="D504" s="268"/>
      <c r="E504" s="325"/>
      <c r="F504" s="325"/>
      <c r="G504" s="268"/>
      <c r="H504" s="273"/>
      <c r="I504" s="289"/>
      <c r="J504" s="295" t="s">
        <v>590</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35">
      <c r="A505" s="243"/>
      <c r="B505" s="252"/>
      <c r="C505" s="245">
        <f t="shared" si="76"/>
        <v>4</v>
      </c>
      <c r="D505" s="268"/>
      <c r="E505" s="325"/>
      <c r="F505" s="325"/>
      <c r="G505" s="268"/>
      <c r="H505" s="273"/>
      <c r="I505" s="289"/>
      <c r="J505" s="295" t="s">
        <v>591</v>
      </c>
      <c r="K505" s="295"/>
      <c r="L505" s="273"/>
      <c r="M505" s="273"/>
      <c r="N505" s="290">
        <v>3</v>
      </c>
      <c r="O505" s="572">
        <f t="shared" si="80"/>
        <v>75</v>
      </c>
      <c r="P505" s="573">
        <f t="shared" si="81"/>
        <v>75</v>
      </c>
      <c r="Q505" s="572">
        <f t="shared" si="82"/>
        <v>147</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35">
      <c r="A506" s="243"/>
      <c r="B506" s="252"/>
      <c r="C506" s="245">
        <f t="shared" si="76"/>
        <v>4</v>
      </c>
      <c r="D506" s="268"/>
      <c r="E506" s="325"/>
      <c r="F506" s="325"/>
      <c r="G506" s="268"/>
      <c r="H506" s="273"/>
      <c r="I506" s="289"/>
      <c r="J506" s="295" t="s">
        <v>592</v>
      </c>
      <c r="K506" s="295"/>
      <c r="L506" s="273"/>
      <c r="M506" s="273"/>
      <c r="N506" s="290">
        <v>3</v>
      </c>
      <c r="O506" s="572">
        <f t="shared" si="80"/>
        <v>75</v>
      </c>
      <c r="P506" s="573">
        <f t="shared" si="81"/>
        <v>75</v>
      </c>
      <c r="Q506" s="572">
        <f t="shared" si="82"/>
        <v>147</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35">
      <c r="A507" s="243"/>
      <c r="B507" s="252"/>
      <c r="C507" s="245">
        <f t="shared" si="76"/>
        <v>4</v>
      </c>
      <c r="D507" s="268"/>
      <c r="E507" s="325"/>
      <c r="F507" s="325"/>
      <c r="G507" s="268"/>
      <c r="H507" s="273"/>
      <c r="I507" s="289"/>
      <c r="J507" s="295" t="s">
        <v>565</v>
      </c>
      <c r="K507" s="295"/>
      <c r="L507" s="273"/>
      <c r="M507" s="273"/>
      <c r="N507" s="290">
        <v>3</v>
      </c>
      <c r="O507" s="572">
        <f t="shared" si="80"/>
        <v>75</v>
      </c>
      <c r="P507" s="573">
        <f t="shared" si="81"/>
        <v>75</v>
      </c>
      <c r="Q507" s="572">
        <f t="shared" si="82"/>
        <v>147</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35">
      <c r="A508" s="243"/>
      <c r="B508" s="252"/>
      <c r="C508" s="245">
        <f t="shared" si="76"/>
        <v>4</v>
      </c>
      <c r="D508" s="268"/>
      <c r="E508" s="325"/>
      <c r="F508" s="325"/>
      <c r="G508" s="268"/>
      <c r="H508" s="289"/>
      <c r="I508" s="289">
        <v>2</v>
      </c>
      <c r="J508" s="295" t="s">
        <v>885</v>
      </c>
      <c r="K508" s="295"/>
      <c r="L508" s="273"/>
      <c r="M508" s="273"/>
      <c r="N508" s="273">
        <v>0</v>
      </c>
      <c r="O508" s="273">
        <v>0</v>
      </c>
      <c r="P508" s="273">
        <v>0</v>
      </c>
      <c r="Q508" s="273">
        <v>0</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35">
      <c r="A509" s="243"/>
      <c r="B509" s="252"/>
      <c r="C509" s="245">
        <f t="shared" si="76"/>
        <v>4</v>
      </c>
      <c r="D509" s="268"/>
      <c r="E509" s="325"/>
      <c r="F509" s="325"/>
      <c r="G509" s="268"/>
      <c r="H509" s="273"/>
      <c r="I509" s="289"/>
      <c r="J509" s="295" t="s">
        <v>886</v>
      </c>
      <c r="K509" s="295"/>
      <c r="L509" s="273"/>
      <c r="M509" s="273"/>
      <c r="N509" s="290">
        <v>1</v>
      </c>
      <c r="O509" s="572">
        <f>IF(N509=0,0,N509+72)</f>
        <v>73</v>
      </c>
      <c r="P509" s="573">
        <f>O509</f>
        <v>73</v>
      </c>
      <c r="Q509" s="572">
        <f>IF(P509=0,0,P509+72)</f>
        <v>145</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35">
      <c r="A510" s="243"/>
      <c r="B510" s="252"/>
      <c r="C510" s="245">
        <f t="shared" si="76"/>
        <v>4</v>
      </c>
      <c r="D510" s="268"/>
      <c r="E510" s="325"/>
      <c r="F510" s="325"/>
      <c r="G510" s="268"/>
      <c r="H510" s="273"/>
      <c r="I510" s="289"/>
      <c r="J510" s="295" t="s">
        <v>140</v>
      </c>
      <c r="K510" s="295"/>
      <c r="L510" s="273"/>
      <c r="M510" s="273"/>
      <c r="N510" s="290">
        <v>4</v>
      </c>
      <c r="O510" s="572">
        <f t="shared" ref="O510:O515" si="83">IF(N510=0,0,N510+72)</f>
        <v>76</v>
      </c>
      <c r="P510" s="573">
        <f t="shared" ref="P510:P515" si="84">O510</f>
        <v>76</v>
      </c>
      <c r="Q510" s="572">
        <f t="shared" ref="Q510:Q515" si="85">IF(P510=0,0,P510+72)</f>
        <v>148</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35">
      <c r="A511" s="243"/>
      <c r="B511" s="252"/>
      <c r="C511" s="245">
        <f t="shared" si="76"/>
        <v>4</v>
      </c>
      <c r="D511" s="268"/>
      <c r="E511" s="325"/>
      <c r="F511" s="325"/>
      <c r="G511" s="268"/>
      <c r="H511" s="273"/>
      <c r="I511" s="289"/>
      <c r="J511" s="295" t="s">
        <v>589</v>
      </c>
      <c r="K511" s="295"/>
      <c r="L511" s="273"/>
      <c r="M511" s="273"/>
      <c r="N511" s="290">
        <v>5</v>
      </c>
      <c r="O511" s="572">
        <f t="shared" si="83"/>
        <v>77</v>
      </c>
      <c r="P511" s="573">
        <f t="shared" si="84"/>
        <v>77</v>
      </c>
      <c r="Q511" s="572">
        <f t="shared" si="85"/>
        <v>149</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35">
      <c r="A512" s="243"/>
      <c r="B512" s="252"/>
      <c r="C512" s="245">
        <f t="shared" si="76"/>
        <v>4</v>
      </c>
      <c r="D512" s="268"/>
      <c r="E512" s="325"/>
      <c r="F512" s="325"/>
      <c r="G512" s="268"/>
      <c r="H512" s="273"/>
      <c r="I512" s="289"/>
      <c r="J512" s="295" t="s">
        <v>590</v>
      </c>
      <c r="K512" s="295"/>
      <c r="L512" s="273"/>
      <c r="M512" s="273"/>
      <c r="N512" s="290">
        <v>5</v>
      </c>
      <c r="O512" s="572">
        <f t="shared" si="83"/>
        <v>77</v>
      </c>
      <c r="P512" s="573">
        <f t="shared" si="84"/>
        <v>77</v>
      </c>
      <c r="Q512" s="572">
        <f t="shared" si="85"/>
        <v>149</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35">
      <c r="A513" s="243"/>
      <c r="B513" s="252"/>
      <c r="C513" s="245">
        <f t="shared" si="76"/>
        <v>4</v>
      </c>
      <c r="D513" s="268"/>
      <c r="E513" s="325"/>
      <c r="F513" s="325"/>
      <c r="G513" s="268"/>
      <c r="H513" s="273"/>
      <c r="I513" s="289"/>
      <c r="J513" s="295" t="s">
        <v>591</v>
      </c>
      <c r="K513" s="295"/>
      <c r="L513" s="273"/>
      <c r="M513" s="273"/>
      <c r="N513" s="290">
        <v>6</v>
      </c>
      <c r="O513" s="572">
        <f t="shared" si="83"/>
        <v>78</v>
      </c>
      <c r="P513" s="573">
        <f t="shared" si="84"/>
        <v>78</v>
      </c>
      <c r="Q513" s="572">
        <f t="shared" si="85"/>
        <v>150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35">
      <c r="A514" s="243"/>
      <c r="B514" s="252"/>
      <c r="C514" s="245">
        <f t="shared" si="76"/>
        <v>4</v>
      </c>
      <c r="D514" s="268"/>
      <c r="E514" s="325"/>
      <c r="F514" s="325"/>
      <c r="G514" s="268"/>
      <c r="H514" s="273"/>
      <c r="I514" s="289"/>
      <c r="J514" s="295" t="s">
        <v>592</v>
      </c>
      <c r="K514" s="295"/>
      <c r="L514" s="273"/>
      <c r="M514" s="273"/>
      <c r="N514" s="290">
        <v>6</v>
      </c>
      <c r="O514" s="572">
        <f t="shared" si="83"/>
        <v>78</v>
      </c>
      <c r="P514" s="573">
        <f t="shared" si="84"/>
        <v>78</v>
      </c>
      <c r="Q514" s="572">
        <f t="shared" si="85"/>
        <v>150</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35">
      <c r="A515" s="243"/>
      <c r="B515" s="252"/>
      <c r="C515" s="245">
        <f t="shared" si="76"/>
        <v>4</v>
      </c>
      <c r="D515" s="268"/>
      <c r="E515" s="325"/>
      <c r="F515" s="325"/>
      <c r="G515" s="268"/>
      <c r="H515" s="273"/>
      <c r="I515" s="289"/>
      <c r="J515" s="295" t="s">
        <v>565</v>
      </c>
      <c r="K515" s="295"/>
      <c r="L515" s="273"/>
      <c r="M515" s="273"/>
      <c r="N515" s="290">
        <v>6</v>
      </c>
      <c r="O515" s="572">
        <f t="shared" si="83"/>
        <v>78</v>
      </c>
      <c r="P515" s="573">
        <f t="shared" si="84"/>
        <v>78</v>
      </c>
      <c r="Q515" s="572">
        <f t="shared" si="85"/>
        <v>150</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35">
      <c r="A516" s="243"/>
      <c r="B516" s="252"/>
      <c r="C516" s="245">
        <f t="shared" si="76"/>
        <v>4</v>
      </c>
      <c r="D516" s="268"/>
      <c r="E516" s="325"/>
      <c r="F516" s="325"/>
      <c r="G516" s="268"/>
      <c r="H516" s="289"/>
      <c r="I516" s="289">
        <v>3</v>
      </c>
      <c r="J516" s="295" t="s">
        <v>885</v>
      </c>
      <c r="K516" s="295"/>
      <c r="L516" s="273"/>
      <c r="M516" s="273"/>
      <c r="N516" s="273">
        <v>0</v>
      </c>
      <c r="O516" s="273">
        <v>0</v>
      </c>
      <c r="P516" s="273">
        <v>0</v>
      </c>
      <c r="Q516" s="273">
        <v>0</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35">
      <c r="A517" s="243"/>
      <c r="B517" s="252"/>
      <c r="C517" s="245">
        <f t="shared" si="76"/>
        <v>4</v>
      </c>
      <c r="D517" s="268"/>
      <c r="E517" s="325"/>
      <c r="F517" s="325"/>
      <c r="G517" s="268"/>
      <c r="H517" s="273"/>
      <c r="I517" s="289"/>
      <c r="J517" s="295" t="s">
        <v>886</v>
      </c>
      <c r="K517" s="295"/>
      <c r="L517" s="273"/>
      <c r="M517" s="273"/>
      <c r="N517" s="290">
        <v>1</v>
      </c>
      <c r="O517" s="572">
        <f>IF(N517=0,0,N517+72)</f>
        <v>73</v>
      </c>
      <c r="P517" s="573">
        <f>O517</f>
        <v>73</v>
      </c>
      <c r="Q517" s="572">
        <f>IF(P517=0,0,P517+72)</f>
        <v>145</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35">
      <c r="A518" s="243"/>
      <c r="B518" s="252"/>
      <c r="C518" s="245">
        <f t="shared" si="76"/>
        <v>4</v>
      </c>
      <c r="D518" s="268"/>
      <c r="E518" s="325"/>
      <c r="F518" s="325"/>
      <c r="G518" s="268"/>
      <c r="H518" s="273"/>
      <c r="I518" s="289"/>
      <c r="J518" s="295" t="s">
        <v>140</v>
      </c>
      <c r="K518" s="295"/>
      <c r="L518" s="273"/>
      <c r="M518" s="273"/>
      <c r="N518" s="290">
        <v>7</v>
      </c>
      <c r="O518" s="572">
        <f t="shared" ref="O518:O523" si="86">IF(N518=0,0,N518+72)</f>
        <v>79</v>
      </c>
      <c r="P518" s="573">
        <f t="shared" ref="P518:P523" si="87">O518</f>
        <v>79</v>
      </c>
      <c r="Q518" s="572">
        <f t="shared" ref="Q518:Q523" si="88">IF(P518=0,0,P518+72)</f>
        <v>151</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35">
      <c r="A519" s="243"/>
      <c r="B519" s="252"/>
      <c r="C519" s="245">
        <f t="shared" si="76"/>
        <v>4</v>
      </c>
      <c r="D519" s="268"/>
      <c r="E519" s="325"/>
      <c r="F519" s="325"/>
      <c r="G519" s="268"/>
      <c r="H519" s="273"/>
      <c r="I519" s="289"/>
      <c r="J519" s="295" t="s">
        <v>589</v>
      </c>
      <c r="K519" s="295"/>
      <c r="L519" s="273"/>
      <c r="M519" s="273"/>
      <c r="N519" s="290">
        <v>8</v>
      </c>
      <c r="O519" s="572">
        <f t="shared" si="86"/>
        <v>80</v>
      </c>
      <c r="P519" s="573">
        <f t="shared" si="87"/>
        <v>80</v>
      </c>
      <c r="Q519" s="572">
        <f t="shared" si="88"/>
        <v>152</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35">
      <c r="A520" s="243"/>
      <c r="B520" s="252"/>
      <c r="C520" s="245">
        <f t="shared" si="76"/>
        <v>4</v>
      </c>
      <c r="D520" s="268"/>
      <c r="E520" s="325"/>
      <c r="F520" s="325"/>
      <c r="G520" s="268"/>
      <c r="H520" s="273"/>
      <c r="I520" s="289"/>
      <c r="J520" s="295" t="s">
        <v>590</v>
      </c>
      <c r="K520" s="295"/>
      <c r="L520" s="273"/>
      <c r="M520" s="273"/>
      <c r="N520" s="290">
        <v>8</v>
      </c>
      <c r="O520" s="572">
        <f t="shared" si="86"/>
        <v>80</v>
      </c>
      <c r="P520" s="573">
        <f t="shared" si="87"/>
        <v>80</v>
      </c>
      <c r="Q520" s="572">
        <f t="shared" si="88"/>
        <v>152</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35">
      <c r="A521" s="243"/>
      <c r="B521" s="252"/>
      <c r="C521" s="245">
        <f t="shared" si="76"/>
        <v>4</v>
      </c>
      <c r="D521" s="268"/>
      <c r="E521" s="325"/>
      <c r="F521" s="325"/>
      <c r="G521" s="268"/>
      <c r="H521" s="273"/>
      <c r="I521" s="289"/>
      <c r="J521" s="295" t="s">
        <v>591</v>
      </c>
      <c r="K521" s="295"/>
      <c r="L521" s="273"/>
      <c r="M521" s="273"/>
      <c r="N521" s="290">
        <v>9</v>
      </c>
      <c r="O521" s="572">
        <f t="shared" si="86"/>
        <v>81</v>
      </c>
      <c r="P521" s="573">
        <f t="shared" si="87"/>
        <v>81</v>
      </c>
      <c r="Q521" s="572">
        <f t="shared" si="88"/>
        <v>153</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35">
      <c r="A522" s="243"/>
      <c r="B522" s="252"/>
      <c r="C522" s="245">
        <f t="shared" si="76"/>
        <v>4</v>
      </c>
      <c r="D522" s="268"/>
      <c r="E522" s="325"/>
      <c r="F522" s="325"/>
      <c r="G522" s="268"/>
      <c r="H522" s="273"/>
      <c r="I522" s="289"/>
      <c r="J522" s="295" t="s">
        <v>592</v>
      </c>
      <c r="K522" s="295"/>
      <c r="L522" s="273"/>
      <c r="M522" s="273"/>
      <c r="N522" s="290">
        <v>9</v>
      </c>
      <c r="O522" s="572">
        <f t="shared" si="86"/>
        <v>81</v>
      </c>
      <c r="P522" s="573">
        <f t="shared" si="87"/>
        <v>81</v>
      </c>
      <c r="Q522" s="572">
        <f t="shared" si="88"/>
        <v>153</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35">
      <c r="A523" s="243"/>
      <c r="B523" s="252"/>
      <c r="C523" s="245">
        <f t="shared" si="76"/>
        <v>4</v>
      </c>
      <c r="D523" s="268"/>
      <c r="E523" s="325"/>
      <c r="F523" s="325"/>
      <c r="G523" s="268"/>
      <c r="H523" s="273"/>
      <c r="I523" s="289"/>
      <c r="J523" s="295" t="s">
        <v>565</v>
      </c>
      <c r="K523" s="295"/>
      <c r="L523" s="273"/>
      <c r="M523" s="273"/>
      <c r="N523" s="290">
        <v>10</v>
      </c>
      <c r="O523" s="572">
        <f t="shared" si="86"/>
        <v>82</v>
      </c>
      <c r="P523" s="573">
        <f t="shared" si="87"/>
        <v>82</v>
      </c>
      <c r="Q523" s="572">
        <f t="shared" si="88"/>
        <v>154</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35">
      <c r="A524" s="243"/>
      <c r="B524" s="252"/>
      <c r="C524" s="245">
        <f t="shared" si="76"/>
        <v>4</v>
      </c>
      <c r="D524" s="268"/>
      <c r="E524" s="325"/>
      <c r="F524" s="325"/>
      <c r="G524" s="268"/>
      <c r="H524" s="289"/>
      <c r="I524" s="289">
        <v>4</v>
      </c>
      <c r="J524" s="295" t="s">
        <v>885</v>
      </c>
      <c r="K524" s="295"/>
      <c r="L524" s="273"/>
      <c r="M524" s="273"/>
      <c r="N524" s="273">
        <v>0</v>
      </c>
      <c r="O524" s="273">
        <v>0</v>
      </c>
      <c r="P524" s="273">
        <v>0</v>
      </c>
      <c r="Q524" s="273">
        <v>0</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35">
      <c r="A525" s="243"/>
      <c r="B525" s="252"/>
      <c r="C525" s="245">
        <f t="shared" si="76"/>
        <v>4</v>
      </c>
      <c r="D525" s="268"/>
      <c r="E525" s="325"/>
      <c r="F525" s="325"/>
      <c r="G525" s="268"/>
      <c r="H525" s="273"/>
      <c r="I525" s="289"/>
      <c r="J525" s="295" t="s">
        <v>886</v>
      </c>
      <c r="K525" s="295"/>
      <c r="L525" s="273"/>
      <c r="M525" s="273"/>
      <c r="N525" s="290">
        <v>1</v>
      </c>
      <c r="O525" s="572">
        <f>IF(N525=0,0,N525+72)</f>
        <v>73</v>
      </c>
      <c r="P525" s="573">
        <f>O525</f>
        <v>73</v>
      </c>
      <c r="Q525" s="572">
        <f>IF(P525=0,0,P525+72)</f>
        <v>145</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35">
      <c r="A526" s="243"/>
      <c r="B526" s="252"/>
      <c r="C526" s="245">
        <f t="shared" si="76"/>
        <v>4</v>
      </c>
      <c r="D526" s="268"/>
      <c r="E526" s="325"/>
      <c r="F526" s="325"/>
      <c r="G526" s="268"/>
      <c r="H526" s="273"/>
      <c r="I526" s="289"/>
      <c r="J526" s="295" t="s">
        <v>140</v>
      </c>
      <c r="K526" s="295"/>
      <c r="L526" s="273"/>
      <c r="M526" s="273"/>
      <c r="N526" s="290">
        <v>11</v>
      </c>
      <c r="O526" s="572">
        <f t="shared" ref="O526:O531" si="89">IF(N526=0,0,N526+72)</f>
        <v>83</v>
      </c>
      <c r="P526" s="573">
        <f t="shared" ref="P526:P531" si="90">O526</f>
        <v>83</v>
      </c>
      <c r="Q526" s="572">
        <f t="shared" ref="Q526:Q531" si="91">IF(P526=0,0,P526+72)</f>
        <v>155</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35">
      <c r="A527" s="243"/>
      <c r="B527" s="252"/>
      <c r="C527" s="245">
        <f t="shared" si="76"/>
        <v>4</v>
      </c>
      <c r="D527" s="268"/>
      <c r="E527" s="325"/>
      <c r="F527" s="325"/>
      <c r="G527" s="268"/>
      <c r="H527" s="273"/>
      <c r="I527" s="289"/>
      <c r="J527" s="295" t="s">
        <v>589</v>
      </c>
      <c r="K527" s="295"/>
      <c r="L527" s="273"/>
      <c r="M527" s="273"/>
      <c r="N527" s="290">
        <v>12</v>
      </c>
      <c r="O527" s="572">
        <f t="shared" si="89"/>
        <v>84</v>
      </c>
      <c r="P527" s="573">
        <f t="shared" si="90"/>
        <v>84</v>
      </c>
      <c r="Q527" s="572">
        <f t="shared" si="91"/>
        <v>156</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x14ac:dyDescent="0.35">
      <c r="A528" s="243"/>
      <c r="B528" s="252"/>
      <c r="C528" s="245">
        <f t="shared" si="76"/>
        <v>4</v>
      </c>
      <c r="D528" s="268"/>
      <c r="E528" s="325"/>
      <c r="F528" s="325"/>
      <c r="G528" s="268"/>
      <c r="H528" s="273"/>
      <c r="I528" s="289"/>
      <c r="J528" s="295" t="s">
        <v>590</v>
      </c>
      <c r="K528" s="295"/>
      <c r="L528" s="273"/>
      <c r="M528" s="273"/>
      <c r="N528" s="290">
        <v>12</v>
      </c>
      <c r="O528" s="572">
        <f t="shared" si="89"/>
        <v>84</v>
      </c>
      <c r="P528" s="573">
        <f t="shared" si="90"/>
        <v>84</v>
      </c>
      <c r="Q528" s="572">
        <f t="shared" si="91"/>
        <v>156</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3" x14ac:dyDescent="0.35">
      <c r="A529" s="243"/>
      <c r="B529" s="252"/>
      <c r="C529" s="245">
        <f t="shared" si="76"/>
        <v>4</v>
      </c>
      <c r="D529" s="268"/>
      <c r="E529" s="325"/>
      <c r="F529" s="325"/>
      <c r="G529" s="268"/>
      <c r="H529" s="273"/>
      <c r="I529" s="289"/>
      <c r="J529" s="295" t="s">
        <v>591</v>
      </c>
      <c r="K529" s="295"/>
      <c r="L529" s="273"/>
      <c r="M529" s="273"/>
      <c r="N529" s="290">
        <v>13</v>
      </c>
      <c r="O529" s="572">
        <f t="shared" si="89"/>
        <v>85</v>
      </c>
      <c r="P529" s="573">
        <f t="shared" si="90"/>
        <v>85</v>
      </c>
      <c r="Q529" s="572">
        <f t="shared" si="91"/>
        <v>157</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x14ac:dyDescent="0.35">
      <c r="A530" s="243"/>
      <c r="B530" s="252"/>
      <c r="C530" s="245">
        <f t="shared" si="76"/>
        <v>4</v>
      </c>
      <c r="D530" s="268"/>
      <c r="E530" s="325"/>
      <c r="F530" s="325"/>
      <c r="G530" s="268"/>
      <c r="H530" s="273"/>
      <c r="I530" s="289"/>
      <c r="J530" s="295" t="s">
        <v>592</v>
      </c>
      <c r="K530" s="295"/>
      <c r="L530" s="273"/>
      <c r="M530" s="273"/>
      <c r="N530" s="290">
        <v>13</v>
      </c>
      <c r="O530" s="572">
        <f t="shared" si="89"/>
        <v>85</v>
      </c>
      <c r="P530" s="573">
        <f t="shared" si="90"/>
        <v>85</v>
      </c>
      <c r="Q530" s="572">
        <f t="shared" si="91"/>
        <v>157</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3" collapsed="1" x14ac:dyDescent="0.35">
      <c r="A531" s="243"/>
      <c r="B531" s="252"/>
      <c r="C531" s="245">
        <f t="shared" si="76"/>
        <v>4</v>
      </c>
      <c r="D531" s="268"/>
      <c r="E531" s="325"/>
      <c r="F531" s="325"/>
      <c r="G531" s="268"/>
      <c r="H531" s="273"/>
      <c r="I531" s="289"/>
      <c r="J531" s="295" t="s">
        <v>565</v>
      </c>
      <c r="K531" s="295"/>
      <c r="L531" s="273"/>
      <c r="M531" s="273"/>
      <c r="N531" s="290">
        <v>14</v>
      </c>
      <c r="O531" s="572">
        <f t="shared" si="89"/>
        <v>86</v>
      </c>
      <c r="P531" s="573">
        <f t="shared" si="90"/>
        <v>86</v>
      </c>
      <c r="Q531" s="572">
        <f t="shared" si="91"/>
        <v>158</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35">
      <c r="A532" s="243"/>
      <c r="B532" s="252"/>
      <c r="C532" s="245">
        <f>INT($C$232)+4</f>
        <v>5</v>
      </c>
      <c r="D532" s="268"/>
      <c r="E532" s="325"/>
      <c r="F532" s="325"/>
      <c r="G532" s="268"/>
      <c r="H532" s="289" t="str">
        <f>H$252</f>
        <v>Win</v>
      </c>
      <c r="I532" s="289">
        <v>0</v>
      </c>
      <c r="J532" s="295" t="s">
        <v>583</v>
      </c>
      <c r="K532" s="295"/>
      <c r="L532" s="273"/>
      <c r="M532" s="273"/>
      <c r="N532" s="273">
        <v>0</v>
      </c>
      <c r="O532" s="273">
        <v>0</v>
      </c>
      <c r="P532" s="273">
        <v>0</v>
      </c>
      <c r="Q532" s="273">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3" collapsed="1" x14ac:dyDescent="0.35">
      <c r="A533" s="243"/>
      <c r="B533" s="252"/>
      <c r="C533" s="245">
        <f t="shared" si="76"/>
        <v>4</v>
      </c>
      <c r="D533" s="268"/>
      <c r="E533" s="325"/>
      <c r="F533" s="325"/>
      <c r="G533" s="268"/>
      <c r="H533" s="273"/>
      <c r="I533" s="289"/>
      <c r="J533" s="295" t="s">
        <v>886</v>
      </c>
      <c r="K533" s="295"/>
      <c r="L533" s="273"/>
      <c r="M533" s="273"/>
      <c r="N533" s="575">
        <f t="shared" ref="N533:N539" si="92">IF(N493=0,0,N493+24)</f>
        <v>25</v>
      </c>
      <c r="O533" s="572">
        <f>IF(N533=0,0,N533+72)</f>
        <v>97</v>
      </c>
      <c r="P533" s="573">
        <f>O533</f>
        <v>97</v>
      </c>
      <c r="Q533" s="572">
        <f>IF(P533=0,0,P533+72)</f>
        <v>169</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35">
      <c r="A534" s="243"/>
      <c r="B534" s="252"/>
      <c r="C534" s="245">
        <f t="shared" ref="C534:C606" si="93">INT($C$232)+4</f>
        <v>5</v>
      </c>
      <c r="D534" s="268"/>
      <c r="E534" s="325"/>
      <c r="F534" s="325"/>
      <c r="G534" s="268"/>
      <c r="H534" s="273"/>
      <c r="I534" s="289"/>
      <c r="J534" s="295" t="s">
        <v>140</v>
      </c>
      <c r="K534" s="295"/>
      <c r="L534" s="273"/>
      <c r="M534" s="273"/>
      <c r="N534" s="575">
        <f t="shared" si="92"/>
        <v>0</v>
      </c>
      <c r="O534" s="572">
        <f t="shared" ref="O534:O539" si="94">IF(N534=0,0,N534+72)</f>
        <v>0</v>
      </c>
      <c r="P534" s="573">
        <f t="shared" ref="P534:P539" si="95">O534</f>
        <v>0</v>
      </c>
      <c r="Q534" s="572">
        <f t="shared" ref="Q534:Q539" si="96">IF(P534=0,0,P534+72)</f>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35">
      <c r="A535" s="243"/>
      <c r="B535" s="252"/>
      <c r="C535" s="245">
        <f t="shared" si="93"/>
        <v>5</v>
      </c>
      <c r="D535" s="268"/>
      <c r="E535" s="325"/>
      <c r="F535" s="325"/>
      <c r="G535" s="268"/>
      <c r="H535" s="273"/>
      <c r="I535" s="289"/>
      <c r="J535" s="295" t="s">
        <v>589</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35">
      <c r="A536" s="243"/>
      <c r="B536" s="252"/>
      <c r="C536" s="245">
        <f t="shared" si="93"/>
        <v>5</v>
      </c>
      <c r="D536" s="268"/>
      <c r="E536" s="325"/>
      <c r="F536" s="325"/>
      <c r="G536" s="268"/>
      <c r="H536" s="273"/>
      <c r="I536" s="289"/>
      <c r="J536" s="295" t="s">
        <v>590</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35">
      <c r="A537" s="243"/>
      <c r="B537" s="252"/>
      <c r="C537" s="245">
        <f t="shared" si="93"/>
        <v>5</v>
      </c>
      <c r="D537" s="268"/>
      <c r="E537" s="325"/>
      <c r="F537" s="325"/>
      <c r="G537" s="268"/>
      <c r="H537" s="273"/>
      <c r="I537" s="289"/>
      <c r="J537" s="295" t="s">
        <v>591</v>
      </c>
      <c r="K537" s="295"/>
      <c r="L537" s="273"/>
      <c r="M537" s="273"/>
      <c r="N537" s="575">
        <f t="shared" si="92"/>
        <v>0</v>
      </c>
      <c r="O537" s="572">
        <f t="shared" si="94"/>
        <v>0</v>
      </c>
      <c r="P537" s="573">
        <f t="shared" si="95"/>
        <v>0</v>
      </c>
      <c r="Q537" s="572">
        <f t="shared" si="96"/>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4" x14ac:dyDescent="0.35">
      <c r="A538" s="243"/>
      <c r="B538" s="252"/>
      <c r="C538" s="245">
        <f t="shared" si="93"/>
        <v>5</v>
      </c>
      <c r="D538" s="268"/>
      <c r="E538" s="325"/>
      <c r="F538" s="325"/>
      <c r="G538" s="268"/>
      <c r="H538" s="273"/>
      <c r="I538" s="289"/>
      <c r="J538" s="295" t="s">
        <v>592</v>
      </c>
      <c r="K538" s="295"/>
      <c r="L538" s="273"/>
      <c r="M538" s="273"/>
      <c r="N538" s="575">
        <f t="shared" si="92"/>
        <v>0</v>
      </c>
      <c r="O538" s="572">
        <f t="shared" si="94"/>
        <v>0</v>
      </c>
      <c r="P538" s="573">
        <f t="shared" si="95"/>
        <v>0</v>
      </c>
      <c r="Q538" s="572">
        <f t="shared" si="96"/>
        <v>0</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35">
      <c r="A539" s="243"/>
      <c r="B539" s="252"/>
      <c r="C539" s="245">
        <f t="shared" si="93"/>
        <v>5</v>
      </c>
      <c r="D539" s="268"/>
      <c r="E539" s="325"/>
      <c r="F539" s="325"/>
      <c r="G539" s="268"/>
      <c r="H539" s="273"/>
      <c r="I539" s="289"/>
      <c r="J539" s="295" t="s">
        <v>565</v>
      </c>
      <c r="K539" s="295"/>
      <c r="L539" s="273"/>
      <c r="M539" s="273"/>
      <c r="N539" s="575">
        <f t="shared" si="92"/>
        <v>0</v>
      </c>
      <c r="O539" s="572">
        <f t="shared" si="94"/>
        <v>0</v>
      </c>
      <c r="P539" s="573">
        <f t="shared" si="95"/>
        <v>0</v>
      </c>
      <c r="Q539" s="572">
        <f t="shared" si="96"/>
        <v>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35">
      <c r="A540" s="243"/>
      <c r="B540" s="252"/>
      <c r="C540" s="245">
        <f t="shared" si="93"/>
        <v>5</v>
      </c>
      <c r="D540" s="268"/>
      <c r="E540" s="325"/>
      <c r="F540" s="325"/>
      <c r="G540" s="268"/>
      <c r="H540" s="289"/>
      <c r="I540" s="289">
        <v>1</v>
      </c>
      <c r="J540" s="295" t="s">
        <v>583</v>
      </c>
      <c r="K540" s="295"/>
      <c r="L540" s="273"/>
      <c r="M540" s="273"/>
      <c r="N540" s="273">
        <v>0</v>
      </c>
      <c r="O540" s="273">
        <v>0</v>
      </c>
      <c r="P540" s="273">
        <v>0</v>
      </c>
      <c r="Q540" s="273">
        <v>0</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3" collapsed="1" x14ac:dyDescent="0.35">
      <c r="A541" s="243"/>
      <c r="B541" s="252"/>
      <c r="C541" s="245">
        <f>INT($C$232)+3</f>
        <v>4</v>
      </c>
      <c r="D541" s="268"/>
      <c r="E541" s="325"/>
      <c r="F541" s="325"/>
      <c r="G541" s="268"/>
      <c r="H541" s="273"/>
      <c r="I541" s="289"/>
      <c r="J541" s="295" t="s">
        <v>886</v>
      </c>
      <c r="K541" s="295"/>
      <c r="L541" s="273"/>
      <c r="M541" s="273"/>
      <c r="N541" s="575">
        <f t="shared" ref="N541:N547" si="97">IF(N501=0,0,N501+24)</f>
        <v>25</v>
      </c>
      <c r="O541" s="572">
        <f>IF(N541=0,0,N541+72)</f>
        <v>97</v>
      </c>
      <c r="P541" s="573">
        <f>O541</f>
        <v>97</v>
      </c>
      <c r="Q541" s="572">
        <f>IF(P541=0,0,P541+72)</f>
        <v>169</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35">
      <c r="A542" s="243"/>
      <c r="B542" s="252"/>
      <c r="C542" s="245">
        <f t="shared" si="93"/>
        <v>5</v>
      </c>
      <c r="D542" s="268"/>
      <c r="E542" s="325"/>
      <c r="F542" s="325"/>
      <c r="G542" s="268"/>
      <c r="H542" s="273"/>
      <c r="I542" s="289"/>
      <c r="J542" s="295" t="s">
        <v>140</v>
      </c>
      <c r="K542" s="295"/>
      <c r="L542" s="273"/>
      <c r="M542" s="273"/>
      <c r="N542" s="575">
        <f t="shared" si="97"/>
        <v>26</v>
      </c>
      <c r="O542" s="572">
        <f t="shared" ref="O542:O547" si="98">IF(N542=0,0,N542+72)</f>
        <v>98</v>
      </c>
      <c r="P542" s="573">
        <f t="shared" ref="P542:P547" si="99">O542</f>
        <v>98</v>
      </c>
      <c r="Q542" s="572">
        <f t="shared" ref="Q542:Q547" si="100">IF(P542=0,0,P542+72)</f>
        <v>170</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35">
      <c r="A543" s="243"/>
      <c r="B543" s="252"/>
      <c r="C543" s="245">
        <f t="shared" si="93"/>
        <v>5</v>
      </c>
      <c r="D543" s="268"/>
      <c r="E543" s="325"/>
      <c r="F543" s="325"/>
      <c r="G543" s="268"/>
      <c r="H543" s="273"/>
      <c r="I543" s="289"/>
      <c r="J543" s="295" t="s">
        <v>589</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35">
      <c r="A544" s="243"/>
      <c r="B544" s="252"/>
      <c r="C544" s="245">
        <f t="shared" si="93"/>
        <v>5</v>
      </c>
      <c r="D544" s="268"/>
      <c r="E544" s="325"/>
      <c r="F544" s="325"/>
      <c r="G544" s="268"/>
      <c r="H544" s="273"/>
      <c r="I544" s="289"/>
      <c r="J544" s="295" t="s">
        <v>590</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35">
      <c r="A545" s="243"/>
      <c r="B545" s="252"/>
      <c r="C545" s="245">
        <f t="shared" si="93"/>
        <v>5</v>
      </c>
      <c r="D545" s="268"/>
      <c r="E545" s="325"/>
      <c r="F545" s="325"/>
      <c r="G545" s="268"/>
      <c r="H545" s="273"/>
      <c r="I545" s="289"/>
      <c r="J545" s="295" t="s">
        <v>591</v>
      </c>
      <c r="K545" s="295"/>
      <c r="L545" s="273"/>
      <c r="M545" s="273"/>
      <c r="N545" s="575">
        <f t="shared" si="97"/>
        <v>27</v>
      </c>
      <c r="O545" s="572">
        <f t="shared" si="98"/>
        <v>99</v>
      </c>
      <c r="P545" s="573">
        <f t="shared" si="99"/>
        <v>99</v>
      </c>
      <c r="Q545" s="572">
        <f t="shared" si="100"/>
        <v>171</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4" x14ac:dyDescent="0.35">
      <c r="A546" s="243"/>
      <c r="B546" s="252"/>
      <c r="C546" s="245">
        <f t="shared" si="93"/>
        <v>5</v>
      </c>
      <c r="D546" s="268"/>
      <c r="E546" s="325"/>
      <c r="F546" s="325"/>
      <c r="G546" s="268"/>
      <c r="H546" s="273"/>
      <c r="I546" s="289"/>
      <c r="J546" s="295" t="s">
        <v>592</v>
      </c>
      <c r="K546" s="295"/>
      <c r="L546" s="273"/>
      <c r="M546" s="273"/>
      <c r="N546" s="575">
        <f t="shared" si="97"/>
        <v>27</v>
      </c>
      <c r="O546" s="572">
        <f t="shared" si="98"/>
        <v>99</v>
      </c>
      <c r="P546" s="573">
        <f t="shared" si="99"/>
        <v>99</v>
      </c>
      <c r="Q546" s="572">
        <f t="shared" si="100"/>
        <v>171</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35">
      <c r="A547" s="243"/>
      <c r="B547" s="252"/>
      <c r="C547" s="245">
        <f t="shared" si="93"/>
        <v>5</v>
      </c>
      <c r="D547" s="268"/>
      <c r="E547" s="325"/>
      <c r="F547" s="325"/>
      <c r="G547" s="268"/>
      <c r="H547" s="273"/>
      <c r="I547" s="289"/>
      <c r="J547" s="295" t="s">
        <v>565</v>
      </c>
      <c r="K547" s="295"/>
      <c r="L547" s="273"/>
      <c r="M547" s="273"/>
      <c r="N547" s="575">
        <f t="shared" si="97"/>
        <v>27</v>
      </c>
      <c r="O547" s="572">
        <f t="shared" si="98"/>
        <v>99</v>
      </c>
      <c r="P547" s="573">
        <f t="shared" si="99"/>
        <v>99</v>
      </c>
      <c r="Q547" s="572">
        <f t="shared" si="100"/>
        <v>171</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35">
      <c r="A548" s="243"/>
      <c r="B548" s="252"/>
      <c r="C548" s="245">
        <f t="shared" si="93"/>
        <v>5</v>
      </c>
      <c r="D548" s="268"/>
      <c r="E548" s="325"/>
      <c r="F548" s="325"/>
      <c r="G548" s="268"/>
      <c r="H548" s="289"/>
      <c r="I548" s="289">
        <v>2</v>
      </c>
      <c r="J548" s="295" t="s">
        <v>583</v>
      </c>
      <c r="K548" s="295"/>
      <c r="L548" s="273"/>
      <c r="M548" s="273"/>
      <c r="N548" s="273">
        <v>0</v>
      </c>
      <c r="O548" s="273">
        <v>0</v>
      </c>
      <c r="P548" s="273">
        <v>0</v>
      </c>
      <c r="Q548" s="273">
        <v>0</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3" collapsed="1" x14ac:dyDescent="0.35">
      <c r="A549" s="243"/>
      <c r="B549" s="252"/>
      <c r="C549" s="245">
        <f>INT($C$232)+3</f>
        <v>4</v>
      </c>
      <c r="D549" s="268"/>
      <c r="E549" s="325"/>
      <c r="F549" s="325"/>
      <c r="G549" s="268"/>
      <c r="H549" s="273"/>
      <c r="I549" s="289"/>
      <c r="J549" s="295" t="s">
        <v>886</v>
      </c>
      <c r="K549" s="295"/>
      <c r="L549" s="273"/>
      <c r="M549" s="273"/>
      <c r="N549" s="575">
        <f t="shared" ref="N549:N555" si="101">IF(N509=0,0,N509+24)</f>
        <v>25</v>
      </c>
      <c r="O549" s="572">
        <f>IF(N549=0,0,N549+72)</f>
        <v>97</v>
      </c>
      <c r="P549" s="573">
        <f>O549</f>
        <v>97</v>
      </c>
      <c r="Q549" s="572">
        <f>IF(P549=0,0,P549+72)</f>
        <v>169</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35">
      <c r="A550" s="243"/>
      <c r="B550" s="252"/>
      <c r="C550" s="245">
        <f t="shared" si="93"/>
        <v>5</v>
      </c>
      <c r="D550" s="268"/>
      <c r="E550" s="325"/>
      <c r="F550" s="325"/>
      <c r="G550" s="268"/>
      <c r="H550" s="273"/>
      <c r="I550" s="289"/>
      <c r="J550" s="295" t="s">
        <v>140</v>
      </c>
      <c r="K550" s="295"/>
      <c r="L550" s="273"/>
      <c r="M550" s="273"/>
      <c r="N550" s="575">
        <f t="shared" si="101"/>
        <v>28</v>
      </c>
      <c r="O550" s="572">
        <f t="shared" ref="O550:O555" si="102">IF(N550=0,0,N550+72)</f>
        <v>100</v>
      </c>
      <c r="P550" s="573">
        <f t="shared" ref="P550:P555" si="103">O550</f>
        <v>100</v>
      </c>
      <c r="Q550" s="572">
        <f t="shared" ref="Q550:Q555" si="104">IF(P550=0,0,P550+72)</f>
        <v>172</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35">
      <c r="A551" s="243"/>
      <c r="B551" s="252"/>
      <c r="C551" s="245">
        <f t="shared" si="93"/>
        <v>5</v>
      </c>
      <c r="D551" s="268"/>
      <c r="E551" s="325"/>
      <c r="F551" s="325"/>
      <c r="G551" s="268"/>
      <c r="H551" s="273"/>
      <c r="I551" s="289"/>
      <c r="J551" s="295" t="s">
        <v>589</v>
      </c>
      <c r="K551" s="295"/>
      <c r="L551" s="273"/>
      <c r="M551" s="273"/>
      <c r="N551" s="575">
        <f t="shared" si="101"/>
        <v>29</v>
      </c>
      <c r="O551" s="572">
        <f t="shared" si="102"/>
        <v>101</v>
      </c>
      <c r="P551" s="573">
        <f t="shared" si="103"/>
        <v>101</v>
      </c>
      <c r="Q551" s="572">
        <f t="shared" si="104"/>
        <v>173</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35">
      <c r="A552" s="243"/>
      <c r="B552" s="252"/>
      <c r="C552" s="245">
        <f t="shared" si="93"/>
        <v>5</v>
      </c>
      <c r="D552" s="268"/>
      <c r="E552" s="325"/>
      <c r="F552" s="325"/>
      <c r="G552" s="268"/>
      <c r="H552" s="273"/>
      <c r="I552" s="289"/>
      <c r="J552" s="295" t="s">
        <v>590</v>
      </c>
      <c r="K552" s="295"/>
      <c r="L552" s="273"/>
      <c r="M552" s="273"/>
      <c r="N552" s="575">
        <f t="shared" si="101"/>
        <v>29</v>
      </c>
      <c r="O552" s="572">
        <f t="shared" si="102"/>
        <v>101</v>
      </c>
      <c r="P552" s="573">
        <f t="shared" si="103"/>
        <v>101</v>
      </c>
      <c r="Q552" s="572">
        <f t="shared" si="104"/>
        <v>173</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35">
      <c r="A553" s="243"/>
      <c r="B553" s="252"/>
      <c r="C553" s="245">
        <f t="shared" si="93"/>
        <v>5</v>
      </c>
      <c r="D553" s="268"/>
      <c r="E553" s="325"/>
      <c r="F553" s="325"/>
      <c r="G553" s="268"/>
      <c r="H553" s="273"/>
      <c r="I553" s="289"/>
      <c r="J553" s="295" t="s">
        <v>591</v>
      </c>
      <c r="K553" s="295"/>
      <c r="L553" s="273"/>
      <c r="M553" s="273"/>
      <c r="N553" s="575">
        <f t="shared" si="101"/>
        <v>30</v>
      </c>
      <c r="O553" s="572">
        <f t="shared" si="102"/>
        <v>102</v>
      </c>
      <c r="P553" s="573">
        <f t="shared" si="103"/>
        <v>102</v>
      </c>
      <c r="Q553" s="572">
        <f t="shared" si="104"/>
        <v>174</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4" x14ac:dyDescent="0.35">
      <c r="A554" s="243"/>
      <c r="B554" s="252"/>
      <c r="C554" s="245">
        <f t="shared" si="93"/>
        <v>5</v>
      </c>
      <c r="D554" s="268"/>
      <c r="E554" s="325"/>
      <c r="F554" s="325"/>
      <c r="G554" s="268"/>
      <c r="H554" s="273"/>
      <c r="I554" s="289"/>
      <c r="J554" s="295" t="s">
        <v>592</v>
      </c>
      <c r="K554" s="295"/>
      <c r="L554" s="273"/>
      <c r="M554" s="273"/>
      <c r="N554" s="575">
        <f t="shared" si="101"/>
        <v>30</v>
      </c>
      <c r="O554" s="572">
        <f t="shared" si="102"/>
        <v>102</v>
      </c>
      <c r="P554" s="573">
        <f t="shared" si="103"/>
        <v>102</v>
      </c>
      <c r="Q554" s="572">
        <f t="shared" si="104"/>
        <v>174</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35">
      <c r="A555" s="243"/>
      <c r="B555" s="252"/>
      <c r="C555" s="245">
        <f t="shared" si="93"/>
        <v>5</v>
      </c>
      <c r="D555" s="268"/>
      <c r="E555" s="325"/>
      <c r="F555" s="325"/>
      <c r="G555" s="268"/>
      <c r="H555" s="273"/>
      <c r="I555" s="289"/>
      <c r="J555" s="295" t="s">
        <v>565</v>
      </c>
      <c r="K555" s="295"/>
      <c r="L555" s="273"/>
      <c r="M555" s="273"/>
      <c r="N555" s="575">
        <f t="shared" si="101"/>
        <v>30</v>
      </c>
      <c r="O555" s="572">
        <f t="shared" si="102"/>
        <v>102</v>
      </c>
      <c r="P555" s="573">
        <f t="shared" si="103"/>
        <v>102</v>
      </c>
      <c r="Q555" s="572">
        <f t="shared" si="104"/>
        <v>174</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35">
      <c r="A556" s="243"/>
      <c r="B556" s="252"/>
      <c r="C556" s="245">
        <f t="shared" si="93"/>
        <v>5</v>
      </c>
      <c r="D556" s="268"/>
      <c r="E556" s="325"/>
      <c r="F556" s="325"/>
      <c r="G556" s="268"/>
      <c r="H556" s="289"/>
      <c r="I556" s="289">
        <v>3</v>
      </c>
      <c r="J556" s="295" t="s">
        <v>583</v>
      </c>
      <c r="K556" s="295"/>
      <c r="L556" s="273"/>
      <c r="M556" s="273"/>
      <c r="N556" s="273">
        <v>0</v>
      </c>
      <c r="O556" s="273">
        <v>0</v>
      </c>
      <c r="P556" s="273">
        <v>0</v>
      </c>
      <c r="Q556" s="273">
        <v>0</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3" collapsed="1" x14ac:dyDescent="0.35">
      <c r="A557" s="243"/>
      <c r="B557" s="252"/>
      <c r="C557" s="245">
        <f>INT($C$232)+3</f>
        <v>4</v>
      </c>
      <c r="D557" s="268"/>
      <c r="E557" s="325"/>
      <c r="F557" s="325"/>
      <c r="G557" s="268"/>
      <c r="H557" s="273"/>
      <c r="I557" s="289"/>
      <c r="J557" s="295" t="s">
        <v>886</v>
      </c>
      <c r="K557" s="295"/>
      <c r="L557" s="273"/>
      <c r="M557" s="273"/>
      <c r="N557" s="575">
        <f t="shared" ref="N557:N563" si="105">IF(N517=0,0,N517+24)</f>
        <v>25</v>
      </c>
      <c r="O557" s="572">
        <f>IF(N557=0,0,N557+72)</f>
        <v>97</v>
      </c>
      <c r="P557" s="573">
        <f>O557</f>
        <v>97</v>
      </c>
      <c r="Q557" s="572">
        <f>IF(P557=0,0,P557+72)</f>
        <v>169</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35">
      <c r="A558" s="243"/>
      <c r="B558" s="252"/>
      <c r="C558" s="245">
        <f t="shared" si="93"/>
        <v>5</v>
      </c>
      <c r="D558" s="268"/>
      <c r="E558" s="325"/>
      <c r="F558" s="325"/>
      <c r="G558" s="268"/>
      <c r="H558" s="273"/>
      <c r="I558" s="289"/>
      <c r="J558" s="295" t="s">
        <v>140</v>
      </c>
      <c r="K558" s="295"/>
      <c r="L558" s="273"/>
      <c r="M558" s="273"/>
      <c r="N558" s="575">
        <f t="shared" si="105"/>
        <v>31</v>
      </c>
      <c r="O558" s="572">
        <f t="shared" ref="O558:O563" si="106">IF(N558=0,0,N558+72)</f>
        <v>103</v>
      </c>
      <c r="P558" s="573">
        <f t="shared" ref="P558:P571" si="107">O558</f>
        <v>103</v>
      </c>
      <c r="Q558" s="572">
        <f t="shared" ref="Q558:Q563" si="108">IF(P558=0,0,P558+72)</f>
        <v>175</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35">
      <c r="A559" s="243"/>
      <c r="B559" s="252"/>
      <c r="C559" s="245">
        <f t="shared" si="93"/>
        <v>5</v>
      </c>
      <c r="D559" s="268"/>
      <c r="E559" s="325"/>
      <c r="F559" s="325"/>
      <c r="G559" s="268"/>
      <c r="H559" s="273"/>
      <c r="I559" s="289"/>
      <c r="J559" s="295" t="s">
        <v>589</v>
      </c>
      <c r="K559" s="295"/>
      <c r="L559" s="273"/>
      <c r="M559" s="273"/>
      <c r="N559" s="575">
        <f t="shared" si="105"/>
        <v>32</v>
      </c>
      <c r="O559" s="572">
        <f t="shared" si="106"/>
        <v>104</v>
      </c>
      <c r="P559" s="573">
        <f t="shared" si="107"/>
        <v>104</v>
      </c>
      <c r="Q559" s="572">
        <f t="shared" si="108"/>
        <v>176</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35">
      <c r="A560" s="243"/>
      <c r="B560" s="252"/>
      <c r="C560" s="245">
        <f t="shared" si="93"/>
        <v>5</v>
      </c>
      <c r="D560" s="268"/>
      <c r="E560" s="325"/>
      <c r="F560" s="325"/>
      <c r="G560" s="268"/>
      <c r="H560" s="273"/>
      <c r="I560" s="289"/>
      <c r="J560" s="295" t="s">
        <v>590</v>
      </c>
      <c r="K560" s="295"/>
      <c r="L560" s="273"/>
      <c r="M560" s="273"/>
      <c r="N560" s="575">
        <f t="shared" si="105"/>
        <v>32</v>
      </c>
      <c r="O560" s="572">
        <f t="shared" si="106"/>
        <v>104</v>
      </c>
      <c r="P560" s="573">
        <f t="shared" si="107"/>
        <v>104</v>
      </c>
      <c r="Q560" s="572">
        <f t="shared" si="108"/>
        <v>176</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35">
      <c r="A561" s="243"/>
      <c r="B561" s="252"/>
      <c r="C561" s="245">
        <f t="shared" si="93"/>
        <v>5</v>
      </c>
      <c r="D561" s="268"/>
      <c r="E561" s="325"/>
      <c r="F561" s="325"/>
      <c r="G561" s="268"/>
      <c r="H561" s="273"/>
      <c r="I561" s="289"/>
      <c r="J561" s="295" t="s">
        <v>591</v>
      </c>
      <c r="K561" s="295"/>
      <c r="L561" s="273"/>
      <c r="M561" s="273"/>
      <c r="N561" s="575">
        <f t="shared" si="105"/>
        <v>33</v>
      </c>
      <c r="O561" s="572">
        <f t="shared" si="106"/>
        <v>105</v>
      </c>
      <c r="P561" s="573">
        <f t="shared" si="107"/>
        <v>105</v>
      </c>
      <c r="Q561" s="572">
        <f t="shared" si="108"/>
        <v>177</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4" x14ac:dyDescent="0.35">
      <c r="A562" s="243"/>
      <c r="B562" s="252"/>
      <c r="C562" s="245">
        <f t="shared" si="93"/>
        <v>5</v>
      </c>
      <c r="D562" s="268"/>
      <c r="E562" s="325"/>
      <c r="F562" s="325"/>
      <c r="G562" s="268"/>
      <c r="H562" s="273"/>
      <c r="I562" s="289"/>
      <c r="J562" s="295" t="s">
        <v>592</v>
      </c>
      <c r="K562" s="295"/>
      <c r="L562" s="273"/>
      <c r="M562" s="273"/>
      <c r="N562" s="575">
        <f t="shared" si="105"/>
        <v>33</v>
      </c>
      <c r="O562" s="572">
        <f t="shared" si="106"/>
        <v>105</v>
      </c>
      <c r="P562" s="573">
        <f t="shared" si="107"/>
        <v>105</v>
      </c>
      <c r="Q562" s="572">
        <f t="shared" si="108"/>
        <v>177</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35">
      <c r="A563" s="243"/>
      <c r="B563" s="252"/>
      <c r="C563" s="245">
        <f t="shared" si="93"/>
        <v>5</v>
      </c>
      <c r="D563" s="268"/>
      <c r="E563" s="325"/>
      <c r="F563" s="325"/>
      <c r="G563" s="268"/>
      <c r="H563" s="273"/>
      <c r="I563" s="289"/>
      <c r="J563" s="295" t="s">
        <v>565</v>
      </c>
      <c r="K563" s="295"/>
      <c r="L563" s="273"/>
      <c r="M563" s="273"/>
      <c r="N563" s="575">
        <f t="shared" si="105"/>
        <v>34</v>
      </c>
      <c r="O563" s="572">
        <f t="shared" si="106"/>
        <v>106</v>
      </c>
      <c r="P563" s="573">
        <f t="shared" si="107"/>
        <v>106</v>
      </c>
      <c r="Q563" s="572">
        <f t="shared" si="108"/>
        <v>178</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35">
      <c r="A564" s="243"/>
      <c r="B564" s="252"/>
      <c r="C564" s="245">
        <f t="shared" si="93"/>
        <v>5</v>
      </c>
      <c r="D564" s="268"/>
      <c r="E564" s="325"/>
      <c r="F564" s="325"/>
      <c r="G564" s="268"/>
      <c r="H564" s="289"/>
      <c r="I564" s="289">
        <v>4</v>
      </c>
      <c r="J564" s="295" t="s">
        <v>583</v>
      </c>
      <c r="K564" s="295"/>
      <c r="L564" s="273"/>
      <c r="M564" s="273"/>
      <c r="N564" s="273">
        <v>0</v>
      </c>
      <c r="O564" s="273">
        <v>0</v>
      </c>
      <c r="P564" s="273">
        <v>0</v>
      </c>
      <c r="Q564" s="273">
        <v>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3" collapsed="1" x14ac:dyDescent="0.35">
      <c r="A565" s="243"/>
      <c r="B565" s="252"/>
      <c r="C565" s="245">
        <f>INT($C$232)+3</f>
        <v>4</v>
      </c>
      <c r="D565" s="268"/>
      <c r="E565" s="325"/>
      <c r="F565" s="325"/>
      <c r="G565" s="268"/>
      <c r="H565" s="273"/>
      <c r="I565" s="289"/>
      <c r="J565" s="295" t="s">
        <v>886</v>
      </c>
      <c r="K565" s="295"/>
      <c r="L565" s="273"/>
      <c r="M565" s="273"/>
      <c r="N565" s="575">
        <f t="shared" ref="N565:N571" si="109">IF(N525=0,0,N525+24)</f>
        <v>25</v>
      </c>
      <c r="O565" s="572">
        <f>IF(N565=0,0,N565+72)</f>
        <v>97</v>
      </c>
      <c r="P565" s="573">
        <f>O565</f>
        <v>97</v>
      </c>
      <c r="Q565" s="572">
        <f>IF(P565=0,0,P565+72)</f>
        <v>169</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35">
      <c r="A566" s="243"/>
      <c r="B566" s="252"/>
      <c r="C566" s="245">
        <f t="shared" si="93"/>
        <v>5</v>
      </c>
      <c r="D566" s="268"/>
      <c r="E566" s="325"/>
      <c r="F566" s="325"/>
      <c r="G566" s="268"/>
      <c r="H566" s="273"/>
      <c r="I566" s="289"/>
      <c r="J566" s="295" t="s">
        <v>140</v>
      </c>
      <c r="K566" s="295"/>
      <c r="L566" s="273"/>
      <c r="M566" s="273"/>
      <c r="N566" s="575">
        <f t="shared" si="109"/>
        <v>35</v>
      </c>
      <c r="O566" s="572">
        <f t="shared" ref="O566:O571" si="110">IF(N566=0,0,N566+72)</f>
        <v>107</v>
      </c>
      <c r="P566" s="573">
        <f t="shared" si="107"/>
        <v>107</v>
      </c>
      <c r="Q566" s="572">
        <f t="shared" ref="Q566:Q571" si="111">IF(P566=0,0,P566+72)</f>
        <v>179</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35">
      <c r="A567" s="243"/>
      <c r="B567" s="252"/>
      <c r="C567" s="245">
        <f t="shared" si="93"/>
        <v>5</v>
      </c>
      <c r="D567" s="268"/>
      <c r="E567" s="325"/>
      <c r="F567" s="325"/>
      <c r="G567" s="268"/>
      <c r="H567" s="273"/>
      <c r="I567" s="289"/>
      <c r="J567" s="295" t="s">
        <v>589</v>
      </c>
      <c r="K567" s="295"/>
      <c r="L567" s="273"/>
      <c r="M567" s="273"/>
      <c r="N567" s="575">
        <f t="shared" si="109"/>
        <v>36</v>
      </c>
      <c r="O567" s="572">
        <f t="shared" si="110"/>
        <v>108</v>
      </c>
      <c r="P567" s="573">
        <f t="shared" si="107"/>
        <v>108</v>
      </c>
      <c r="Q567" s="572">
        <f t="shared" si="111"/>
        <v>180</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35">
      <c r="A568" s="243"/>
      <c r="B568" s="252"/>
      <c r="C568" s="245">
        <f t="shared" si="93"/>
        <v>5</v>
      </c>
      <c r="D568" s="268"/>
      <c r="E568" s="325"/>
      <c r="F568" s="325"/>
      <c r="G568" s="268"/>
      <c r="H568" s="273"/>
      <c r="I568" s="289"/>
      <c r="J568" s="295" t="s">
        <v>590</v>
      </c>
      <c r="K568" s="295"/>
      <c r="L568" s="273"/>
      <c r="M568" s="273"/>
      <c r="N568" s="575">
        <f t="shared" si="109"/>
        <v>36</v>
      </c>
      <c r="O568" s="572">
        <f t="shared" si="110"/>
        <v>108</v>
      </c>
      <c r="P568" s="573">
        <f t="shared" si="107"/>
        <v>108</v>
      </c>
      <c r="Q568" s="572">
        <f t="shared" si="111"/>
        <v>180</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35">
      <c r="A569" s="243"/>
      <c r="B569" s="252"/>
      <c r="C569" s="245">
        <f t="shared" si="93"/>
        <v>5</v>
      </c>
      <c r="D569" s="268"/>
      <c r="E569" s="325"/>
      <c r="F569" s="325"/>
      <c r="G569" s="268"/>
      <c r="H569" s="273"/>
      <c r="I569" s="289"/>
      <c r="J569" s="295" t="s">
        <v>591</v>
      </c>
      <c r="K569" s="295"/>
      <c r="L569" s="273"/>
      <c r="M569" s="273"/>
      <c r="N569" s="575">
        <f t="shared" si="109"/>
        <v>37</v>
      </c>
      <c r="O569" s="572">
        <f t="shared" si="110"/>
        <v>109</v>
      </c>
      <c r="P569" s="573">
        <f t="shared" si="107"/>
        <v>109</v>
      </c>
      <c r="Q569" s="572">
        <f t="shared" si="111"/>
        <v>181</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4" x14ac:dyDescent="0.35">
      <c r="A570" s="243"/>
      <c r="B570" s="252"/>
      <c r="C570" s="245">
        <f t="shared" si="93"/>
        <v>5</v>
      </c>
      <c r="D570" s="268"/>
      <c r="E570" s="325"/>
      <c r="F570" s="325"/>
      <c r="G570" s="268"/>
      <c r="H570" s="273"/>
      <c r="I570" s="289"/>
      <c r="J570" s="295" t="s">
        <v>592</v>
      </c>
      <c r="K570" s="295"/>
      <c r="L570" s="273"/>
      <c r="M570" s="273"/>
      <c r="N570" s="575">
        <f t="shared" si="109"/>
        <v>37</v>
      </c>
      <c r="O570" s="572">
        <f t="shared" si="110"/>
        <v>109</v>
      </c>
      <c r="P570" s="573">
        <f t="shared" si="107"/>
        <v>109</v>
      </c>
      <c r="Q570" s="572">
        <f t="shared" si="111"/>
        <v>181</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35">
      <c r="A571" s="243"/>
      <c r="B571" s="252"/>
      <c r="C571" s="245">
        <f t="shared" si="93"/>
        <v>5</v>
      </c>
      <c r="D571" s="268"/>
      <c r="E571" s="325"/>
      <c r="F571" s="325"/>
      <c r="G571" s="268"/>
      <c r="H571" s="273"/>
      <c r="I571" s="289"/>
      <c r="J571" s="295" t="s">
        <v>565</v>
      </c>
      <c r="K571" s="295"/>
      <c r="L571" s="273"/>
      <c r="M571" s="273"/>
      <c r="N571" s="575">
        <f t="shared" si="109"/>
        <v>38</v>
      </c>
      <c r="O571" s="572">
        <f t="shared" si="110"/>
        <v>110</v>
      </c>
      <c r="P571" s="573">
        <f t="shared" si="107"/>
        <v>110</v>
      </c>
      <c r="Q571" s="572">
        <f t="shared" si="111"/>
        <v>182</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35">
      <c r="A572" s="243"/>
      <c r="B572" s="252"/>
      <c r="C572" s="245">
        <f t="shared" si="93"/>
        <v>5</v>
      </c>
      <c r="D572" s="268"/>
      <c r="E572" s="325"/>
      <c r="F572" s="325"/>
      <c r="G572" s="268"/>
      <c r="H572" s="289" t="str">
        <f>H$253</f>
        <v>Spr</v>
      </c>
      <c r="I572" s="289">
        <v>0</v>
      </c>
      <c r="J572" s="295" t="s">
        <v>583</v>
      </c>
      <c r="K572" s="295"/>
      <c r="L572" s="273"/>
      <c r="M572" s="273"/>
      <c r="N572" s="273">
        <v>0</v>
      </c>
      <c r="O572" s="273">
        <v>0</v>
      </c>
      <c r="P572" s="273">
        <v>0</v>
      </c>
      <c r="Q572" s="273">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3" collapsed="1" x14ac:dyDescent="0.35">
      <c r="A573" s="243"/>
      <c r="B573" s="252"/>
      <c r="C573" s="245">
        <f>INT($C$232)+3</f>
        <v>4</v>
      </c>
      <c r="D573" s="268"/>
      <c r="E573" s="325"/>
      <c r="F573" s="325"/>
      <c r="G573" s="268"/>
      <c r="H573" s="273"/>
      <c r="I573" s="289"/>
      <c r="J573" s="295" t="s">
        <v>886</v>
      </c>
      <c r="K573" s="295"/>
      <c r="L573" s="273"/>
      <c r="M573" s="273"/>
      <c r="N573" s="575">
        <f t="shared" ref="N573:N579" si="112">IF(N533=0,0,N533+24)</f>
        <v>49</v>
      </c>
      <c r="O573" s="572">
        <f>IF(N573=0,0,N573+72)</f>
        <v>121</v>
      </c>
      <c r="P573" s="573">
        <f>O573</f>
        <v>121</v>
      </c>
      <c r="Q573" s="572">
        <f>IF(P573=0,0,P573+72)</f>
        <v>193</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35">
      <c r="A574" s="243"/>
      <c r="B574" s="252"/>
      <c r="C574" s="245">
        <f t="shared" si="93"/>
        <v>5</v>
      </c>
      <c r="D574" s="268"/>
      <c r="E574" s="325"/>
      <c r="F574" s="325"/>
      <c r="G574" s="268"/>
      <c r="H574" s="273"/>
      <c r="I574" s="289"/>
      <c r="J574" s="295" t="s">
        <v>140</v>
      </c>
      <c r="K574" s="295"/>
      <c r="L574" s="273"/>
      <c r="M574" s="273"/>
      <c r="N574" s="575">
        <f t="shared" si="112"/>
        <v>0</v>
      </c>
      <c r="O574" s="572">
        <f t="shared" ref="O574:O579" si="113">IF(N574=0,0,N574+72)</f>
        <v>0</v>
      </c>
      <c r="P574" s="573">
        <f t="shared" ref="P574:P579" si="114">O574</f>
        <v>0</v>
      </c>
      <c r="Q574" s="572">
        <f t="shared" ref="Q574:Q579" si="115">IF(P574=0,0,P574+72)</f>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35">
      <c r="A575" s="243"/>
      <c r="B575" s="252"/>
      <c r="C575" s="245">
        <f t="shared" si="93"/>
        <v>5</v>
      </c>
      <c r="D575" s="268"/>
      <c r="E575" s="325"/>
      <c r="F575" s="325"/>
      <c r="G575" s="268"/>
      <c r="H575" s="273"/>
      <c r="I575" s="289"/>
      <c r="J575" s="295" t="s">
        <v>589</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35">
      <c r="A576" s="243"/>
      <c r="B576" s="252"/>
      <c r="C576" s="245">
        <f t="shared" si="93"/>
        <v>5</v>
      </c>
      <c r="D576" s="268"/>
      <c r="E576" s="325"/>
      <c r="F576" s="325"/>
      <c r="G576" s="268"/>
      <c r="H576" s="273"/>
      <c r="I576" s="289"/>
      <c r="J576" s="295" t="s">
        <v>590</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35">
      <c r="A577" s="243"/>
      <c r="B577" s="252"/>
      <c r="C577" s="245">
        <f t="shared" si="93"/>
        <v>5</v>
      </c>
      <c r="D577" s="268"/>
      <c r="E577" s="325"/>
      <c r="F577" s="325"/>
      <c r="G577" s="268"/>
      <c r="H577" s="273"/>
      <c r="I577" s="289"/>
      <c r="J577" s="295" t="s">
        <v>591</v>
      </c>
      <c r="K577" s="295"/>
      <c r="L577" s="273"/>
      <c r="M577" s="273"/>
      <c r="N577" s="575">
        <f t="shared" si="112"/>
        <v>0</v>
      </c>
      <c r="O577" s="572">
        <f t="shared" si="113"/>
        <v>0</v>
      </c>
      <c r="P577" s="573">
        <f t="shared" si="114"/>
        <v>0</v>
      </c>
      <c r="Q577" s="572">
        <f t="shared" si="115"/>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4" x14ac:dyDescent="0.35">
      <c r="A578" s="243"/>
      <c r="B578" s="252"/>
      <c r="C578" s="245">
        <f t="shared" si="93"/>
        <v>5</v>
      </c>
      <c r="D578" s="268"/>
      <c r="E578" s="325"/>
      <c r="F578" s="325"/>
      <c r="G578" s="268"/>
      <c r="H578" s="273"/>
      <c r="I578" s="289"/>
      <c r="J578" s="295" t="s">
        <v>592</v>
      </c>
      <c r="K578" s="295"/>
      <c r="L578" s="273"/>
      <c r="M578" s="273"/>
      <c r="N578" s="575">
        <f t="shared" si="112"/>
        <v>0</v>
      </c>
      <c r="O578" s="572">
        <f t="shared" si="113"/>
        <v>0</v>
      </c>
      <c r="P578" s="573">
        <f t="shared" si="114"/>
        <v>0</v>
      </c>
      <c r="Q578" s="572">
        <f t="shared" si="115"/>
        <v>0</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35">
      <c r="A579" s="243"/>
      <c r="B579" s="252"/>
      <c r="C579" s="245">
        <f t="shared" si="93"/>
        <v>5</v>
      </c>
      <c r="D579" s="268"/>
      <c r="E579" s="325"/>
      <c r="F579" s="325"/>
      <c r="G579" s="268"/>
      <c r="H579" s="273"/>
      <c r="I579" s="289"/>
      <c r="J579" s="295" t="s">
        <v>565</v>
      </c>
      <c r="K579" s="295"/>
      <c r="L579" s="273"/>
      <c r="M579" s="273"/>
      <c r="N579" s="575">
        <f t="shared" si="112"/>
        <v>0</v>
      </c>
      <c r="O579" s="572">
        <f t="shared" si="113"/>
        <v>0</v>
      </c>
      <c r="P579" s="573">
        <f t="shared" si="114"/>
        <v>0</v>
      </c>
      <c r="Q579" s="572">
        <f t="shared" si="115"/>
        <v>0</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35">
      <c r="A580" s="243"/>
      <c r="B580" s="252"/>
      <c r="C580" s="245">
        <f t="shared" si="93"/>
        <v>5</v>
      </c>
      <c r="D580" s="268"/>
      <c r="E580" s="325"/>
      <c r="F580" s="325"/>
      <c r="G580" s="268"/>
      <c r="H580" s="289"/>
      <c r="I580" s="289">
        <v>1</v>
      </c>
      <c r="J580" s="295" t="s">
        <v>583</v>
      </c>
      <c r="K580" s="295"/>
      <c r="L580" s="273"/>
      <c r="M580" s="273"/>
      <c r="N580" s="273">
        <v>0</v>
      </c>
      <c r="O580" s="273">
        <v>0</v>
      </c>
      <c r="P580" s="273">
        <v>0</v>
      </c>
      <c r="Q580" s="273">
        <v>0</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3" collapsed="1" x14ac:dyDescent="0.35">
      <c r="A581" s="243"/>
      <c r="B581" s="252"/>
      <c r="C581" s="245">
        <f>INT($C$232)+3</f>
        <v>4</v>
      </c>
      <c r="D581" s="268"/>
      <c r="E581" s="325"/>
      <c r="F581" s="325"/>
      <c r="G581" s="268"/>
      <c r="H581" s="273"/>
      <c r="I581" s="289"/>
      <c r="J581" s="295" t="s">
        <v>886</v>
      </c>
      <c r="K581" s="295"/>
      <c r="L581" s="273"/>
      <c r="M581" s="273"/>
      <c r="N581" s="575">
        <f t="shared" ref="N581:N587" si="116">IF(N541=0,0,N541+24)</f>
        <v>49</v>
      </c>
      <c r="O581" s="572">
        <f>IF(N581=0,0,N581+72)</f>
        <v>121</v>
      </c>
      <c r="P581" s="573">
        <f>O581</f>
        <v>121</v>
      </c>
      <c r="Q581" s="572">
        <f>IF(P581=0,0,P581+72)</f>
        <v>193</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35">
      <c r="A582" s="243"/>
      <c r="B582" s="252"/>
      <c r="C582" s="245">
        <f t="shared" si="93"/>
        <v>5</v>
      </c>
      <c r="D582" s="268"/>
      <c r="E582" s="325"/>
      <c r="F582" s="325"/>
      <c r="G582" s="268"/>
      <c r="H582" s="273"/>
      <c r="I582" s="289"/>
      <c r="J582" s="295" t="s">
        <v>140</v>
      </c>
      <c r="K582" s="295"/>
      <c r="L582" s="273"/>
      <c r="M582" s="273"/>
      <c r="N582" s="575">
        <f t="shared" si="116"/>
        <v>50</v>
      </c>
      <c r="O582" s="572">
        <f t="shared" ref="O582:O587" si="117">IF(N582=0,0,N582+72)</f>
        <v>122</v>
      </c>
      <c r="P582" s="573">
        <f t="shared" ref="P582:P587" si="118">O582</f>
        <v>122</v>
      </c>
      <c r="Q582" s="572">
        <f t="shared" ref="Q582:Q587" si="119">IF(P582=0,0,P582+72)</f>
        <v>194</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35">
      <c r="A583" s="243"/>
      <c r="B583" s="252"/>
      <c r="C583" s="245">
        <f t="shared" si="93"/>
        <v>5</v>
      </c>
      <c r="D583" s="268"/>
      <c r="E583" s="325"/>
      <c r="F583" s="325"/>
      <c r="G583" s="268"/>
      <c r="H583" s="273"/>
      <c r="I583" s="289"/>
      <c r="J583" s="295" t="s">
        <v>589</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35">
      <c r="A584" s="243"/>
      <c r="B584" s="252"/>
      <c r="C584" s="245">
        <f t="shared" si="93"/>
        <v>5</v>
      </c>
      <c r="D584" s="268"/>
      <c r="E584" s="325"/>
      <c r="F584" s="325"/>
      <c r="G584" s="268"/>
      <c r="H584" s="273"/>
      <c r="I584" s="289"/>
      <c r="J584" s="295" t="s">
        <v>590</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35">
      <c r="A585" s="243"/>
      <c r="B585" s="252"/>
      <c r="C585" s="245">
        <f t="shared" si="93"/>
        <v>5</v>
      </c>
      <c r="D585" s="268"/>
      <c r="E585" s="325"/>
      <c r="F585" s="325"/>
      <c r="G585" s="268"/>
      <c r="H585" s="273"/>
      <c r="I585" s="289"/>
      <c r="J585" s="295" t="s">
        <v>591</v>
      </c>
      <c r="K585" s="295"/>
      <c r="L585" s="273"/>
      <c r="M585" s="273"/>
      <c r="N585" s="575">
        <f t="shared" si="116"/>
        <v>51</v>
      </c>
      <c r="O585" s="572">
        <f t="shared" si="117"/>
        <v>123</v>
      </c>
      <c r="P585" s="573">
        <f t="shared" si="118"/>
        <v>123</v>
      </c>
      <c r="Q585" s="572">
        <f t="shared" si="119"/>
        <v>195</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4" x14ac:dyDescent="0.35">
      <c r="A586" s="243"/>
      <c r="B586" s="252"/>
      <c r="C586" s="245">
        <f t="shared" si="93"/>
        <v>5</v>
      </c>
      <c r="D586" s="268"/>
      <c r="E586" s="325"/>
      <c r="F586" s="325"/>
      <c r="G586" s="268"/>
      <c r="H586" s="273"/>
      <c r="I586" s="289"/>
      <c r="J586" s="295" t="s">
        <v>592</v>
      </c>
      <c r="K586" s="295"/>
      <c r="L586" s="273"/>
      <c r="M586" s="273"/>
      <c r="N586" s="575">
        <f t="shared" si="116"/>
        <v>51</v>
      </c>
      <c r="O586" s="572">
        <f t="shared" si="117"/>
        <v>123</v>
      </c>
      <c r="P586" s="573">
        <f t="shared" si="118"/>
        <v>123</v>
      </c>
      <c r="Q586" s="572">
        <f t="shared" si="119"/>
        <v>195</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35">
      <c r="A587" s="243"/>
      <c r="B587" s="252"/>
      <c r="C587" s="245">
        <f t="shared" si="93"/>
        <v>5</v>
      </c>
      <c r="D587" s="268"/>
      <c r="E587" s="325"/>
      <c r="F587" s="325"/>
      <c r="G587" s="268"/>
      <c r="H587" s="273"/>
      <c r="I587" s="289"/>
      <c r="J587" s="295" t="s">
        <v>565</v>
      </c>
      <c r="K587" s="295"/>
      <c r="L587" s="273"/>
      <c r="M587" s="273"/>
      <c r="N587" s="575">
        <f t="shared" si="116"/>
        <v>51</v>
      </c>
      <c r="O587" s="572">
        <f t="shared" si="117"/>
        <v>123</v>
      </c>
      <c r="P587" s="573">
        <f t="shared" si="118"/>
        <v>123</v>
      </c>
      <c r="Q587" s="572">
        <f t="shared" si="119"/>
        <v>195</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35">
      <c r="A588" s="243"/>
      <c r="B588" s="252"/>
      <c r="C588" s="245">
        <f t="shared" si="93"/>
        <v>5</v>
      </c>
      <c r="D588" s="268"/>
      <c r="E588" s="325"/>
      <c r="F588" s="325"/>
      <c r="G588" s="268"/>
      <c r="H588" s="289"/>
      <c r="I588" s="289">
        <v>2</v>
      </c>
      <c r="J588" s="295" t="s">
        <v>583</v>
      </c>
      <c r="K588" s="295"/>
      <c r="L588" s="273"/>
      <c r="M588" s="273"/>
      <c r="N588" s="273">
        <v>0</v>
      </c>
      <c r="O588" s="273">
        <v>0</v>
      </c>
      <c r="P588" s="273">
        <v>0</v>
      </c>
      <c r="Q588" s="273">
        <v>0</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3" collapsed="1" x14ac:dyDescent="0.35">
      <c r="A589" s="243"/>
      <c r="B589" s="252"/>
      <c r="C589" s="245">
        <f>INT($C$232)+3</f>
        <v>4</v>
      </c>
      <c r="D589" s="268"/>
      <c r="E589" s="325"/>
      <c r="F589" s="325"/>
      <c r="G589" s="268"/>
      <c r="H589" s="273"/>
      <c r="I589" s="289"/>
      <c r="J589" s="295" t="s">
        <v>886</v>
      </c>
      <c r="K589" s="295"/>
      <c r="L589" s="273"/>
      <c r="M589" s="273"/>
      <c r="N589" s="575">
        <f t="shared" ref="N589:N595" si="120">IF(N549=0,0,N549+24)</f>
        <v>49</v>
      </c>
      <c r="O589" s="572">
        <f>IF(N589=0,0,N589+72)</f>
        <v>121</v>
      </c>
      <c r="P589" s="573">
        <f>O589</f>
        <v>121</v>
      </c>
      <c r="Q589" s="572">
        <f>IF(P589=0,0,P589+72)</f>
        <v>193</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35">
      <c r="A590" s="243"/>
      <c r="B590" s="252"/>
      <c r="C590" s="245">
        <f t="shared" si="93"/>
        <v>5</v>
      </c>
      <c r="D590" s="268"/>
      <c r="E590" s="325"/>
      <c r="F590" s="325"/>
      <c r="G590" s="268"/>
      <c r="H590" s="273"/>
      <c r="I590" s="289"/>
      <c r="J590" s="295" t="s">
        <v>140</v>
      </c>
      <c r="K590" s="295"/>
      <c r="L590" s="273"/>
      <c r="M590" s="273"/>
      <c r="N590" s="575">
        <f t="shared" si="120"/>
        <v>52</v>
      </c>
      <c r="O590" s="572">
        <f t="shared" ref="O590:O595" si="121">IF(N590=0,0,N590+72)</f>
        <v>124</v>
      </c>
      <c r="P590" s="573">
        <f t="shared" ref="P590:P595" si="122">O590</f>
        <v>124</v>
      </c>
      <c r="Q590" s="572">
        <f t="shared" ref="Q590:Q595" si="123">IF(P590=0,0,P590+72)</f>
        <v>196</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35">
      <c r="A591" s="243"/>
      <c r="B591" s="252"/>
      <c r="C591" s="245">
        <f t="shared" si="93"/>
        <v>5</v>
      </c>
      <c r="D591" s="268"/>
      <c r="E591" s="325"/>
      <c r="F591" s="325"/>
      <c r="G591" s="268"/>
      <c r="H591" s="273"/>
      <c r="I591" s="289"/>
      <c r="J591" s="295" t="s">
        <v>589</v>
      </c>
      <c r="K591" s="295"/>
      <c r="L591" s="273"/>
      <c r="M591" s="273"/>
      <c r="N591" s="575">
        <f t="shared" si="120"/>
        <v>53</v>
      </c>
      <c r="O591" s="572">
        <f t="shared" si="121"/>
        <v>125</v>
      </c>
      <c r="P591" s="573">
        <f t="shared" si="122"/>
        <v>125</v>
      </c>
      <c r="Q591" s="572">
        <f t="shared" si="123"/>
        <v>197</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35">
      <c r="A592" s="243"/>
      <c r="B592" s="252"/>
      <c r="C592" s="245">
        <f t="shared" si="93"/>
        <v>5</v>
      </c>
      <c r="D592" s="268"/>
      <c r="E592" s="325"/>
      <c r="F592" s="325"/>
      <c r="G592" s="268"/>
      <c r="H592" s="273"/>
      <c r="I592" s="289"/>
      <c r="J592" s="295" t="s">
        <v>590</v>
      </c>
      <c r="K592" s="295"/>
      <c r="L592" s="273"/>
      <c r="M592" s="273"/>
      <c r="N592" s="575">
        <f t="shared" si="120"/>
        <v>53</v>
      </c>
      <c r="O592" s="572">
        <f t="shared" si="121"/>
        <v>125</v>
      </c>
      <c r="P592" s="573">
        <f t="shared" si="122"/>
        <v>125</v>
      </c>
      <c r="Q592" s="572">
        <f t="shared" si="123"/>
        <v>197</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35">
      <c r="A593" s="243"/>
      <c r="B593" s="252"/>
      <c r="C593" s="245">
        <f t="shared" si="93"/>
        <v>5</v>
      </c>
      <c r="D593" s="268"/>
      <c r="E593" s="325"/>
      <c r="F593" s="325"/>
      <c r="G593" s="268"/>
      <c r="H593" s="273"/>
      <c r="I593" s="289"/>
      <c r="J593" s="295" t="s">
        <v>591</v>
      </c>
      <c r="K593" s="295"/>
      <c r="L593" s="273"/>
      <c r="M593" s="273"/>
      <c r="N593" s="575">
        <f t="shared" si="120"/>
        <v>54</v>
      </c>
      <c r="O593" s="572">
        <f t="shared" si="121"/>
        <v>126</v>
      </c>
      <c r="P593" s="573">
        <f t="shared" si="122"/>
        <v>126</v>
      </c>
      <c r="Q593" s="572">
        <f t="shared" si="123"/>
        <v>198</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4" x14ac:dyDescent="0.35">
      <c r="A594" s="243"/>
      <c r="B594" s="252"/>
      <c r="C594" s="245">
        <f t="shared" si="93"/>
        <v>5</v>
      </c>
      <c r="D594" s="268"/>
      <c r="E594" s="325"/>
      <c r="F594" s="325"/>
      <c r="G594" s="268"/>
      <c r="H594" s="273"/>
      <c r="I594" s="289"/>
      <c r="J594" s="295" t="s">
        <v>592</v>
      </c>
      <c r="K594" s="295"/>
      <c r="L594" s="273"/>
      <c r="M594" s="273"/>
      <c r="N594" s="575">
        <f t="shared" si="120"/>
        <v>54</v>
      </c>
      <c r="O594" s="572">
        <f t="shared" si="121"/>
        <v>126</v>
      </c>
      <c r="P594" s="573">
        <f t="shared" si="122"/>
        <v>126</v>
      </c>
      <c r="Q594" s="572">
        <f t="shared" si="123"/>
        <v>198</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35">
      <c r="A595" s="243"/>
      <c r="B595" s="252"/>
      <c r="C595" s="245">
        <f t="shared" si="93"/>
        <v>5</v>
      </c>
      <c r="D595" s="268"/>
      <c r="E595" s="325"/>
      <c r="F595" s="325"/>
      <c r="G595" s="268"/>
      <c r="H595" s="273"/>
      <c r="I595" s="289"/>
      <c r="J595" s="295" t="s">
        <v>565</v>
      </c>
      <c r="K595" s="295"/>
      <c r="L595" s="273"/>
      <c r="M595" s="273"/>
      <c r="N595" s="575">
        <f t="shared" si="120"/>
        <v>54</v>
      </c>
      <c r="O595" s="572">
        <f t="shared" si="121"/>
        <v>126</v>
      </c>
      <c r="P595" s="573">
        <f t="shared" si="122"/>
        <v>126</v>
      </c>
      <c r="Q595" s="572">
        <f t="shared" si="123"/>
        <v>198</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35">
      <c r="A596" s="243"/>
      <c r="B596" s="252"/>
      <c r="C596" s="245">
        <f t="shared" si="93"/>
        <v>5</v>
      </c>
      <c r="D596" s="268"/>
      <c r="E596" s="325"/>
      <c r="F596" s="325"/>
      <c r="G596" s="268"/>
      <c r="H596" s="289"/>
      <c r="I596" s="289">
        <v>3</v>
      </c>
      <c r="J596" s="295" t="s">
        <v>583</v>
      </c>
      <c r="K596" s="295"/>
      <c r="L596" s="273"/>
      <c r="M596" s="273"/>
      <c r="N596" s="273">
        <v>0</v>
      </c>
      <c r="O596" s="273">
        <v>0</v>
      </c>
      <c r="P596" s="273">
        <v>0</v>
      </c>
      <c r="Q596" s="273">
        <v>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3" collapsed="1" x14ac:dyDescent="0.35">
      <c r="A597" s="243"/>
      <c r="B597" s="252"/>
      <c r="C597" s="245">
        <f>INT($C$232)+3</f>
        <v>4</v>
      </c>
      <c r="D597" s="268"/>
      <c r="E597" s="325"/>
      <c r="F597" s="325"/>
      <c r="G597" s="268"/>
      <c r="H597" s="273"/>
      <c r="I597" s="289"/>
      <c r="J597" s="295" t="s">
        <v>886</v>
      </c>
      <c r="K597" s="295"/>
      <c r="L597" s="273"/>
      <c r="M597" s="273"/>
      <c r="N597" s="575">
        <f t="shared" ref="N597:N603" si="124">IF(N557=0,0,N557+24)</f>
        <v>49</v>
      </c>
      <c r="O597" s="572">
        <f>IF(N597=0,0,N597+72)</f>
        <v>121</v>
      </c>
      <c r="P597" s="573">
        <f>O597</f>
        <v>121</v>
      </c>
      <c r="Q597" s="572">
        <f>IF(P597=0,0,P597+72)</f>
        <v>193</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35">
      <c r="A598" s="243"/>
      <c r="B598" s="252"/>
      <c r="C598" s="245">
        <f t="shared" si="93"/>
        <v>5</v>
      </c>
      <c r="D598" s="268"/>
      <c r="E598" s="325"/>
      <c r="F598" s="325"/>
      <c r="G598" s="268"/>
      <c r="H598" s="273"/>
      <c r="I598" s="289"/>
      <c r="J598" s="295" t="s">
        <v>140</v>
      </c>
      <c r="K598" s="295"/>
      <c r="L598" s="273"/>
      <c r="M598" s="273"/>
      <c r="N598" s="575">
        <f t="shared" si="124"/>
        <v>55</v>
      </c>
      <c r="O598" s="572">
        <f t="shared" ref="O598:O603" si="125">IF(N598=0,0,N598+72)</f>
        <v>127</v>
      </c>
      <c r="P598" s="573">
        <f t="shared" ref="P598:P603" si="126">O598</f>
        <v>127</v>
      </c>
      <c r="Q598" s="572">
        <f t="shared" ref="Q598:Q603" si="127">IF(P598=0,0,P598+72)</f>
        <v>199</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35">
      <c r="A599" s="243"/>
      <c r="B599" s="252"/>
      <c r="C599" s="245">
        <f t="shared" si="93"/>
        <v>5</v>
      </c>
      <c r="D599" s="268"/>
      <c r="E599" s="325"/>
      <c r="F599" s="325"/>
      <c r="G599" s="268"/>
      <c r="H599" s="273"/>
      <c r="I599" s="289"/>
      <c r="J599" s="295" t="s">
        <v>589</v>
      </c>
      <c r="K599" s="295"/>
      <c r="L599" s="273"/>
      <c r="M599" s="273"/>
      <c r="N599" s="575">
        <f t="shared" si="124"/>
        <v>56</v>
      </c>
      <c r="O599" s="572">
        <f t="shared" si="125"/>
        <v>128</v>
      </c>
      <c r="P599" s="573">
        <f t="shared" si="126"/>
        <v>128</v>
      </c>
      <c r="Q599" s="572">
        <f t="shared" si="127"/>
        <v>200</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35">
      <c r="A600" s="243"/>
      <c r="B600" s="252"/>
      <c r="C600" s="245">
        <f t="shared" si="93"/>
        <v>5</v>
      </c>
      <c r="D600" s="268"/>
      <c r="E600" s="325"/>
      <c r="F600" s="325"/>
      <c r="G600" s="268"/>
      <c r="H600" s="273"/>
      <c r="I600" s="289"/>
      <c r="J600" s="295" t="s">
        <v>590</v>
      </c>
      <c r="K600" s="295"/>
      <c r="L600" s="273"/>
      <c r="M600" s="273"/>
      <c r="N600" s="575">
        <f t="shared" si="124"/>
        <v>56</v>
      </c>
      <c r="O600" s="572">
        <f t="shared" si="125"/>
        <v>128</v>
      </c>
      <c r="P600" s="573">
        <f t="shared" si="126"/>
        <v>128</v>
      </c>
      <c r="Q600" s="572">
        <f t="shared" si="127"/>
        <v>200</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35">
      <c r="A601" s="243"/>
      <c r="B601" s="252"/>
      <c r="C601" s="245">
        <f t="shared" si="93"/>
        <v>5</v>
      </c>
      <c r="D601" s="268"/>
      <c r="E601" s="325"/>
      <c r="F601" s="325"/>
      <c r="G601" s="268"/>
      <c r="H601" s="273"/>
      <c r="I601" s="289"/>
      <c r="J601" s="295" t="s">
        <v>591</v>
      </c>
      <c r="K601" s="295"/>
      <c r="L601" s="273"/>
      <c r="M601" s="273"/>
      <c r="N601" s="575">
        <f t="shared" si="124"/>
        <v>57</v>
      </c>
      <c r="O601" s="572">
        <f t="shared" si="125"/>
        <v>129</v>
      </c>
      <c r="P601" s="573">
        <f t="shared" si="126"/>
        <v>129</v>
      </c>
      <c r="Q601" s="572">
        <f t="shared" si="127"/>
        <v>201</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4" x14ac:dyDescent="0.35">
      <c r="A602" s="243"/>
      <c r="B602" s="252"/>
      <c r="C602" s="245">
        <f t="shared" si="93"/>
        <v>5</v>
      </c>
      <c r="D602" s="268"/>
      <c r="E602" s="325"/>
      <c r="F602" s="325"/>
      <c r="G602" s="268"/>
      <c r="H602" s="273"/>
      <c r="I602" s="289"/>
      <c r="J602" s="295" t="s">
        <v>592</v>
      </c>
      <c r="K602" s="295"/>
      <c r="L602" s="273"/>
      <c r="M602" s="273"/>
      <c r="N602" s="575">
        <f t="shared" si="124"/>
        <v>57</v>
      </c>
      <c r="O602" s="572">
        <f t="shared" si="125"/>
        <v>129</v>
      </c>
      <c r="P602" s="573">
        <f t="shared" si="126"/>
        <v>129</v>
      </c>
      <c r="Q602" s="572">
        <f t="shared" si="127"/>
        <v>201</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35">
      <c r="A603" s="243"/>
      <c r="B603" s="252"/>
      <c r="C603" s="245">
        <f t="shared" si="93"/>
        <v>5</v>
      </c>
      <c r="D603" s="268"/>
      <c r="E603" s="325"/>
      <c r="F603" s="325"/>
      <c r="G603" s="268"/>
      <c r="H603" s="273"/>
      <c r="I603" s="289"/>
      <c r="J603" s="295" t="s">
        <v>565</v>
      </c>
      <c r="K603" s="295"/>
      <c r="L603" s="273"/>
      <c r="M603" s="273"/>
      <c r="N603" s="575">
        <f t="shared" si="124"/>
        <v>58</v>
      </c>
      <c r="O603" s="572">
        <f t="shared" si="125"/>
        <v>130</v>
      </c>
      <c r="P603" s="573">
        <f t="shared" si="126"/>
        <v>130</v>
      </c>
      <c r="Q603" s="572">
        <f t="shared" si="127"/>
        <v>202</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35">
      <c r="A604" s="243"/>
      <c r="B604" s="252"/>
      <c r="C604" s="245">
        <f t="shared" si="93"/>
        <v>5</v>
      </c>
      <c r="D604" s="268"/>
      <c r="E604" s="325"/>
      <c r="F604" s="325"/>
      <c r="G604" s="268"/>
      <c r="H604" s="289"/>
      <c r="I604" s="289">
        <v>4</v>
      </c>
      <c r="J604" s="295" t="s">
        <v>583</v>
      </c>
      <c r="K604" s="295"/>
      <c r="L604" s="273"/>
      <c r="M604" s="273"/>
      <c r="N604" s="273">
        <v>0</v>
      </c>
      <c r="O604" s="273">
        <v>0</v>
      </c>
      <c r="P604" s="273">
        <v>0</v>
      </c>
      <c r="Q604" s="273">
        <v>0</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3" collapsed="1" x14ac:dyDescent="0.35">
      <c r="A605" s="243"/>
      <c r="B605" s="252"/>
      <c r="C605" s="245">
        <f>INT($C$232)+3</f>
        <v>4</v>
      </c>
      <c r="D605" s="268"/>
      <c r="E605" s="325"/>
      <c r="F605" s="325"/>
      <c r="G605" s="268"/>
      <c r="H605" s="273"/>
      <c r="I605" s="289"/>
      <c r="J605" s="295" t="s">
        <v>886</v>
      </c>
      <c r="K605" s="295"/>
      <c r="L605" s="273"/>
      <c r="M605" s="273"/>
      <c r="N605" s="575">
        <f t="shared" ref="N605:N611" si="128">IF(N565=0,0,N565+24)</f>
        <v>49</v>
      </c>
      <c r="O605" s="572">
        <f>IF(N605=0,0,N605+72)</f>
        <v>121</v>
      </c>
      <c r="P605" s="573">
        <f>O605</f>
        <v>121</v>
      </c>
      <c r="Q605" s="572">
        <f>IF(P605=0,0,P605+72)</f>
        <v>193</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35">
      <c r="A606" s="243"/>
      <c r="B606" s="252"/>
      <c r="C606" s="245">
        <f t="shared" si="93"/>
        <v>5</v>
      </c>
      <c r="D606" s="268"/>
      <c r="E606" s="325"/>
      <c r="F606" s="325"/>
      <c r="G606" s="268"/>
      <c r="H606" s="273"/>
      <c r="I606" s="289"/>
      <c r="J606" s="295" t="s">
        <v>140</v>
      </c>
      <c r="K606" s="295"/>
      <c r="L606" s="273"/>
      <c r="M606" s="273"/>
      <c r="N606" s="575">
        <f t="shared" si="128"/>
        <v>59</v>
      </c>
      <c r="O606" s="572">
        <f t="shared" ref="O606:O611" si="129">IF(N606=0,0,N606+72)</f>
        <v>131</v>
      </c>
      <c r="P606" s="573">
        <f t="shared" ref="P606:P611" si="130">O606</f>
        <v>131</v>
      </c>
      <c r="Q606" s="572">
        <f t="shared" ref="Q606:Q611" si="131">IF(P606=0,0,P606+72)</f>
        <v>203</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35">
      <c r="A607" s="243"/>
      <c r="B607" s="252"/>
      <c r="C607" s="245">
        <f>INT($C$232)+4</f>
        <v>5</v>
      </c>
      <c r="D607" s="268"/>
      <c r="E607" s="325"/>
      <c r="F607" s="325"/>
      <c r="G607" s="268"/>
      <c r="H607" s="273"/>
      <c r="I607" s="289"/>
      <c r="J607" s="295" t="s">
        <v>589</v>
      </c>
      <c r="K607" s="295"/>
      <c r="L607" s="273"/>
      <c r="M607" s="273"/>
      <c r="N607" s="575">
        <f t="shared" si="128"/>
        <v>60</v>
      </c>
      <c r="O607" s="572">
        <f t="shared" si="129"/>
        <v>132</v>
      </c>
      <c r="P607" s="573">
        <f t="shared" si="130"/>
        <v>132</v>
      </c>
      <c r="Q607" s="572">
        <f t="shared" si="131"/>
        <v>204</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35">
      <c r="A608" s="243"/>
      <c r="B608" s="252"/>
      <c r="C608" s="245">
        <f>INT($C$232)+4</f>
        <v>5</v>
      </c>
      <c r="D608" s="268"/>
      <c r="E608" s="325"/>
      <c r="F608" s="325"/>
      <c r="G608" s="268"/>
      <c r="H608" s="273"/>
      <c r="I608" s="289"/>
      <c r="J608" s="295" t="s">
        <v>590</v>
      </c>
      <c r="K608" s="295"/>
      <c r="L608" s="273"/>
      <c r="M608" s="273"/>
      <c r="N608" s="575">
        <f t="shared" si="128"/>
        <v>60</v>
      </c>
      <c r="O608" s="572">
        <f t="shared" si="129"/>
        <v>132</v>
      </c>
      <c r="P608" s="573">
        <f t="shared" si="130"/>
        <v>132</v>
      </c>
      <c r="Q608" s="572">
        <f t="shared" si="131"/>
        <v>204</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idden="1" outlineLevel="4" x14ac:dyDescent="0.35">
      <c r="A609" s="243"/>
      <c r="B609" s="252"/>
      <c r="C609" s="245">
        <f>INT($C$232)+4</f>
        <v>5</v>
      </c>
      <c r="D609" s="268"/>
      <c r="E609" s="325"/>
      <c r="F609" s="325"/>
      <c r="G609" s="268"/>
      <c r="H609" s="273"/>
      <c r="I609" s="289"/>
      <c r="J609" s="295" t="s">
        <v>591</v>
      </c>
      <c r="K609" s="295"/>
      <c r="L609" s="273"/>
      <c r="M609" s="273"/>
      <c r="N609" s="575">
        <f t="shared" si="128"/>
        <v>61</v>
      </c>
      <c r="O609" s="572">
        <f t="shared" si="129"/>
        <v>133</v>
      </c>
      <c r="P609" s="573">
        <f t="shared" si="130"/>
        <v>133</v>
      </c>
      <c r="Q609" s="572">
        <f t="shared" si="131"/>
        <v>205</v>
      </c>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68"/>
      <c r="AR609" s="255"/>
      <c r="AS609" s="243"/>
      <c r="AT609" s="243"/>
      <c r="AU609" s="243"/>
    </row>
    <row r="610" spans="1:47" hidden="1" outlineLevel="4" x14ac:dyDescent="0.35">
      <c r="A610" s="243"/>
      <c r="B610" s="252"/>
      <c r="C610" s="245">
        <f>INT($C$232)+4</f>
        <v>5</v>
      </c>
      <c r="D610" s="268"/>
      <c r="E610" s="325"/>
      <c r="F610" s="325"/>
      <c r="G610" s="268"/>
      <c r="H610" s="273"/>
      <c r="I610" s="289"/>
      <c r="J610" s="295" t="s">
        <v>592</v>
      </c>
      <c r="K610" s="295"/>
      <c r="L610" s="273"/>
      <c r="M610" s="273"/>
      <c r="N610" s="575">
        <f t="shared" si="128"/>
        <v>61</v>
      </c>
      <c r="O610" s="572">
        <f t="shared" si="129"/>
        <v>133</v>
      </c>
      <c r="P610" s="573">
        <f t="shared" si="130"/>
        <v>133</v>
      </c>
      <c r="Q610" s="572">
        <f t="shared" si="131"/>
        <v>205</v>
      </c>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4" x14ac:dyDescent="0.35">
      <c r="A611" s="243"/>
      <c r="B611" s="252"/>
      <c r="C611" s="245">
        <f>INT($C$232)+4</f>
        <v>5</v>
      </c>
      <c r="D611" s="268"/>
      <c r="E611" s="325"/>
      <c r="F611" s="325"/>
      <c r="G611" s="268"/>
      <c r="H611" s="273"/>
      <c r="I611" s="289"/>
      <c r="J611" s="295" t="s">
        <v>565</v>
      </c>
      <c r="K611" s="295"/>
      <c r="L611" s="273"/>
      <c r="M611" s="273"/>
      <c r="N611" s="575">
        <f t="shared" si="128"/>
        <v>62</v>
      </c>
      <c r="O611" s="572">
        <f t="shared" si="129"/>
        <v>134</v>
      </c>
      <c r="P611" s="573">
        <f t="shared" si="130"/>
        <v>134</v>
      </c>
      <c r="Q611" s="572">
        <f t="shared" si="131"/>
        <v>206</v>
      </c>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t="5.15" customHeight="1" outlineLevel="2" x14ac:dyDescent="0.35">
      <c r="A612" s="243"/>
      <c r="B612" s="252"/>
      <c r="C612" s="245">
        <f>INT($C$232)+2.005</f>
        <v>3.0049999999999999</v>
      </c>
      <c r="D612" s="268"/>
      <c r="E612" s="268"/>
      <c r="F612" s="268"/>
      <c r="G612" s="268"/>
      <c r="H612" s="268"/>
      <c r="I612" s="268"/>
      <c r="J612" s="268"/>
      <c r="K612" s="268"/>
      <c r="L612" s="268"/>
      <c r="M612" s="268"/>
      <c r="N612" s="268"/>
      <c r="O612" s="268"/>
      <c r="P612" s="268"/>
      <c r="Q612" s="268"/>
      <c r="R612" s="268"/>
      <c r="S612" s="268"/>
      <c r="T612" s="268"/>
      <c r="U612" s="268"/>
      <c r="V612" s="268"/>
      <c r="W612" s="268"/>
      <c r="X612" s="268"/>
      <c r="Y612" s="268"/>
      <c r="Z612" s="268"/>
      <c r="AA612" s="268"/>
      <c r="AB612" s="268"/>
      <c r="AC612" s="268"/>
      <c r="AD612" s="268"/>
      <c r="AE612" s="268"/>
      <c r="AF612" s="268"/>
      <c r="AG612" s="268"/>
      <c r="AH612" s="268"/>
      <c r="AI612" s="268"/>
      <c r="AJ612" s="268"/>
      <c r="AK612" s="268"/>
      <c r="AL612" s="268"/>
      <c r="AM612" s="268"/>
      <c r="AN612" s="268"/>
      <c r="AO612" s="268"/>
      <c r="AP612" s="268"/>
      <c r="AQ612" s="268" t="s">
        <v>398</v>
      </c>
      <c r="AR612" s="255"/>
      <c r="AS612" s="243"/>
      <c r="AT612" s="243"/>
      <c r="AU612" s="243"/>
    </row>
    <row r="613" spans="1:47" outlineLevel="2" collapsed="1" x14ac:dyDescent="0.35">
      <c r="A613" s="243"/>
      <c r="B613" s="252"/>
      <c r="C613" s="245">
        <f>INT($C$232)+2</f>
        <v>3</v>
      </c>
      <c r="D613" s="268"/>
      <c r="E613" s="325"/>
      <c r="F613" s="325"/>
      <c r="G613" s="268"/>
      <c r="H613" s="338" t="s">
        <v>576</v>
      </c>
      <c r="I613" s="296" t="s">
        <v>593</v>
      </c>
      <c r="J613" s="296"/>
      <c r="K613" s="388"/>
      <c r="L613" s="386">
        <f>COUNTA($I614:$I$638)/COUNTA($H614:$H$638)</f>
        <v>8</v>
      </c>
      <c r="M613" s="273"/>
      <c r="N613" s="296"/>
      <c r="O613" s="296"/>
      <c r="P613" s="296"/>
      <c r="Q613" s="296"/>
      <c r="R613" s="296" t="s">
        <v>594</v>
      </c>
      <c r="S613" s="296"/>
      <c r="T613" s="296"/>
      <c r="U613" s="296"/>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35">
      <c r="A614" s="243"/>
      <c r="B614" s="252"/>
      <c r="C614" s="245">
        <f t="shared" ref="C614:C637" si="132">INT($C$232)+3</f>
        <v>4</v>
      </c>
      <c r="D614" s="268"/>
      <c r="E614" s="325"/>
      <c r="F614" s="325"/>
      <c r="G614" s="268"/>
      <c r="H614" s="289" t="str">
        <f>H$251</f>
        <v>Aut</v>
      </c>
      <c r="I614" s="295" t="s">
        <v>539</v>
      </c>
      <c r="J614" s="295"/>
      <c r="K614" s="273"/>
      <c r="L614" s="272"/>
      <c r="M614" s="273"/>
      <c r="N614" s="273"/>
      <c r="O614" s="273"/>
      <c r="P614" s="273"/>
      <c r="Q614" s="273"/>
      <c r="R614" s="290">
        <v>20</v>
      </c>
      <c r="S614" s="572">
        <f t="shared" ref="S614:S637" si="133">IF(R614=0,0,R614+72)</f>
        <v>92</v>
      </c>
      <c r="T614" s="573">
        <f t="shared" ref="T614:T637" si="134">S614</f>
        <v>92</v>
      </c>
      <c r="U614" s="572">
        <f t="shared" ref="U614:U637" si="135">IF(T614=0,0,T614+72)</f>
        <v>164</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35">
      <c r="A615" s="243"/>
      <c r="B615" s="252"/>
      <c r="C615" s="245">
        <f t="shared" si="132"/>
        <v>4</v>
      </c>
      <c r="D615" s="268"/>
      <c r="E615" s="325"/>
      <c r="F615" s="325"/>
      <c r="G615" s="268"/>
      <c r="H615" s="289"/>
      <c r="I615" s="295" t="s">
        <v>540</v>
      </c>
      <c r="J615" s="295"/>
      <c r="K615" s="273"/>
      <c r="L615" s="273"/>
      <c r="M615" s="273"/>
      <c r="N615" s="273"/>
      <c r="O615" s="273"/>
      <c r="P615" s="273"/>
      <c r="Q615" s="273"/>
      <c r="R615" s="290">
        <v>21</v>
      </c>
      <c r="S615" s="572">
        <f t="shared" si="133"/>
        <v>93</v>
      </c>
      <c r="T615" s="573">
        <f t="shared" si="134"/>
        <v>93</v>
      </c>
      <c r="U615" s="572">
        <f t="shared" si="135"/>
        <v>165</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35">
      <c r="A616" s="243"/>
      <c r="B616" s="252"/>
      <c r="C616" s="245">
        <f t="shared" si="132"/>
        <v>4</v>
      </c>
      <c r="D616" s="268"/>
      <c r="E616" s="325"/>
      <c r="F616" s="325"/>
      <c r="G616" s="268"/>
      <c r="H616" s="289"/>
      <c r="I616" s="295" t="s">
        <v>541</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35">
      <c r="A617" s="243"/>
      <c r="B617" s="252"/>
      <c r="C617" s="245">
        <f t="shared" si="132"/>
        <v>4</v>
      </c>
      <c r="D617" s="268"/>
      <c r="E617" s="325"/>
      <c r="F617" s="325"/>
      <c r="G617" s="268"/>
      <c r="H617" s="289"/>
      <c r="I617" s="295" t="s">
        <v>526</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35">
      <c r="A618" s="243"/>
      <c r="B618" s="252"/>
      <c r="C618" s="245">
        <f t="shared" si="132"/>
        <v>4</v>
      </c>
      <c r="D618" s="268"/>
      <c r="E618" s="325"/>
      <c r="F618" s="325"/>
      <c r="G618" s="268"/>
      <c r="H618" s="289"/>
      <c r="I618" s="295" t="s">
        <v>527</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35">
      <c r="A619" s="243"/>
      <c r="B619" s="252"/>
      <c r="C619" s="245">
        <f t="shared" si="132"/>
        <v>4</v>
      </c>
      <c r="D619" s="268"/>
      <c r="E619" s="325"/>
      <c r="F619" s="325"/>
      <c r="G619" s="268"/>
      <c r="H619" s="289"/>
      <c r="I619" s="295" t="s">
        <v>528</v>
      </c>
      <c r="J619" s="295"/>
      <c r="K619" s="273"/>
      <c r="L619" s="273"/>
      <c r="M619" s="273"/>
      <c r="N619" s="273"/>
      <c r="O619" s="273"/>
      <c r="P619" s="273"/>
      <c r="Q619" s="273"/>
      <c r="R619" s="273">
        <v>0</v>
      </c>
      <c r="S619" s="572">
        <f t="shared" si="133"/>
        <v>0</v>
      </c>
      <c r="T619" s="573">
        <f t="shared" si="134"/>
        <v>0</v>
      </c>
      <c r="U619" s="572">
        <f t="shared" si="135"/>
        <v>0</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35">
      <c r="A620" s="243"/>
      <c r="B620" s="252"/>
      <c r="C620" s="245">
        <f t="shared" si="132"/>
        <v>4</v>
      </c>
      <c r="D620" s="268"/>
      <c r="E620" s="325"/>
      <c r="F620" s="325"/>
      <c r="G620" s="268"/>
      <c r="H620" s="289"/>
      <c r="I620" s="295" t="s">
        <v>529</v>
      </c>
      <c r="J620" s="295"/>
      <c r="K620" s="273"/>
      <c r="L620" s="273"/>
      <c r="M620" s="273"/>
      <c r="N620" s="273"/>
      <c r="O620" s="273"/>
      <c r="P620" s="273"/>
      <c r="Q620" s="273"/>
      <c r="R620" s="273">
        <v>0</v>
      </c>
      <c r="S620" s="572">
        <f t="shared" si="133"/>
        <v>0</v>
      </c>
      <c r="T620" s="573">
        <f t="shared" si="134"/>
        <v>0</v>
      </c>
      <c r="U620" s="572">
        <f t="shared" si="135"/>
        <v>0</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35">
      <c r="A621" s="243"/>
      <c r="B621" s="252"/>
      <c r="C621" s="245">
        <f t="shared" si="132"/>
        <v>4</v>
      </c>
      <c r="D621" s="268"/>
      <c r="E621" s="325"/>
      <c r="F621" s="325"/>
      <c r="G621" s="268"/>
      <c r="H621" s="289"/>
      <c r="I621" s="295" t="s">
        <v>530</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35">
      <c r="A622" s="243"/>
      <c r="B622" s="252"/>
      <c r="C622" s="245">
        <f t="shared" si="132"/>
        <v>4</v>
      </c>
      <c r="D622" s="268"/>
      <c r="E622" s="325"/>
      <c r="F622" s="325"/>
      <c r="G622" s="268"/>
      <c r="H622" s="289" t="str">
        <f>H$252</f>
        <v>Win</v>
      </c>
      <c r="I622" s="295" t="s">
        <v>539</v>
      </c>
      <c r="J622" s="295"/>
      <c r="K622" s="273"/>
      <c r="L622" s="273"/>
      <c r="M622" s="273"/>
      <c r="N622" s="273"/>
      <c r="O622" s="273"/>
      <c r="P622" s="273"/>
      <c r="Q622" s="273"/>
      <c r="R622" s="576">
        <f>IF(R614=0,0,R614+24)</f>
        <v>44</v>
      </c>
      <c r="S622" s="572">
        <f t="shared" si="133"/>
        <v>116</v>
      </c>
      <c r="T622" s="573">
        <f t="shared" si="134"/>
        <v>116</v>
      </c>
      <c r="U622" s="572">
        <f t="shared" si="135"/>
        <v>188</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35">
      <c r="A623" s="243"/>
      <c r="B623" s="252"/>
      <c r="C623" s="245">
        <f t="shared" si="132"/>
        <v>4</v>
      </c>
      <c r="D623" s="268"/>
      <c r="E623" s="325"/>
      <c r="F623" s="325"/>
      <c r="G623" s="268"/>
      <c r="H623" s="289"/>
      <c r="I623" s="295" t="s">
        <v>540</v>
      </c>
      <c r="J623" s="295"/>
      <c r="K623" s="273"/>
      <c r="L623" s="273"/>
      <c r="M623" s="273"/>
      <c r="N623" s="273"/>
      <c r="O623" s="273"/>
      <c r="P623" s="273"/>
      <c r="Q623" s="273"/>
      <c r="R623" s="576">
        <f>IF(R615=0,0,R615+24)</f>
        <v>45</v>
      </c>
      <c r="S623" s="572">
        <f t="shared" si="133"/>
        <v>117</v>
      </c>
      <c r="T623" s="573">
        <f t="shared" si="134"/>
        <v>117</v>
      </c>
      <c r="U623" s="572">
        <f t="shared" si="135"/>
        <v>189</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35">
      <c r="A624" s="243"/>
      <c r="B624" s="252"/>
      <c r="C624" s="245">
        <f t="shared" si="132"/>
        <v>4</v>
      </c>
      <c r="D624" s="268"/>
      <c r="E624" s="325"/>
      <c r="F624" s="325"/>
      <c r="G624" s="268"/>
      <c r="H624" s="289"/>
      <c r="I624" s="295" t="s">
        <v>541</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35">
      <c r="A625" s="243"/>
      <c r="B625" s="252"/>
      <c r="C625" s="245">
        <f t="shared" si="132"/>
        <v>4</v>
      </c>
      <c r="D625" s="268"/>
      <c r="E625" s="325"/>
      <c r="F625" s="325"/>
      <c r="G625" s="268"/>
      <c r="H625" s="289"/>
      <c r="I625" s="295" t="s">
        <v>526</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35">
      <c r="A626" s="243"/>
      <c r="B626" s="252"/>
      <c r="C626" s="245">
        <f t="shared" si="132"/>
        <v>4</v>
      </c>
      <c r="D626" s="268"/>
      <c r="E626" s="325"/>
      <c r="F626" s="325"/>
      <c r="G626" s="268"/>
      <c r="H626" s="289"/>
      <c r="I626" s="295" t="s">
        <v>527</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35">
      <c r="A627" s="243"/>
      <c r="B627" s="252"/>
      <c r="C627" s="245">
        <f t="shared" si="132"/>
        <v>4</v>
      </c>
      <c r="D627" s="268"/>
      <c r="E627" s="325"/>
      <c r="F627" s="325"/>
      <c r="G627" s="268"/>
      <c r="H627" s="289"/>
      <c r="I627" s="295" t="s">
        <v>528</v>
      </c>
      <c r="J627" s="295"/>
      <c r="K627" s="273"/>
      <c r="L627" s="273"/>
      <c r="M627" s="273"/>
      <c r="N627" s="273"/>
      <c r="O627" s="273"/>
      <c r="P627" s="273"/>
      <c r="Q627" s="273"/>
      <c r="R627" s="273">
        <v>0</v>
      </c>
      <c r="S627" s="572">
        <f t="shared" si="133"/>
        <v>0</v>
      </c>
      <c r="T627" s="573">
        <f t="shared" si="134"/>
        <v>0</v>
      </c>
      <c r="U627" s="572">
        <f t="shared" si="135"/>
        <v>0</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35">
      <c r="A628" s="243"/>
      <c r="B628" s="252"/>
      <c r="C628" s="245">
        <f t="shared" si="132"/>
        <v>4</v>
      </c>
      <c r="D628" s="268"/>
      <c r="E628" s="325"/>
      <c r="F628" s="325"/>
      <c r="G628" s="268"/>
      <c r="H628" s="289"/>
      <c r="I628" s="295" t="s">
        <v>529</v>
      </c>
      <c r="J628" s="295"/>
      <c r="K628" s="273"/>
      <c r="L628" s="273"/>
      <c r="M628" s="273"/>
      <c r="N628" s="273"/>
      <c r="O628" s="273"/>
      <c r="P628" s="273"/>
      <c r="Q628" s="273"/>
      <c r="R628" s="273">
        <v>0</v>
      </c>
      <c r="S628" s="572">
        <f t="shared" si="133"/>
        <v>0</v>
      </c>
      <c r="T628" s="573">
        <f t="shared" si="134"/>
        <v>0</v>
      </c>
      <c r="U628" s="572">
        <f t="shared" si="135"/>
        <v>0</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35">
      <c r="A629" s="243"/>
      <c r="B629" s="252"/>
      <c r="C629" s="245">
        <f t="shared" si="132"/>
        <v>4</v>
      </c>
      <c r="D629" s="268"/>
      <c r="E629" s="325"/>
      <c r="F629" s="325"/>
      <c r="G629" s="268"/>
      <c r="H629" s="289"/>
      <c r="I629" s="295" t="s">
        <v>530</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35">
      <c r="A630" s="243"/>
      <c r="B630" s="252"/>
      <c r="C630" s="245">
        <f t="shared" si="132"/>
        <v>4</v>
      </c>
      <c r="D630" s="268"/>
      <c r="E630" s="325"/>
      <c r="F630" s="325"/>
      <c r="G630" s="268"/>
      <c r="H630" s="289" t="str">
        <f>H$253</f>
        <v>Spr</v>
      </c>
      <c r="I630" s="295" t="s">
        <v>539</v>
      </c>
      <c r="J630" s="295"/>
      <c r="K630" s="273"/>
      <c r="L630" s="273"/>
      <c r="M630" s="273"/>
      <c r="N630" s="273"/>
      <c r="O630" s="273"/>
      <c r="P630" s="273"/>
      <c r="Q630" s="273"/>
      <c r="R630" s="576">
        <f>IF(R622=0,0,R622+24)</f>
        <v>68</v>
      </c>
      <c r="S630" s="572">
        <f t="shared" si="133"/>
        <v>140</v>
      </c>
      <c r="T630" s="573">
        <f t="shared" si="134"/>
        <v>140</v>
      </c>
      <c r="U630" s="572">
        <f t="shared" si="135"/>
        <v>212</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35">
      <c r="A631" s="243"/>
      <c r="B631" s="252"/>
      <c r="C631" s="245">
        <f t="shared" si="132"/>
        <v>4</v>
      </c>
      <c r="D631" s="268"/>
      <c r="E631" s="325"/>
      <c r="F631" s="325"/>
      <c r="G631" s="268"/>
      <c r="H631" s="289"/>
      <c r="I631" s="295" t="s">
        <v>540</v>
      </c>
      <c r="J631" s="295"/>
      <c r="K631" s="273"/>
      <c r="L631" s="273"/>
      <c r="M631" s="273"/>
      <c r="N631" s="273"/>
      <c r="O631" s="273"/>
      <c r="P631" s="273"/>
      <c r="Q631" s="273"/>
      <c r="R631" s="576">
        <f>IF(R623=0,0,R623+24)</f>
        <v>69</v>
      </c>
      <c r="S631" s="572">
        <f t="shared" si="133"/>
        <v>141</v>
      </c>
      <c r="T631" s="573">
        <f t="shared" si="134"/>
        <v>141</v>
      </c>
      <c r="U631" s="572">
        <f t="shared" si="135"/>
        <v>213</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35">
      <c r="A632" s="243"/>
      <c r="B632" s="252"/>
      <c r="C632" s="245">
        <f t="shared" si="132"/>
        <v>4</v>
      </c>
      <c r="D632" s="268"/>
      <c r="E632" s="325"/>
      <c r="F632" s="325"/>
      <c r="G632" s="268"/>
      <c r="H632" s="289"/>
      <c r="I632" s="295" t="s">
        <v>541</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35">
      <c r="A633" s="243"/>
      <c r="B633" s="252"/>
      <c r="C633" s="245">
        <f t="shared" si="132"/>
        <v>4</v>
      </c>
      <c r="D633" s="268"/>
      <c r="E633" s="325"/>
      <c r="F633" s="325"/>
      <c r="G633" s="268"/>
      <c r="H633" s="289"/>
      <c r="I633" s="295" t="s">
        <v>526</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35">
      <c r="A634" s="243"/>
      <c r="B634" s="252"/>
      <c r="C634" s="245">
        <f t="shared" si="132"/>
        <v>4</v>
      </c>
      <c r="D634" s="268"/>
      <c r="E634" s="325"/>
      <c r="F634" s="325"/>
      <c r="G634" s="268"/>
      <c r="H634" s="289"/>
      <c r="I634" s="295" t="s">
        <v>527</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idden="1" outlineLevel="3" x14ac:dyDescent="0.35">
      <c r="A635" s="243"/>
      <c r="B635" s="252"/>
      <c r="C635" s="245">
        <f t="shared" si="132"/>
        <v>4</v>
      </c>
      <c r="D635" s="268"/>
      <c r="E635" s="325"/>
      <c r="F635" s="325"/>
      <c r="G635" s="268"/>
      <c r="H635" s="289"/>
      <c r="I635" s="295" t="s">
        <v>528</v>
      </c>
      <c r="J635" s="295"/>
      <c r="K635" s="273"/>
      <c r="L635" s="273"/>
      <c r="M635" s="273"/>
      <c r="N635" s="273"/>
      <c r="O635" s="273"/>
      <c r="P635" s="273"/>
      <c r="Q635" s="273"/>
      <c r="R635" s="273">
        <v>0</v>
      </c>
      <c r="S635" s="572">
        <f t="shared" si="133"/>
        <v>0</v>
      </c>
      <c r="T635" s="573">
        <f t="shared" si="134"/>
        <v>0</v>
      </c>
      <c r="U635" s="572">
        <f t="shared" si="135"/>
        <v>0</v>
      </c>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68"/>
      <c r="AR635" s="255"/>
      <c r="AS635" s="243"/>
      <c r="AT635" s="243"/>
      <c r="AU635" s="243"/>
    </row>
    <row r="636" spans="1:47" hidden="1" outlineLevel="3" x14ac:dyDescent="0.35">
      <c r="A636" s="243"/>
      <c r="B636" s="252"/>
      <c r="C636" s="245">
        <f t="shared" si="132"/>
        <v>4</v>
      </c>
      <c r="D636" s="268"/>
      <c r="E636" s="325"/>
      <c r="F636" s="325"/>
      <c r="G636" s="268"/>
      <c r="H636" s="289"/>
      <c r="I636" s="295" t="s">
        <v>529</v>
      </c>
      <c r="J636" s="295"/>
      <c r="K636" s="273"/>
      <c r="L636" s="273"/>
      <c r="M636" s="273"/>
      <c r="N636" s="273"/>
      <c r="O636" s="273"/>
      <c r="P636" s="273"/>
      <c r="Q636" s="273"/>
      <c r="R636" s="273">
        <v>0</v>
      </c>
      <c r="S636" s="572">
        <f t="shared" si="133"/>
        <v>0</v>
      </c>
      <c r="T636" s="573">
        <f t="shared" si="134"/>
        <v>0</v>
      </c>
      <c r="U636" s="572">
        <f t="shared" si="135"/>
        <v>0</v>
      </c>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hidden="1" outlineLevel="3" x14ac:dyDescent="0.35">
      <c r="A637" s="243"/>
      <c r="B637" s="252"/>
      <c r="C637" s="245">
        <f t="shared" si="132"/>
        <v>4</v>
      </c>
      <c r="D637" s="268"/>
      <c r="E637" s="325"/>
      <c r="F637" s="325"/>
      <c r="G637" s="268"/>
      <c r="H637" s="289"/>
      <c r="I637" s="295" t="s">
        <v>530</v>
      </c>
      <c r="J637" s="295"/>
      <c r="K637" s="273"/>
      <c r="L637" s="273"/>
      <c r="M637" s="273"/>
      <c r="N637" s="273"/>
      <c r="O637" s="273"/>
      <c r="P637" s="273"/>
      <c r="Q637" s="273"/>
      <c r="R637" s="273">
        <v>0</v>
      </c>
      <c r="S637" s="572">
        <f t="shared" si="133"/>
        <v>0</v>
      </c>
      <c r="T637" s="573">
        <f t="shared" si="134"/>
        <v>0</v>
      </c>
      <c r="U637" s="572">
        <f t="shared" si="135"/>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ht="5.15" customHeight="1" outlineLevel="2" x14ac:dyDescent="0.35">
      <c r="A638" s="243"/>
      <c r="B638" s="252"/>
      <c r="C638" s="245">
        <f>INT($C$232)+2.005</f>
        <v>3.0049999999999999</v>
      </c>
      <c r="D638" s="268"/>
      <c r="E638" s="268"/>
      <c r="F638" s="268"/>
      <c r="G638" s="268"/>
      <c r="H638" s="268"/>
      <c r="I638" s="268"/>
      <c r="J638" s="268"/>
      <c r="K638" s="268"/>
      <c r="L638" s="268"/>
      <c r="M638" s="268"/>
      <c r="N638" s="268"/>
      <c r="O638" s="268"/>
      <c r="P638" s="268"/>
      <c r="Q638" s="268"/>
      <c r="R638" s="268"/>
      <c r="S638" s="268"/>
      <c r="T638" s="268"/>
      <c r="U638" s="268"/>
      <c r="V638" s="268"/>
      <c r="W638" s="268"/>
      <c r="X638" s="268"/>
      <c r="Y638" s="268"/>
      <c r="Z638" s="268"/>
      <c r="AA638" s="268"/>
      <c r="AB638" s="268"/>
      <c r="AC638" s="268"/>
      <c r="AD638" s="268"/>
      <c r="AE638" s="268"/>
      <c r="AF638" s="268"/>
      <c r="AG638" s="268"/>
      <c r="AH638" s="268"/>
      <c r="AI638" s="268"/>
      <c r="AJ638" s="268"/>
      <c r="AK638" s="268"/>
      <c r="AL638" s="268"/>
      <c r="AM638" s="268"/>
      <c r="AN638" s="268"/>
      <c r="AO638" s="268"/>
      <c r="AP638" s="268"/>
      <c r="AQ638" s="268" t="s">
        <v>398</v>
      </c>
      <c r="AR638" s="255"/>
      <c r="AS638" s="243"/>
      <c r="AT638" s="243"/>
      <c r="AU638" s="243"/>
    </row>
    <row r="639" spans="1:47" outlineLevel="2" x14ac:dyDescent="0.35">
      <c r="A639" s="243"/>
      <c r="B639" s="252"/>
      <c r="C639" s="245">
        <f>INT($C$232)+2</f>
        <v>3</v>
      </c>
      <c r="D639" s="268"/>
      <c r="E639" s="325"/>
      <c r="F639" s="325"/>
      <c r="G639" s="268"/>
      <c r="H639" s="338" t="s">
        <v>576</v>
      </c>
      <c r="I639" s="296" t="s">
        <v>910</v>
      </c>
      <c r="J639" s="296"/>
      <c r="K639" s="388"/>
      <c r="L639" s="386">
        <f>COUNTA($I640:$I$652)/COUNTA($H640:$H$652)</f>
        <v>4</v>
      </c>
      <c r="M639" s="273"/>
      <c r="N639" s="296"/>
      <c r="O639" s="296"/>
      <c r="P639" s="296"/>
      <c r="Q639" s="296"/>
      <c r="R639" s="296" t="s">
        <v>594</v>
      </c>
      <c r="S639" s="296"/>
      <c r="T639" s="296"/>
      <c r="U639" s="296"/>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35">
      <c r="A640" s="243"/>
      <c r="B640" s="252"/>
      <c r="C640" s="245">
        <f t="shared" ref="C640:C651" si="136">INT($C$232)+3</f>
        <v>4</v>
      </c>
      <c r="D640" s="268"/>
      <c r="E640" s="325"/>
      <c r="F640" s="325"/>
      <c r="G640" s="268"/>
      <c r="H640" s="289" t="str">
        <f>H$251</f>
        <v>Aut</v>
      </c>
      <c r="I640" s="295" t="s">
        <v>583</v>
      </c>
      <c r="J640" s="295"/>
      <c r="K640" s="273"/>
      <c r="L640" s="272"/>
      <c r="M640" s="273"/>
      <c r="N640" s="273"/>
      <c r="O640" s="273"/>
      <c r="P640" s="273"/>
      <c r="Q640" s="273"/>
      <c r="R640" s="273">
        <v>0</v>
      </c>
      <c r="S640" s="273">
        <v>0</v>
      </c>
      <c r="T640" s="273">
        <v>0</v>
      </c>
      <c r="U640" s="273">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35">
      <c r="A641" s="243"/>
      <c r="B641" s="252"/>
      <c r="C641" s="245">
        <f t="shared" si="136"/>
        <v>4</v>
      </c>
      <c r="D641" s="268"/>
      <c r="E641" s="325"/>
      <c r="F641" s="325"/>
      <c r="G641" s="268"/>
      <c r="H641" s="289"/>
      <c r="I641" s="295" t="s">
        <v>596</v>
      </c>
      <c r="J641" s="295"/>
      <c r="K641" s="273"/>
      <c r="L641" s="272"/>
      <c r="M641" s="273"/>
      <c r="N641" s="273"/>
      <c r="O641" s="273"/>
      <c r="P641" s="273"/>
      <c r="Q641" s="273"/>
      <c r="R641" s="273">
        <v>0</v>
      </c>
      <c r="S641" s="572">
        <f>IF(R641=0,0,R641+72)</f>
        <v>0</v>
      </c>
      <c r="T641" s="573">
        <f>S641</f>
        <v>0</v>
      </c>
      <c r="U641" s="572">
        <f>IF(T641=0,0,T641+72)</f>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35">
      <c r="A642" s="243"/>
      <c r="B642" s="252"/>
      <c r="C642" s="245">
        <f t="shared" si="136"/>
        <v>4</v>
      </c>
      <c r="D642" s="268"/>
      <c r="E642" s="325"/>
      <c r="F642" s="325"/>
      <c r="G642" s="268"/>
      <c r="H642" s="289"/>
      <c r="I642" s="295" t="s">
        <v>597</v>
      </c>
      <c r="J642" s="295"/>
      <c r="K642" s="273"/>
      <c r="L642" s="273"/>
      <c r="M642" s="273"/>
      <c r="N642" s="273"/>
      <c r="O642" s="273"/>
      <c r="P642" s="273"/>
      <c r="Q642" s="273"/>
      <c r="R642" s="290">
        <v>24</v>
      </c>
      <c r="S642" s="572">
        <f>IF(R642=0,0,R642+72)</f>
        <v>96</v>
      </c>
      <c r="T642" s="573">
        <f>S642</f>
        <v>96</v>
      </c>
      <c r="U642" s="572">
        <f>IF(T642=0,0,T642+72)</f>
        <v>168</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35">
      <c r="A643" s="243"/>
      <c r="B643" s="252"/>
      <c r="C643" s="245">
        <f t="shared" si="136"/>
        <v>4</v>
      </c>
      <c r="D643" s="268"/>
      <c r="E643" s="325"/>
      <c r="F643" s="325"/>
      <c r="G643" s="268"/>
      <c r="H643" s="289"/>
      <c r="I643" s="295" t="s">
        <v>598</v>
      </c>
      <c r="J643" s="295"/>
      <c r="K643" s="273"/>
      <c r="L643" s="273"/>
      <c r="M643" s="273"/>
      <c r="N643" s="273"/>
      <c r="O643" s="273"/>
      <c r="P643" s="273"/>
      <c r="Q643" s="273"/>
      <c r="R643" s="290">
        <v>0</v>
      </c>
      <c r="S643" s="572">
        <f>IF(R643=0,0,R643+72)</f>
        <v>0</v>
      </c>
      <c r="T643" s="573">
        <f>S643</f>
        <v>0</v>
      </c>
      <c r="U643" s="572">
        <f>IF(T643=0,0,T643+72)</f>
        <v>0</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35">
      <c r="A644" s="243"/>
      <c r="B644" s="252"/>
      <c r="C644" s="245">
        <f t="shared" si="136"/>
        <v>4</v>
      </c>
      <c r="D644" s="268"/>
      <c r="E644" s="325"/>
      <c r="F644" s="325"/>
      <c r="G644" s="268"/>
      <c r="H644" s="289" t="str">
        <f>H$252</f>
        <v>Win</v>
      </c>
      <c r="I644" s="295" t="s">
        <v>583</v>
      </c>
      <c r="J644" s="295"/>
      <c r="K644" s="273"/>
      <c r="L644" s="273"/>
      <c r="M644" s="273"/>
      <c r="N644" s="273"/>
      <c r="O644" s="273"/>
      <c r="P644" s="273"/>
      <c r="Q644" s="273"/>
      <c r="R644" s="273">
        <v>0</v>
      </c>
      <c r="S644" s="273">
        <v>0</v>
      </c>
      <c r="T644" s="273">
        <v>0</v>
      </c>
      <c r="U644" s="273">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35">
      <c r="A645" s="243"/>
      <c r="B645" s="252"/>
      <c r="C645" s="245">
        <f t="shared" si="136"/>
        <v>4</v>
      </c>
      <c r="D645" s="268"/>
      <c r="E645" s="325"/>
      <c r="F645" s="325"/>
      <c r="G645" s="268"/>
      <c r="H645" s="289"/>
      <c r="I645" s="295" t="s">
        <v>596</v>
      </c>
      <c r="J645" s="295"/>
      <c r="K645" s="273"/>
      <c r="L645" s="273"/>
      <c r="M645" s="273"/>
      <c r="N645" s="273"/>
      <c r="O645" s="273"/>
      <c r="P645" s="273"/>
      <c r="Q645" s="273"/>
      <c r="R645" s="273">
        <v>0</v>
      </c>
      <c r="S645" s="572">
        <f>IF(R645=0,0,R645+72)</f>
        <v>0</v>
      </c>
      <c r="T645" s="573">
        <f>S645</f>
        <v>0</v>
      </c>
      <c r="U645" s="572">
        <f>IF(T645=0,0,T645+72)</f>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35">
      <c r="A646" s="243"/>
      <c r="B646" s="252"/>
      <c r="C646" s="245">
        <f t="shared" si="136"/>
        <v>4</v>
      </c>
      <c r="D646" s="268"/>
      <c r="E646" s="325"/>
      <c r="F646" s="325"/>
      <c r="G646" s="268"/>
      <c r="H646" s="289"/>
      <c r="I646" s="295" t="s">
        <v>597</v>
      </c>
      <c r="J646" s="295"/>
      <c r="K646" s="273"/>
      <c r="L646" s="273"/>
      <c r="M646" s="273"/>
      <c r="N646" s="273"/>
      <c r="O646" s="273"/>
      <c r="P646" s="273"/>
      <c r="Q646" s="273"/>
      <c r="R646" s="574">
        <f>IF(R642=0,0,R642+24)</f>
        <v>48</v>
      </c>
      <c r="S646" s="572">
        <f>IF(R646=0,0,R646+72)</f>
        <v>120</v>
      </c>
      <c r="T646" s="573">
        <f>S646</f>
        <v>120</v>
      </c>
      <c r="U646" s="572">
        <f>IF(T646=0,0,T646+72)</f>
        <v>192</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35">
      <c r="A647" s="243"/>
      <c r="B647" s="252"/>
      <c r="C647" s="245">
        <f t="shared" si="136"/>
        <v>4</v>
      </c>
      <c r="D647" s="268"/>
      <c r="E647" s="325"/>
      <c r="F647" s="325"/>
      <c r="G647" s="268"/>
      <c r="H647" s="289"/>
      <c r="I647" s="295" t="s">
        <v>598</v>
      </c>
      <c r="J647" s="295"/>
      <c r="K647" s="273"/>
      <c r="L647" s="273"/>
      <c r="M647" s="273"/>
      <c r="N647" s="273"/>
      <c r="O647" s="273"/>
      <c r="P647" s="273"/>
      <c r="Q647" s="273"/>
      <c r="R647" s="574">
        <f>IF(R643=0,0,R643+24)</f>
        <v>0</v>
      </c>
      <c r="S647" s="572">
        <f>IF(R647=0,0,R647+72)</f>
        <v>0</v>
      </c>
      <c r="T647" s="573">
        <f>S647</f>
        <v>0</v>
      </c>
      <c r="U647" s="572">
        <f>IF(T647=0,0,T647+72)</f>
        <v>0</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35">
      <c r="A648" s="243"/>
      <c r="B648" s="252"/>
      <c r="C648" s="245">
        <f t="shared" si="136"/>
        <v>4</v>
      </c>
      <c r="D648" s="268"/>
      <c r="E648" s="325"/>
      <c r="F648" s="325"/>
      <c r="G648" s="268"/>
      <c r="H648" s="289" t="str">
        <f>H$253</f>
        <v>Spr</v>
      </c>
      <c r="I648" s="295" t="s">
        <v>583</v>
      </c>
      <c r="J648" s="295"/>
      <c r="K648" s="273"/>
      <c r="L648" s="273"/>
      <c r="M648" s="273"/>
      <c r="N648" s="273"/>
      <c r="O648" s="273"/>
      <c r="P648" s="273"/>
      <c r="Q648" s="273"/>
      <c r="R648" s="273">
        <v>0</v>
      </c>
      <c r="S648" s="273">
        <v>0</v>
      </c>
      <c r="T648" s="273">
        <v>0</v>
      </c>
      <c r="U648" s="273">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outlineLevel="3" x14ac:dyDescent="0.35">
      <c r="A649" s="243"/>
      <c r="B649" s="252"/>
      <c r="C649" s="245">
        <f t="shared" si="136"/>
        <v>4</v>
      </c>
      <c r="D649" s="268"/>
      <c r="E649" s="325"/>
      <c r="F649" s="325"/>
      <c r="G649" s="268"/>
      <c r="H649" s="289"/>
      <c r="I649" s="295" t="s">
        <v>596</v>
      </c>
      <c r="J649" s="295"/>
      <c r="K649" s="273"/>
      <c r="L649" s="273"/>
      <c r="M649" s="273"/>
      <c r="N649" s="273"/>
      <c r="O649" s="273"/>
      <c r="P649" s="273"/>
      <c r="Q649" s="273"/>
      <c r="R649" s="273">
        <v>0</v>
      </c>
      <c r="S649" s="572">
        <f>IF(R649=0,0,R649+72)</f>
        <v>0</v>
      </c>
      <c r="T649" s="573">
        <f>S649</f>
        <v>0</v>
      </c>
      <c r="U649" s="572">
        <f>IF(T649=0,0,T649+72)</f>
        <v>0</v>
      </c>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68"/>
      <c r="AR649" s="255"/>
      <c r="AS649" s="243"/>
      <c r="AT649" s="243"/>
      <c r="AU649" s="243"/>
    </row>
    <row r="650" spans="1:47" outlineLevel="3" x14ac:dyDescent="0.35">
      <c r="A650" s="243"/>
      <c r="B650" s="252"/>
      <c r="C650" s="245">
        <f t="shared" si="136"/>
        <v>4</v>
      </c>
      <c r="D650" s="268"/>
      <c r="E650" s="325"/>
      <c r="F650" s="325"/>
      <c r="G650" s="268"/>
      <c r="H650" s="289"/>
      <c r="I650" s="295" t="s">
        <v>597</v>
      </c>
      <c r="J650" s="295"/>
      <c r="K650" s="273"/>
      <c r="L650" s="273"/>
      <c r="M650" s="273"/>
      <c r="N650" s="273"/>
      <c r="O650" s="273"/>
      <c r="P650" s="273"/>
      <c r="Q650" s="273"/>
      <c r="R650" s="574">
        <f>IF(R646=0,0,R646+24)</f>
        <v>72</v>
      </c>
      <c r="S650" s="572">
        <f>IF(R650=0,0,R650+72)</f>
        <v>144</v>
      </c>
      <c r="T650" s="573">
        <f>S650</f>
        <v>144</v>
      </c>
      <c r="U650" s="572">
        <f>IF(T650=0,0,T650+72)</f>
        <v>216</v>
      </c>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outlineLevel="3" x14ac:dyDescent="0.35">
      <c r="A651" s="243"/>
      <c r="B651" s="252"/>
      <c r="C651" s="245">
        <f t="shared" si="136"/>
        <v>4</v>
      </c>
      <c r="D651" s="268"/>
      <c r="E651" s="325"/>
      <c r="F651" s="325"/>
      <c r="G651" s="268"/>
      <c r="H651" s="289"/>
      <c r="I651" s="295" t="s">
        <v>598</v>
      </c>
      <c r="J651" s="295"/>
      <c r="K651" s="273"/>
      <c r="L651" s="273"/>
      <c r="M651" s="273"/>
      <c r="N651" s="273"/>
      <c r="O651" s="273"/>
      <c r="P651" s="273"/>
      <c r="Q651" s="273"/>
      <c r="R651" s="574">
        <f>IF(R647=0,0,R647+24)</f>
        <v>0</v>
      </c>
      <c r="S651" s="572">
        <f>IF(R651=0,0,R651+72)</f>
        <v>0</v>
      </c>
      <c r="T651" s="573">
        <f>S651</f>
        <v>0</v>
      </c>
      <c r="U651" s="572">
        <f>IF(T651=0,0,T651+72)</f>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t="5.15" customHeight="1" outlineLevel="2" x14ac:dyDescent="0.35">
      <c r="A652" s="243"/>
      <c r="B652" s="252"/>
      <c r="C652" s="245">
        <f>INT($C$232)+2.005</f>
        <v>3.0049999999999999</v>
      </c>
      <c r="D652" s="268"/>
      <c r="E652" s="268"/>
      <c r="F652" s="268"/>
      <c r="G652" s="268"/>
      <c r="H652" s="268"/>
      <c r="I652" s="268"/>
      <c r="J652" s="268"/>
      <c r="K652" s="268"/>
      <c r="L652" s="268"/>
      <c r="M652" s="268"/>
      <c r="N652" s="268"/>
      <c r="O652" s="268"/>
      <c r="P652" s="268"/>
      <c r="Q652" s="268"/>
      <c r="R652" s="268"/>
      <c r="S652" s="268"/>
      <c r="T652" s="268"/>
      <c r="U652" s="268"/>
      <c r="V652" s="268"/>
      <c r="W652" s="268"/>
      <c r="X652" s="268"/>
      <c r="Y652" s="268"/>
      <c r="Z652" s="268"/>
      <c r="AA652" s="268"/>
      <c r="AB652" s="268"/>
      <c r="AC652" s="268"/>
      <c r="AD652" s="268"/>
      <c r="AE652" s="268"/>
      <c r="AF652" s="268"/>
      <c r="AG652" s="268"/>
      <c r="AH652" s="268"/>
      <c r="AI652" s="268"/>
      <c r="AJ652" s="268"/>
      <c r="AK652" s="268"/>
      <c r="AL652" s="268"/>
      <c r="AM652" s="268"/>
      <c r="AN652" s="268"/>
      <c r="AO652" s="268"/>
      <c r="AP652" s="268"/>
      <c r="AQ652" s="268" t="s">
        <v>398</v>
      </c>
      <c r="AR652" s="255"/>
      <c r="AS652" s="243"/>
      <c r="AT652" s="243"/>
      <c r="AU652" s="243"/>
    </row>
    <row r="653" spans="1:47" outlineLevel="2" collapsed="1" x14ac:dyDescent="0.35">
      <c r="A653" s="243"/>
      <c r="B653" s="252"/>
      <c r="C653" s="245">
        <f>INT($C$232)+2</f>
        <v>3</v>
      </c>
      <c r="D653" s="268"/>
      <c r="E653" s="325"/>
      <c r="F653" s="325"/>
      <c r="G653" s="268"/>
      <c r="H653" s="338" t="s">
        <v>576</v>
      </c>
      <c r="I653" s="296" t="s">
        <v>911</v>
      </c>
      <c r="J653" s="296"/>
      <c r="K653" s="388"/>
      <c r="L653" s="386">
        <f>COUNTA($I654:$I$669)/COUNTA($H654:$H$669)</f>
        <v>5</v>
      </c>
      <c r="M653" s="273"/>
      <c r="N653" s="296"/>
      <c r="O653" s="296"/>
      <c r="P653" s="296"/>
      <c r="Q653" s="296"/>
      <c r="R653" s="296" t="s">
        <v>594</v>
      </c>
      <c r="S653" s="296"/>
      <c r="T653" s="296"/>
      <c r="U653" s="296"/>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35">
      <c r="A654" s="243"/>
      <c r="B654" s="252"/>
      <c r="C654" s="245">
        <f t="shared" ref="C654:C668" si="137">INT($C$232)+3</f>
        <v>4</v>
      </c>
      <c r="D654" s="268"/>
      <c r="E654" s="325"/>
      <c r="F654" s="325"/>
      <c r="G654" s="268"/>
      <c r="H654" s="289" t="str">
        <f>H$251</f>
        <v>Aut</v>
      </c>
      <c r="I654" s="295" t="s">
        <v>583</v>
      </c>
      <c r="J654" s="295"/>
      <c r="K654" s="273"/>
      <c r="L654" s="272"/>
      <c r="M654" s="273"/>
      <c r="N654" s="273"/>
      <c r="O654" s="273"/>
      <c r="P654" s="273"/>
      <c r="Q654" s="273"/>
      <c r="R654" s="273">
        <v>0</v>
      </c>
      <c r="S654" s="273">
        <v>0</v>
      </c>
      <c r="T654" s="273">
        <v>0</v>
      </c>
      <c r="U654" s="273">
        <v>0</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35">
      <c r="A655" s="243"/>
      <c r="B655" s="252"/>
      <c r="C655" s="245">
        <f t="shared" si="137"/>
        <v>4</v>
      </c>
      <c r="D655" s="268"/>
      <c r="E655" s="325"/>
      <c r="F655" s="325"/>
      <c r="G655" s="268"/>
      <c r="H655" s="289"/>
      <c r="I655" s="295" t="s">
        <v>595</v>
      </c>
      <c r="J655" s="295"/>
      <c r="K655" s="273"/>
      <c r="L655" s="273"/>
      <c r="M655" s="273"/>
      <c r="N655" s="273"/>
      <c r="O655" s="273"/>
      <c r="P655" s="273"/>
      <c r="Q655" s="273"/>
      <c r="R655" s="290">
        <v>0</v>
      </c>
      <c r="S655" s="572">
        <f>IF(R655=0,0,R655+72)</f>
        <v>0</v>
      </c>
      <c r="T655" s="573">
        <f>S655</f>
        <v>0</v>
      </c>
      <c r="U655" s="572">
        <f>IF(T655=0,0,T655+72)</f>
        <v>0</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35">
      <c r="A656" s="243"/>
      <c r="B656" s="252"/>
      <c r="C656" s="245">
        <f t="shared" si="137"/>
        <v>4</v>
      </c>
      <c r="D656" s="268"/>
      <c r="E656" s="325"/>
      <c r="F656" s="325"/>
      <c r="G656" s="268"/>
      <c r="H656" s="289"/>
      <c r="I656" s="295" t="s">
        <v>564</v>
      </c>
      <c r="J656" s="295"/>
      <c r="K656" s="273"/>
      <c r="L656" s="273"/>
      <c r="M656" s="273"/>
      <c r="N656" s="273"/>
      <c r="O656" s="273"/>
      <c r="P656" s="273"/>
      <c r="Q656" s="273"/>
      <c r="R656" s="290">
        <v>22</v>
      </c>
      <c r="S656" s="572">
        <f>IF(R656=0,0,R656+72)</f>
        <v>94</v>
      </c>
      <c r="T656" s="573">
        <f>S656</f>
        <v>94</v>
      </c>
      <c r="U656" s="572">
        <f>IF(T656=0,0,T656+72)</f>
        <v>166</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35">
      <c r="A657" s="243"/>
      <c r="B657" s="252"/>
      <c r="C657" s="245">
        <f t="shared" si="137"/>
        <v>4</v>
      </c>
      <c r="D657" s="268"/>
      <c r="E657" s="325"/>
      <c r="F657" s="325"/>
      <c r="G657" s="268"/>
      <c r="H657" s="289"/>
      <c r="I657" s="295" t="s">
        <v>592</v>
      </c>
      <c r="J657" s="295"/>
      <c r="K657" s="273"/>
      <c r="L657" s="273"/>
      <c r="M657" s="273"/>
      <c r="N657" s="273"/>
      <c r="O657" s="273"/>
      <c r="P657" s="273"/>
      <c r="Q657" s="273"/>
      <c r="R657" s="290">
        <v>22</v>
      </c>
      <c r="S657" s="572">
        <f>IF(R657=0,0,R657+72)</f>
        <v>94</v>
      </c>
      <c r="T657" s="573">
        <f>S657</f>
        <v>94</v>
      </c>
      <c r="U657" s="572">
        <f>IF(T657=0,0,T657+72)</f>
        <v>166</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35">
      <c r="A658" s="243"/>
      <c r="B658" s="252"/>
      <c r="C658" s="245">
        <f t="shared" si="137"/>
        <v>4</v>
      </c>
      <c r="D658" s="268"/>
      <c r="E658" s="325"/>
      <c r="F658" s="325"/>
      <c r="G658" s="268"/>
      <c r="H658" s="289"/>
      <c r="I658" s="295" t="s">
        <v>565</v>
      </c>
      <c r="J658" s="295"/>
      <c r="K658" s="273"/>
      <c r="L658" s="273"/>
      <c r="M658" s="273"/>
      <c r="N658" s="273"/>
      <c r="O658" s="273"/>
      <c r="P658" s="273"/>
      <c r="Q658" s="273"/>
      <c r="R658" s="290">
        <v>23</v>
      </c>
      <c r="S658" s="572">
        <f>IF(R658=0,0,R658+72)</f>
        <v>95</v>
      </c>
      <c r="T658" s="573">
        <f>S658</f>
        <v>95</v>
      </c>
      <c r="U658" s="572">
        <f>IF(T658=0,0,T658+72)</f>
        <v>167</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35">
      <c r="A659" s="243"/>
      <c r="B659" s="252"/>
      <c r="C659" s="245">
        <f t="shared" si="137"/>
        <v>4</v>
      </c>
      <c r="D659" s="268"/>
      <c r="E659" s="325"/>
      <c r="F659" s="325"/>
      <c r="G659" s="268"/>
      <c r="H659" s="289" t="str">
        <f>H$252</f>
        <v>Win</v>
      </c>
      <c r="I659" s="295" t="s">
        <v>583</v>
      </c>
      <c r="J659" s="295"/>
      <c r="K659" s="273"/>
      <c r="L659" s="273"/>
      <c r="M659" s="273"/>
      <c r="N659" s="273"/>
      <c r="O659" s="273"/>
      <c r="P659" s="273"/>
      <c r="Q659" s="273"/>
      <c r="R659" s="273">
        <v>0</v>
      </c>
      <c r="S659" s="273">
        <v>0</v>
      </c>
      <c r="T659" s="273">
        <v>0</v>
      </c>
      <c r="U659" s="273">
        <v>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35">
      <c r="A660" s="243"/>
      <c r="B660" s="252"/>
      <c r="C660" s="245">
        <f t="shared" si="137"/>
        <v>4</v>
      </c>
      <c r="D660" s="268"/>
      <c r="E660" s="325"/>
      <c r="F660" s="325"/>
      <c r="G660" s="268"/>
      <c r="H660" s="289"/>
      <c r="I660" s="295" t="s">
        <v>595</v>
      </c>
      <c r="J660" s="295"/>
      <c r="K660" s="273"/>
      <c r="L660" s="273"/>
      <c r="M660" s="273"/>
      <c r="N660" s="273"/>
      <c r="O660" s="273"/>
      <c r="P660" s="273"/>
      <c r="Q660" s="273"/>
      <c r="R660" s="578">
        <f>IF(R655=0,0,R655+24)</f>
        <v>0</v>
      </c>
      <c r="S660" s="572">
        <f>IF(R660=0,0,R660+72)</f>
        <v>0</v>
      </c>
      <c r="T660" s="573">
        <f>S660</f>
        <v>0</v>
      </c>
      <c r="U660" s="572">
        <f>IF(T660=0,0,T660+72)</f>
        <v>0</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35">
      <c r="A661" s="243"/>
      <c r="B661" s="252"/>
      <c r="C661" s="245">
        <f t="shared" si="137"/>
        <v>4</v>
      </c>
      <c r="D661" s="268"/>
      <c r="E661" s="325"/>
      <c r="F661" s="325"/>
      <c r="G661" s="268"/>
      <c r="H661" s="289"/>
      <c r="I661" s="295" t="s">
        <v>564</v>
      </c>
      <c r="J661" s="295"/>
      <c r="K661" s="273"/>
      <c r="L661" s="273"/>
      <c r="M661" s="273"/>
      <c r="N661" s="273"/>
      <c r="O661" s="273"/>
      <c r="P661" s="273"/>
      <c r="Q661" s="273"/>
      <c r="R661" s="578">
        <f>IF(R656=0,0,R656+24)</f>
        <v>46</v>
      </c>
      <c r="S661" s="572">
        <f>IF(R661=0,0,R661+72)</f>
        <v>118</v>
      </c>
      <c r="T661" s="573">
        <f>S661</f>
        <v>118</v>
      </c>
      <c r="U661" s="572">
        <f>IF(T661=0,0,T661+72)</f>
        <v>190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35">
      <c r="A662" s="243"/>
      <c r="B662" s="252"/>
      <c r="C662" s="245">
        <f t="shared" si="137"/>
        <v>4</v>
      </c>
      <c r="D662" s="268"/>
      <c r="E662" s="325"/>
      <c r="F662" s="325"/>
      <c r="G662" s="268"/>
      <c r="H662" s="289"/>
      <c r="I662" s="295" t="s">
        <v>592</v>
      </c>
      <c r="J662" s="295"/>
      <c r="K662" s="273"/>
      <c r="L662" s="273"/>
      <c r="M662" s="273"/>
      <c r="N662" s="273"/>
      <c r="O662" s="273"/>
      <c r="P662" s="273"/>
      <c r="Q662" s="273"/>
      <c r="R662" s="578">
        <f>IF(R657=0,0,R657+24)</f>
        <v>46</v>
      </c>
      <c r="S662" s="572">
        <f>IF(R662=0,0,R662+72)</f>
        <v>118</v>
      </c>
      <c r="T662" s="573">
        <f>S662</f>
        <v>118</v>
      </c>
      <c r="U662" s="572">
        <f>IF(T662=0,0,T662+72)</f>
        <v>190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35">
      <c r="A663" s="243"/>
      <c r="B663" s="252"/>
      <c r="C663" s="245">
        <f t="shared" si="137"/>
        <v>4</v>
      </c>
      <c r="D663" s="268"/>
      <c r="E663" s="325"/>
      <c r="F663" s="325"/>
      <c r="G663" s="268"/>
      <c r="H663" s="289"/>
      <c r="I663" s="295" t="s">
        <v>565</v>
      </c>
      <c r="J663" s="295"/>
      <c r="K663" s="273"/>
      <c r="L663" s="273"/>
      <c r="M663" s="273"/>
      <c r="N663" s="273"/>
      <c r="O663" s="273"/>
      <c r="P663" s="273"/>
      <c r="Q663" s="273"/>
      <c r="R663" s="578">
        <f>IF(R658=0,0,R658+24)</f>
        <v>47</v>
      </c>
      <c r="S663" s="572">
        <f>IF(R663=0,0,R663+72)</f>
        <v>119</v>
      </c>
      <c r="T663" s="573">
        <f>S663</f>
        <v>119</v>
      </c>
      <c r="U663" s="572">
        <f>IF(T663=0,0,T663+72)</f>
        <v>191</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35">
      <c r="A664" s="243"/>
      <c r="B664" s="252"/>
      <c r="C664" s="245">
        <f t="shared" si="137"/>
        <v>4</v>
      </c>
      <c r="D664" s="268"/>
      <c r="E664" s="325"/>
      <c r="F664" s="325"/>
      <c r="G664" s="268"/>
      <c r="H664" s="289" t="str">
        <f>H$253</f>
        <v>Spr</v>
      </c>
      <c r="I664" s="295" t="s">
        <v>583</v>
      </c>
      <c r="J664" s="295"/>
      <c r="K664" s="273"/>
      <c r="L664" s="273"/>
      <c r="M664" s="273"/>
      <c r="N664" s="273"/>
      <c r="O664" s="273"/>
      <c r="P664" s="273"/>
      <c r="Q664" s="273"/>
      <c r="R664" s="273">
        <v>0</v>
      </c>
      <c r="S664" s="273">
        <v>0</v>
      </c>
      <c r="T664" s="273">
        <v>0</v>
      </c>
      <c r="U664" s="273">
        <v>0</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35">
      <c r="A665" s="243"/>
      <c r="B665" s="252"/>
      <c r="C665" s="245">
        <f t="shared" si="137"/>
        <v>4</v>
      </c>
      <c r="D665" s="268"/>
      <c r="E665" s="325"/>
      <c r="F665" s="325"/>
      <c r="G665" s="268"/>
      <c r="H665" s="289"/>
      <c r="I665" s="295" t="s">
        <v>595</v>
      </c>
      <c r="J665" s="295"/>
      <c r="K665" s="273"/>
      <c r="L665" s="273"/>
      <c r="M665" s="273"/>
      <c r="N665" s="273"/>
      <c r="O665" s="273"/>
      <c r="P665" s="273"/>
      <c r="Q665" s="273"/>
      <c r="R665" s="578">
        <f>IF(R660=0,0,R660+24)</f>
        <v>0</v>
      </c>
      <c r="S665" s="572">
        <f>IF(R665=0,0,R665+72)</f>
        <v>0</v>
      </c>
      <c r="T665" s="573">
        <f>S665</f>
        <v>0</v>
      </c>
      <c r="U665" s="572">
        <f>IF(T665=0,0,T665+72)</f>
        <v>0</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idden="1" outlineLevel="3" x14ac:dyDescent="0.35">
      <c r="A666" s="243"/>
      <c r="B666" s="252"/>
      <c r="C666" s="245">
        <f t="shared" si="137"/>
        <v>4</v>
      </c>
      <c r="D666" s="268"/>
      <c r="E666" s="325"/>
      <c r="F666" s="325"/>
      <c r="G666" s="268"/>
      <c r="H666" s="289"/>
      <c r="I666" s="295" t="s">
        <v>564</v>
      </c>
      <c r="J666" s="295"/>
      <c r="K666" s="273"/>
      <c r="L666" s="273"/>
      <c r="M666" s="273"/>
      <c r="N666" s="273"/>
      <c r="O666" s="273"/>
      <c r="P666" s="273"/>
      <c r="Q666" s="273"/>
      <c r="R666" s="578">
        <f>IF(R661=0,0,R661+24)</f>
        <v>70</v>
      </c>
      <c r="S666" s="572">
        <f>IF(R666=0,0,R666+72)</f>
        <v>142</v>
      </c>
      <c r="T666" s="573">
        <f>S666</f>
        <v>142</v>
      </c>
      <c r="U666" s="572">
        <f>IF(T666=0,0,T666+72)</f>
        <v>214</v>
      </c>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68"/>
      <c r="AR666" s="255"/>
      <c r="AS666" s="243"/>
      <c r="AT666" s="243"/>
      <c r="AU666" s="243"/>
    </row>
    <row r="667" spans="1:47" hidden="1" outlineLevel="3" x14ac:dyDescent="0.35">
      <c r="A667" s="243"/>
      <c r="B667" s="252"/>
      <c r="C667" s="245">
        <f t="shared" si="137"/>
        <v>4</v>
      </c>
      <c r="D667" s="268"/>
      <c r="E667" s="325"/>
      <c r="F667" s="325"/>
      <c r="G667" s="268"/>
      <c r="H667" s="289"/>
      <c r="I667" s="295" t="s">
        <v>592</v>
      </c>
      <c r="J667" s="295"/>
      <c r="K667" s="273"/>
      <c r="L667" s="273"/>
      <c r="M667" s="273"/>
      <c r="N667" s="273"/>
      <c r="O667" s="273"/>
      <c r="P667" s="273"/>
      <c r="Q667" s="273"/>
      <c r="R667" s="578">
        <f>IF(R662=0,0,R662+24)</f>
        <v>70</v>
      </c>
      <c r="S667" s="572">
        <f>IF(R667=0,0,R667+72)</f>
        <v>142</v>
      </c>
      <c r="T667" s="573">
        <f>S667</f>
        <v>142</v>
      </c>
      <c r="U667" s="572">
        <f>IF(T667=0,0,T667+72)</f>
        <v>214</v>
      </c>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68"/>
      <c r="AR667" s="255"/>
      <c r="AS667" s="243"/>
      <c r="AT667" s="243"/>
      <c r="AU667" s="243"/>
    </row>
    <row r="668" spans="1:47" hidden="1" outlineLevel="3" x14ac:dyDescent="0.35">
      <c r="A668" s="243"/>
      <c r="B668" s="252"/>
      <c r="C668" s="245">
        <f t="shared" si="137"/>
        <v>4</v>
      </c>
      <c r="D668" s="268"/>
      <c r="E668" s="325"/>
      <c r="F668" s="325"/>
      <c r="G668" s="268"/>
      <c r="H668" s="289"/>
      <c r="I668" s="295" t="s">
        <v>565</v>
      </c>
      <c r="J668" s="295"/>
      <c r="K668" s="273"/>
      <c r="L668" s="273"/>
      <c r="M668" s="273"/>
      <c r="N668" s="273"/>
      <c r="O668" s="273"/>
      <c r="P668" s="273"/>
      <c r="Q668" s="273"/>
      <c r="R668" s="578">
        <f>IF(R663=0,0,R663+24)</f>
        <v>71</v>
      </c>
      <c r="S668" s="572">
        <f>IF(R668=0,0,R668+72)</f>
        <v>143</v>
      </c>
      <c r="T668" s="573">
        <f>S668</f>
        <v>143</v>
      </c>
      <c r="U668" s="572">
        <f>IF(T668=0,0,T668+72)</f>
        <v>215</v>
      </c>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68"/>
      <c r="AR668" s="255"/>
      <c r="AS668" s="243"/>
      <c r="AT668" s="243"/>
      <c r="AU668" s="243"/>
    </row>
    <row r="669" spans="1:47" ht="5.15" customHeight="1" outlineLevel="2" x14ac:dyDescent="0.35">
      <c r="A669" s="243"/>
      <c r="B669" s="252"/>
      <c r="C669" s="245">
        <f>INT($C$232)+2.005</f>
        <v>3.0049999999999999</v>
      </c>
      <c r="D669" s="268"/>
      <c r="E669" s="268"/>
      <c r="F669" s="268"/>
      <c r="G669" s="268"/>
      <c r="H669" s="268"/>
      <c r="I669" s="268"/>
      <c r="J669" s="268"/>
      <c r="K669" s="268"/>
      <c r="L669" s="268"/>
      <c r="M669" s="268"/>
      <c r="N669" s="268"/>
      <c r="O669" s="268"/>
      <c r="P669" s="268"/>
      <c r="Q669" s="268"/>
      <c r="R669" s="268"/>
      <c r="S669" s="268"/>
      <c r="T669" s="268"/>
      <c r="U669" s="268"/>
      <c r="V669" s="268"/>
      <c r="W669" s="268"/>
      <c r="X669" s="268"/>
      <c r="Y669" s="268"/>
      <c r="Z669" s="268"/>
      <c r="AA669" s="268"/>
      <c r="AB669" s="268"/>
      <c r="AC669" s="268"/>
      <c r="AD669" s="268"/>
      <c r="AE669" s="268"/>
      <c r="AF669" s="268"/>
      <c r="AG669" s="268"/>
      <c r="AH669" s="268"/>
      <c r="AI669" s="268"/>
      <c r="AJ669" s="268"/>
      <c r="AK669" s="268"/>
      <c r="AL669" s="268"/>
      <c r="AM669" s="268"/>
      <c r="AN669" s="268"/>
      <c r="AO669" s="268"/>
      <c r="AP669" s="268"/>
      <c r="AQ669" s="268" t="s">
        <v>398</v>
      </c>
      <c r="AR669" s="255"/>
      <c r="AS669" s="243"/>
      <c r="AT669" s="243"/>
      <c r="AU669" s="243"/>
    </row>
    <row r="670" spans="1:47" outlineLevel="1" x14ac:dyDescent="0.35">
      <c r="A670" s="243"/>
      <c r="B670" s="252"/>
      <c r="C670" s="245">
        <f>INT($C$232)+1</f>
        <v>2</v>
      </c>
      <c r="D670" s="268"/>
      <c r="E670" s="325"/>
      <c r="F670" s="325"/>
      <c r="G670" s="268"/>
      <c r="H670" s="328" t="s">
        <v>599</v>
      </c>
      <c r="I670" s="286" t="s">
        <v>600</v>
      </c>
      <c r="J670" s="286"/>
      <c r="K670" s="258"/>
      <c r="L670" s="258"/>
      <c r="M670" s="258"/>
      <c r="N670" s="258"/>
      <c r="O670" s="258"/>
      <c r="P670" s="258"/>
      <c r="Q670" s="258"/>
      <c r="R670" s="258"/>
      <c r="S670" s="258"/>
      <c r="T670" s="258"/>
      <c r="U670" s="258"/>
      <c r="V670" s="258"/>
      <c r="W670" s="258"/>
      <c r="X670" s="258"/>
      <c r="Y670" s="258"/>
      <c r="Z670" s="317"/>
      <c r="AA670" s="317"/>
      <c r="AB670" s="317"/>
      <c r="AC670" s="317"/>
      <c r="AD670" s="317"/>
      <c r="AE670" s="317"/>
      <c r="AF670" s="317"/>
      <c r="AG670" s="317"/>
      <c r="AH670" s="317"/>
      <c r="AI670" s="317"/>
      <c r="AJ670" s="317"/>
      <c r="AK670" s="317"/>
      <c r="AL670" s="317"/>
      <c r="AM670" s="317"/>
      <c r="AN670" s="317"/>
      <c r="AO670" s="317"/>
      <c r="AP670" s="317"/>
      <c r="AQ670" s="268"/>
      <c r="AR670" s="255"/>
      <c r="AS670" s="243"/>
      <c r="AT670" s="243"/>
      <c r="AU670" s="243"/>
    </row>
    <row r="671" spans="1:47" ht="5.15" hidden="1" customHeight="1" outlineLevel="3" x14ac:dyDescent="0.35">
      <c r="A671" s="243"/>
      <c r="B671" s="252"/>
      <c r="C671" s="245">
        <f>INT($C$232)+3.005</f>
        <v>4.0049999999999999</v>
      </c>
      <c r="D671" s="268" t="s">
        <v>394</v>
      </c>
      <c r="E671" s="268"/>
      <c r="F671" s="268"/>
      <c r="G671" s="268"/>
      <c r="H671" s="268"/>
      <c r="I671" s="268"/>
      <c r="J671" s="268"/>
      <c r="K671" s="268"/>
      <c r="L671" s="268"/>
      <c r="M671" s="268"/>
      <c r="N671" s="268"/>
      <c r="O671" s="268"/>
      <c r="P671" s="268"/>
      <c r="Q671" s="268"/>
      <c r="R671" s="268"/>
      <c r="S671" s="268"/>
      <c r="T671" s="268"/>
      <c r="U671" s="268"/>
      <c r="V671" s="268"/>
      <c r="W671" s="268"/>
      <c r="X671" s="268"/>
      <c r="Y671" s="268"/>
      <c r="Z671" s="268"/>
      <c r="AA671" s="268"/>
      <c r="AB671" s="268"/>
      <c r="AC671" s="268"/>
      <c r="AD671" s="268"/>
      <c r="AE671" s="268"/>
      <c r="AF671" s="268"/>
      <c r="AG671" s="268"/>
      <c r="AH671" s="268"/>
      <c r="AI671" s="268"/>
      <c r="AJ671" s="268"/>
      <c r="AK671" s="268"/>
      <c r="AL671" s="268"/>
      <c r="AM671" s="268"/>
      <c r="AN671" s="268"/>
      <c r="AO671" s="268"/>
      <c r="AP671" s="268"/>
      <c r="AQ671" s="268"/>
      <c r="AR671" s="255"/>
      <c r="AS671" s="243"/>
      <c r="AT671" s="243"/>
      <c r="AU671" s="243"/>
    </row>
    <row r="672" spans="1:47" hidden="1" outlineLevel="3" x14ac:dyDescent="0.35">
      <c r="A672" s="243"/>
      <c r="B672" s="252"/>
      <c r="C672" s="245">
        <f t="shared" ref="C672:C681" si="138">INT($C$232)+2</f>
        <v>3</v>
      </c>
      <c r="D672" s="268"/>
      <c r="E672" s="325"/>
      <c r="F672" s="325"/>
      <c r="G672" s="268"/>
      <c r="H672" s="289" t="str">
        <f>"Birth: "&amp;H$251</f>
        <v>Birth: Aut</v>
      </c>
      <c r="I672" s="295" t="s">
        <v>509</v>
      </c>
      <c r="J672" s="295"/>
      <c r="K672" s="334">
        <f t="shared" ref="K672:Q672" si="139">K251</f>
        <v>43586</v>
      </c>
      <c r="L672" s="334">
        <f t="shared" si="139"/>
        <v>43586</v>
      </c>
      <c r="M672" s="334">
        <f t="shared" si="139"/>
        <v>43586</v>
      </c>
      <c r="N672" s="334">
        <f t="shared" si="139"/>
        <v>43586</v>
      </c>
      <c r="O672" s="334">
        <f t="shared" si="139"/>
        <v>43586</v>
      </c>
      <c r="P672" s="334">
        <f t="shared" si="139"/>
        <v>43586</v>
      </c>
      <c r="Q672" s="334">
        <f t="shared" si="139"/>
        <v>43586</v>
      </c>
      <c r="R672" s="390">
        <f>R260</f>
        <v>43586</v>
      </c>
      <c r="S672" s="390">
        <f>S260</f>
        <v>43586</v>
      </c>
      <c r="T672" s="390">
        <f>T260</f>
        <v>43586</v>
      </c>
      <c r="U672" s="390">
        <f>U260</f>
        <v>43586</v>
      </c>
      <c r="V672" s="273" t="s">
        <v>835</v>
      </c>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35">
      <c r="A673" s="243"/>
      <c r="B673" s="252"/>
      <c r="C673" s="245">
        <f t="shared" si="138"/>
        <v>3</v>
      </c>
      <c r="D673" s="268"/>
      <c r="E673" s="325"/>
      <c r="F673" s="325"/>
      <c r="G673" s="268"/>
      <c r="H673" s="338"/>
      <c r="I673" s="295" t="s">
        <v>601</v>
      </c>
      <c r="J673" s="295"/>
      <c r="K673" s="391">
        <f t="shared" ref="K673:U673" si="140">K672+INDEX($R$354:$U$354,1,K$240+1)</f>
        <v>43677</v>
      </c>
      <c r="L673" s="391">
        <f t="shared" si="140"/>
        <v>43677</v>
      </c>
      <c r="M673" s="391">
        <f t="shared" si="140"/>
        <v>43677</v>
      </c>
      <c r="N673" s="391">
        <f t="shared" si="140"/>
        <v>43677</v>
      </c>
      <c r="O673" s="391">
        <f t="shared" si="140"/>
        <v>43677</v>
      </c>
      <c r="P673" s="391">
        <f t="shared" si="140"/>
        <v>43677</v>
      </c>
      <c r="Q673" s="391">
        <f t="shared" si="140"/>
        <v>43677</v>
      </c>
      <c r="R673" s="391">
        <f t="shared" si="140"/>
        <v>43677</v>
      </c>
      <c r="S673" s="391">
        <f t="shared" si="140"/>
        <v>43677</v>
      </c>
      <c r="T673" s="391">
        <f t="shared" si="140"/>
        <v>43677</v>
      </c>
      <c r="U673" s="391">
        <f t="shared" si="140"/>
        <v>43677</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35">
      <c r="A674" s="243"/>
      <c r="B674" s="252"/>
      <c r="C674" s="245">
        <f t="shared" si="138"/>
        <v>3</v>
      </c>
      <c r="D674" s="268"/>
      <c r="E674" s="325"/>
      <c r="F674" s="325"/>
      <c r="G674" s="268"/>
      <c r="H674" s="289" t="str">
        <f>"Birth: "&amp;H$252</f>
        <v>Birth: Win</v>
      </c>
      <c r="I674" s="295" t="s">
        <v>509</v>
      </c>
      <c r="J674" s="295"/>
      <c r="K674" s="337">
        <f t="shared" ref="K674:Q674" si="141">K252</f>
        <v>43620</v>
      </c>
      <c r="L674" s="337">
        <f t="shared" si="141"/>
        <v>43620</v>
      </c>
      <c r="M674" s="337">
        <f t="shared" si="141"/>
        <v>43620</v>
      </c>
      <c r="N674" s="337">
        <f t="shared" si="141"/>
        <v>43620</v>
      </c>
      <c r="O674" s="337">
        <f t="shared" si="141"/>
        <v>43620</v>
      </c>
      <c r="P674" s="337">
        <f t="shared" si="141"/>
        <v>43620</v>
      </c>
      <c r="Q674" s="337">
        <f t="shared" si="141"/>
        <v>43620</v>
      </c>
      <c r="R674" s="347">
        <f>R268</f>
        <v>43620</v>
      </c>
      <c r="S674" s="347">
        <f>S268</f>
        <v>43620</v>
      </c>
      <c r="T674" s="347">
        <f>T268</f>
        <v>43620</v>
      </c>
      <c r="U674" s="347">
        <f>U268</f>
        <v>43620</v>
      </c>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68"/>
      <c r="AR674" s="255"/>
      <c r="AS674" s="243"/>
      <c r="AT674" s="243"/>
      <c r="AU674" s="243"/>
    </row>
    <row r="675" spans="1:47" hidden="1" outlineLevel="3" x14ac:dyDescent="0.35">
      <c r="A675" s="243"/>
      <c r="B675" s="252"/>
      <c r="C675" s="245">
        <f t="shared" si="138"/>
        <v>3</v>
      </c>
      <c r="D675" s="268"/>
      <c r="E675" s="325"/>
      <c r="F675" s="325"/>
      <c r="G675" s="268"/>
      <c r="H675" s="338"/>
      <c r="I675" s="295" t="s">
        <v>601</v>
      </c>
      <c r="J675" s="295"/>
      <c r="K675" s="392">
        <f t="shared" ref="K675:U675" si="142">K674+INDEX($R$354:$U$354,1,K$240+1)</f>
        <v>43711</v>
      </c>
      <c r="L675" s="392">
        <f t="shared" si="142"/>
        <v>43711</v>
      </c>
      <c r="M675" s="391">
        <f t="shared" si="142"/>
        <v>43711</v>
      </c>
      <c r="N675" s="391">
        <f t="shared" si="142"/>
        <v>43711</v>
      </c>
      <c r="O675" s="391">
        <f t="shared" si="142"/>
        <v>43711</v>
      </c>
      <c r="P675" s="391">
        <f t="shared" si="142"/>
        <v>43711</v>
      </c>
      <c r="Q675" s="391">
        <f t="shared" si="142"/>
        <v>43711</v>
      </c>
      <c r="R675" s="391">
        <f t="shared" si="142"/>
        <v>43711</v>
      </c>
      <c r="S675" s="391">
        <f t="shared" si="142"/>
        <v>43711</v>
      </c>
      <c r="T675" s="391">
        <f t="shared" si="142"/>
        <v>43711</v>
      </c>
      <c r="U675" s="391">
        <f t="shared" si="142"/>
        <v>43711</v>
      </c>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hidden="1" outlineLevel="3" x14ac:dyDescent="0.35">
      <c r="A676" s="243"/>
      <c r="B676" s="252"/>
      <c r="C676" s="245">
        <f t="shared" si="138"/>
        <v>3</v>
      </c>
      <c r="D676" s="268"/>
      <c r="E676" s="325"/>
      <c r="F676" s="325"/>
      <c r="G676" s="268"/>
      <c r="H676" s="289" t="str">
        <f>"Birth: "&amp;H$253</f>
        <v>Birth: Spr</v>
      </c>
      <c r="I676" s="295" t="s">
        <v>509</v>
      </c>
      <c r="J676" s="295"/>
      <c r="K676" s="337">
        <f t="shared" ref="K676:Q676" si="143">K253</f>
        <v>43655</v>
      </c>
      <c r="L676" s="337">
        <f t="shared" si="143"/>
        <v>43655</v>
      </c>
      <c r="M676" s="337">
        <f t="shared" si="143"/>
        <v>43655</v>
      </c>
      <c r="N676" s="337">
        <f t="shared" si="143"/>
        <v>43655</v>
      </c>
      <c r="O676" s="337">
        <f t="shared" si="143"/>
        <v>43655</v>
      </c>
      <c r="P676" s="337">
        <f t="shared" si="143"/>
        <v>43655</v>
      </c>
      <c r="Q676" s="337">
        <f t="shared" si="143"/>
        <v>43655</v>
      </c>
      <c r="R676" s="347">
        <f>R276</f>
        <v>43655</v>
      </c>
      <c r="S676" s="347">
        <f>S276</f>
        <v>43655</v>
      </c>
      <c r="T676" s="347">
        <f>T276</f>
        <v>43655</v>
      </c>
      <c r="U676" s="347">
        <f>U276</f>
        <v>43655</v>
      </c>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68"/>
      <c r="AR676" s="255"/>
      <c r="AS676" s="243"/>
      <c r="AT676" s="243"/>
      <c r="AU676" s="243"/>
    </row>
    <row r="677" spans="1:47" hidden="1" outlineLevel="3" x14ac:dyDescent="0.35">
      <c r="A677" s="243"/>
      <c r="B677" s="252"/>
      <c r="C677" s="245">
        <f t="shared" si="138"/>
        <v>3</v>
      </c>
      <c r="D677" s="268"/>
      <c r="E677" s="325"/>
      <c r="F677" s="325"/>
      <c r="G677" s="268"/>
      <c r="H677" s="338"/>
      <c r="I677" s="295" t="s">
        <v>601</v>
      </c>
      <c r="J677" s="295"/>
      <c r="K677" s="392">
        <f t="shared" ref="K677:U677" si="144">K676+INDEX($R$354:$U$354,1,K$240+1)</f>
        <v>43746</v>
      </c>
      <c r="L677" s="392">
        <f t="shared" si="144"/>
        <v>43746</v>
      </c>
      <c r="M677" s="391">
        <f t="shared" si="144"/>
        <v>43746</v>
      </c>
      <c r="N677" s="391">
        <f t="shared" si="144"/>
        <v>43746</v>
      </c>
      <c r="O677" s="391">
        <f t="shared" si="144"/>
        <v>43746</v>
      </c>
      <c r="P677" s="391">
        <f t="shared" si="144"/>
        <v>43746</v>
      </c>
      <c r="Q677" s="391">
        <f t="shared" si="144"/>
        <v>43746</v>
      </c>
      <c r="R677" s="391">
        <f t="shared" si="144"/>
        <v>43746</v>
      </c>
      <c r="S677" s="391">
        <f t="shared" si="144"/>
        <v>43746</v>
      </c>
      <c r="T677" s="391">
        <f t="shared" si="144"/>
        <v>43746</v>
      </c>
      <c r="U677" s="391">
        <f t="shared" si="144"/>
        <v>43746</v>
      </c>
      <c r="V677" s="273"/>
      <c r="W677" s="273"/>
      <c r="X677" s="273"/>
      <c r="Y677" s="273"/>
      <c r="Z677" s="273"/>
      <c r="AA677" s="273"/>
      <c r="AB677" s="273"/>
      <c r="AC677" s="273"/>
      <c r="AD677" s="387" t="s">
        <v>1025</v>
      </c>
      <c r="AE677" s="273"/>
      <c r="AF677" s="273"/>
      <c r="AG677" s="273"/>
      <c r="AH677" s="273"/>
      <c r="AI677" s="273"/>
      <c r="AJ677" s="273"/>
      <c r="AK677" s="273"/>
      <c r="AL677" s="273"/>
      <c r="AM677" s="273"/>
      <c r="AN677" s="273"/>
      <c r="AO677" s="273"/>
      <c r="AP677" s="273"/>
      <c r="AQ677" s="268"/>
      <c r="AR677" s="255"/>
      <c r="AS677" s="243"/>
      <c r="AT677" s="243"/>
      <c r="AU677" s="243"/>
    </row>
    <row r="678" spans="1:47" outlineLevel="2" x14ac:dyDescent="0.35">
      <c r="A678" s="243"/>
      <c r="B678" s="252"/>
      <c r="C678" s="245">
        <f t="shared" si="138"/>
        <v>3</v>
      </c>
      <c r="D678" s="268"/>
      <c r="E678" s="325"/>
      <c r="F678" s="325"/>
      <c r="G678" s="268"/>
      <c r="H678" s="338" t="s">
        <v>516</v>
      </c>
      <c r="I678" s="296" t="s">
        <v>602</v>
      </c>
      <c r="J678" s="385" t="s">
        <v>603</v>
      </c>
      <c r="K678" s="386">
        <f>COUNTA($H$679:$H$751)</f>
        <v>3</v>
      </c>
      <c r="L678" s="386">
        <f>COUNTA($I$679:$I$751)/K678</f>
        <v>8</v>
      </c>
      <c r="M678" s="340">
        <f>COUNTA($J$679:$J$754)/(L678*K678)</f>
        <v>3</v>
      </c>
      <c r="N678" s="393" t="s">
        <v>604</v>
      </c>
      <c r="O678" s="394"/>
      <c r="P678" s="394"/>
      <c r="Q678" s="394"/>
      <c r="R678" s="394"/>
      <c r="S678" s="394"/>
      <c r="T678" s="394"/>
      <c r="U678" s="368"/>
      <c r="V678" s="289" t="s">
        <v>605</v>
      </c>
      <c r="W678" s="273"/>
      <c r="X678" s="295" t="s">
        <v>606</v>
      </c>
      <c r="Y678" s="295"/>
      <c r="Z678" s="295"/>
      <c r="AA678" s="295"/>
      <c r="AB678" s="273"/>
      <c r="AC678" s="273"/>
      <c r="AD678" s="273"/>
      <c r="AE678" s="273"/>
      <c r="AF678" s="273"/>
      <c r="AG678" s="273"/>
      <c r="AH678" s="273"/>
      <c r="AI678" s="273"/>
      <c r="AJ678" s="273"/>
      <c r="AK678" s="273"/>
      <c r="AL678" s="273"/>
      <c r="AM678" s="273"/>
      <c r="AN678" s="273"/>
      <c r="AO678" s="273"/>
      <c r="AP678" s="273"/>
      <c r="AQ678" s="268"/>
      <c r="AR678" s="255"/>
      <c r="AS678" s="243"/>
      <c r="AT678" s="243"/>
      <c r="AU678" s="243"/>
    </row>
    <row r="679" spans="1:47" outlineLevel="3" x14ac:dyDescent="0.35">
      <c r="A679" s="243"/>
      <c r="B679" s="252"/>
      <c r="C679" s="245">
        <f t="shared" si="138"/>
        <v>3</v>
      </c>
      <c r="D679" s="268"/>
      <c r="E679" s="325"/>
      <c r="F679" s="325"/>
      <c r="G679" s="268"/>
      <c r="H679" s="289" t="str">
        <f>H$251</f>
        <v>Aut</v>
      </c>
      <c r="I679" s="289">
        <v>0</v>
      </c>
      <c r="J679" s="315" t="s">
        <v>497</v>
      </c>
      <c r="K679" s="395">
        <v>43784</v>
      </c>
      <c r="L679" s="395">
        <v>43784</v>
      </c>
      <c r="M679" s="395">
        <v>43784</v>
      </c>
      <c r="N679" s="273"/>
      <c r="O679" s="273"/>
      <c r="P679" s="273"/>
      <c r="Q679" s="273"/>
      <c r="R679" s="396">
        <v>43784</v>
      </c>
      <c r="S679" s="396">
        <v>43784</v>
      </c>
      <c r="T679" s="396">
        <v>43784</v>
      </c>
      <c r="U679" s="396">
        <v>43784</v>
      </c>
      <c r="V679" s="316">
        <v>0</v>
      </c>
      <c r="W679" s="273"/>
      <c r="X679" s="273" t="b">
        <f t="shared" ref="X679:AA681" si="145">R679&lt;(MAX(R$257:R$264)+MAX($I$354*R$354,$I$355*R$355,$I$356*R$356))</f>
        <v>0</v>
      </c>
      <c r="Y679" s="273" t="b">
        <f t="shared" si="145"/>
        <v>0</v>
      </c>
      <c r="Z679" s="273" t="b">
        <f t="shared" si="145"/>
        <v>0</v>
      </c>
      <c r="AA679" s="273" t="b">
        <f t="shared" si="145"/>
        <v>0</v>
      </c>
      <c r="AB679" s="273"/>
      <c r="AC679" s="716">
        <f t="shared" ref="AC679:AC710" si="146">MIN(363,INT((K679 - DATE(YEAR(K679),1,1))))+364*(YEAR(K679)-i_startyear)</f>
        <v>318</v>
      </c>
      <c r="AD679" s="716">
        <f t="shared" ref="AD679:AD710" si="147">MIN(363,INT((L679 - DATE(YEAR(L679),1,1))))+364*(YEAR(L679)-i_startyear)</f>
        <v>318</v>
      </c>
      <c r="AE679" s="716">
        <f t="shared" ref="AE679:AE710" si="148">MIN(363,INT((M679 - DATE(YEAR(M679),1,1))))+364*(YEAR(M679)-i_startyear)</f>
        <v>318</v>
      </c>
      <c r="AF679" s="716">
        <f t="shared" ref="AF679:AF710" si="149">MIN(363,INT((N679 - DATE(YEAR(N679),1,1))))+364*(YEAR(N679)-i_startyear)</f>
        <v>-43317</v>
      </c>
      <c r="AG679" s="716">
        <f t="shared" ref="AG679:AG710" si="150">MIN(363,INT((O679 - DATE(YEAR(O679),1,1))))+364*(YEAR(O679)-i_startyear)</f>
        <v>-43317</v>
      </c>
      <c r="AH679" s="716">
        <f t="shared" ref="AH679:AH710" si="151">MIN(363,INT((P679 - DATE(YEAR(P679),1,1))))+364*(YEAR(P679)-i_startyear)</f>
        <v>-43317</v>
      </c>
      <c r="AI679" s="716">
        <f t="shared" ref="AI679:AI710" si="152">MIN(363,INT((Q679 - DATE(YEAR(Q679),1,1))))+364*(YEAR(Q679)-i_startyear)</f>
        <v>-43317</v>
      </c>
      <c r="AJ679" s="716">
        <f t="shared" ref="AJ679:AJ710" si="153">MIN(363,INT((R679 - DATE(YEAR(R679),1,1))))+364*(YEAR(R679)-i_startyear)</f>
        <v>318</v>
      </c>
      <c r="AK679" s="716">
        <f t="shared" ref="AK679:AK710" si="154">MIN(363,INT((S679 - DATE(YEAR(S679),1,1))))+364*(YEAR(S679)-i_startyear)</f>
        <v>318</v>
      </c>
      <c r="AL679" s="716">
        <f t="shared" ref="AL679:AL710" si="155">MIN(363,INT((T679 - DATE(YEAR(T679),1,1))))+364*(YEAR(T679)-i_startyear)</f>
        <v>318</v>
      </c>
      <c r="AM679" s="716">
        <f t="shared" ref="AM679:AM710" si="156">MIN(363,INT((U679 - DATE(YEAR(U679),1,1))))+364*(YEAR(U679)-i_startyear)</f>
        <v>318</v>
      </c>
      <c r="AN679" s="273"/>
      <c r="AO679" s="273"/>
      <c r="AP679" s="273"/>
      <c r="AQ679" s="268"/>
      <c r="AR679" s="255"/>
      <c r="AS679" s="243"/>
      <c r="AT679" s="243"/>
      <c r="AU679" s="243"/>
    </row>
    <row r="680" spans="1:47" outlineLevel="3" x14ac:dyDescent="0.35">
      <c r="A680" s="243"/>
      <c r="B680" s="252"/>
      <c r="C680" s="245">
        <f t="shared" si="138"/>
        <v>3</v>
      </c>
      <c r="D680" s="268"/>
      <c r="E680" s="325"/>
      <c r="F680" s="325"/>
      <c r="G680" s="268"/>
      <c r="H680" s="289"/>
      <c r="I680" s="289"/>
      <c r="J680" s="315" t="s">
        <v>10</v>
      </c>
      <c r="K680" s="273"/>
      <c r="L680" s="273"/>
      <c r="M680" s="273"/>
      <c r="N680" s="396">
        <v>43784</v>
      </c>
      <c r="O680" s="396">
        <v>43784</v>
      </c>
      <c r="P680" s="396">
        <v>43784</v>
      </c>
      <c r="Q680" s="396">
        <v>43784</v>
      </c>
      <c r="R680" s="396">
        <v>43784</v>
      </c>
      <c r="S680" s="396">
        <v>43784</v>
      </c>
      <c r="T680" s="396">
        <v>43784</v>
      </c>
      <c r="U680" s="396">
        <v>43784</v>
      </c>
      <c r="V680" s="397">
        <f>1-SUM(V679,V681)</f>
        <v>0.5</v>
      </c>
      <c r="W680" s="273"/>
      <c r="X680" s="273" t="b">
        <f t="shared" si="145"/>
        <v>0</v>
      </c>
      <c r="Y680" s="273" t="b">
        <f t="shared" si="145"/>
        <v>0</v>
      </c>
      <c r="Z680" s="273" t="b">
        <f t="shared" si="145"/>
        <v>0</v>
      </c>
      <c r="AA680" s="273" t="b">
        <f t="shared" si="145"/>
        <v>0</v>
      </c>
      <c r="AB680" s="273"/>
      <c r="AC680" s="716">
        <f t="shared" si="146"/>
        <v>-43317</v>
      </c>
      <c r="AD680" s="716">
        <f t="shared" si="147"/>
        <v>-43317</v>
      </c>
      <c r="AE680" s="716">
        <f t="shared" si="148"/>
        <v>-43317</v>
      </c>
      <c r="AF680" s="716">
        <f t="shared" si="149"/>
        <v>318</v>
      </c>
      <c r="AG680" s="716">
        <f t="shared" si="150"/>
        <v>318</v>
      </c>
      <c r="AH680" s="716">
        <f t="shared" si="151"/>
        <v>318</v>
      </c>
      <c r="AI680" s="716">
        <f t="shared" si="152"/>
        <v>318</v>
      </c>
      <c r="AJ680" s="716">
        <f t="shared" si="153"/>
        <v>318</v>
      </c>
      <c r="AK680" s="716">
        <f t="shared" si="154"/>
        <v>318</v>
      </c>
      <c r="AL680" s="716">
        <f t="shared" si="155"/>
        <v>318</v>
      </c>
      <c r="AM680" s="716">
        <f t="shared" si="156"/>
        <v>318</v>
      </c>
      <c r="AN680" s="273"/>
      <c r="AO680" s="273"/>
      <c r="AP680" s="273"/>
      <c r="AQ680" s="268"/>
      <c r="AR680" s="255"/>
      <c r="AS680" s="243"/>
      <c r="AT680" s="243"/>
      <c r="AU680" s="243"/>
    </row>
    <row r="681" spans="1:47" outlineLevel="3" x14ac:dyDescent="0.35">
      <c r="A681" s="243"/>
      <c r="B681" s="252"/>
      <c r="C681" s="245">
        <f t="shared" si="138"/>
        <v>3</v>
      </c>
      <c r="D681" s="268"/>
      <c r="E681" s="325"/>
      <c r="F681" s="325"/>
      <c r="G681" s="268"/>
      <c r="H681" s="289"/>
      <c r="I681" s="289"/>
      <c r="J681" s="315" t="s">
        <v>805</v>
      </c>
      <c r="K681" s="273"/>
      <c r="L681" s="273"/>
      <c r="M681" s="273"/>
      <c r="N681" s="273"/>
      <c r="O681" s="273"/>
      <c r="P681" s="273"/>
      <c r="Q681" s="273"/>
      <c r="R681" s="396">
        <v>43784</v>
      </c>
      <c r="S681" s="396">
        <v>43784</v>
      </c>
      <c r="T681" s="396">
        <v>43784</v>
      </c>
      <c r="U681" s="396">
        <v>43784</v>
      </c>
      <c r="V681" s="316">
        <v>0.5</v>
      </c>
      <c r="W681" s="273"/>
      <c r="X681" s="273" t="b">
        <f t="shared" si="145"/>
        <v>0</v>
      </c>
      <c r="Y681" s="273" t="b">
        <f t="shared" si="145"/>
        <v>0</v>
      </c>
      <c r="Z681" s="273" t="b">
        <f t="shared" si="145"/>
        <v>0</v>
      </c>
      <c r="AA681" s="273" t="b">
        <f t="shared" si="145"/>
        <v>0</v>
      </c>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318</v>
      </c>
      <c r="AK681" s="716">
        <f t="shared" si="154"/>
        <v>318</v>
      </c>
      <c r="AL681" s="716">
        <f t="shared" si="155"/>
        <v>318</v>
      </c>
      <c r="AM681" s="716">
        <f t="shared" si="156"/>
        <v>318</v>
      </c>
      <c r="AN681" s="273"/>
      <c r="AO681" s="273"/>
      <c r="AP681" s="273"/>
      <c r="AQ681" s="268"/>
      <c r="AR681" s="255"/>
      <c r="AS681" s="243"/>
      <c r="AT681" s="243"/>
      <c r="AU681" s="243"/>
    </row>
    <row r="682" spans="1:47" outlineLevel="3" x14ac:dyDescent="0.35">
      <c r="A682" s="243"/>
      <c r="B682" s="252"/>
      <c r="C682" s="245">
        <f>INT($C$232)+3</f>
        <v>4</v>
      </c>
      <c r="D682" s="268"/>
      <c r="E682" s="325"/>
      <c r="F682" s="325"/>
      <c r="G682" s="268"/>
      <c r="H682" s="273"/>
      <c r="I682" s="289">
        <v>1</v>
      </c>
      <c r="J682" s="289" t="s">
        <v>607</v>
      </c>
      <c r="K682" s="361">
        <f>DATE(YEAR(K679)+1,MONTH(K679),DAY(K679))</f>
        <v>44150</v>
      </c>
      <c r="L682" s="361">
        <f>DATE(YEAR(L679)+1,MONTH(L679),DAY(L679))</f>
        <v>44150</v>
      </c>
      <c r="M682" s="361">
        <f>DATE(YEAR(M679)+1,MONTH(M679),DAY(M679))</f>
        <v>44150</v>
      </c>
      <c r="N682" s="273"/>
      <c r="O682" s="273"/>
      <c r="P682" s="273"/>
      <c r="Q682" s="273"/>
      <c r="R682" s="361">
        <f t="shared" ref="R682:U702" si="157">DATE(YEAR(R679)+1,MONTH(R679),DAY(R679))</f>
        <v>44150</v>
      </c>
      <c r="S682" s="361">
        <f t="shared" si="157"/>
        <v>44150</v>
      </c>
      <c r="T682" s="361">
        <f t="shared" si="157"/>
        <v>44150</v>
      </c>
      <c r="U682" s="361">
        <f t="shared" si="157"/>
        <v>44150</v>
      </c>
      <c r="V682" s="273"/>
      <c r="W682" s="273"/>
      <c r="X682" s="273"/>
      <c r="Y682" s="273"/>
      <c r="Z682" s="273"/>
      <c r="AA682" s="273"/>
      <c r="AB682" s="273"/>
      <c r="AC682" s="716">
        <f t="shared" si="146"/>
        <v>683</v>
      </c>
      <c r="AD682" s="716">
        <f t="shared" si="147"/>
        <v>683</v>
      </c>
      <c r="AE682" s="716">
        <f t="shared" si="148"/>
        <v>683</v>
      </c>
      <c r="AF682" s="716">
        <f t="shared" si="149"/>
        <v>-43317</v>
      </c>
      <c r="AG682" s="716">
        <f t="shared" si="150"/>
        <v>-43317</v>
      </c>
      <c r="AH682" s="716">
        <f t="shared" si="151"/>
        <v>-43317</v>
      </c>
      <c r="AI682" s="716">
        <f t="shared" si="152"/>
        <v>-43317</v>
      </c>
      <c r="AJ682" s="716">
        <f t="shared" si="153"/>
        <v>683</v>
      </c>
      <c r="AK682" s="716">
        <f t="shared" si="154"/>
        <v>683</v>
      </c>
      <c r="AL682" s="716">
        <f t="shared" si="155"/>
        <v>683</v>
      </c>
      <c r="AM682" s="716">
        <f t="shared" si="156"/>
        <v>683</v>
      </c>
      <c r="AN682" s="273"/>
      <c r="AO682" s="273"/>
      <c r="AP682" s="273"/>
      <c r="AQ682" s="268"/>
      <c r="AR682" s="255"/>
      <c r="AS682" s="243"/>
      <c r="AT682" s="243"/>
      <c r="AU682" s="243"/>
    </row>
    <row r="683" spans="1:47" outlineLevel="3" x14ac:dyDescent="0.35">
      <c r="A683" s="243"/>
      <c r="B683" s="252"/>
      <c r="C683" s="245">
        <f>INT($C$232)+3</f>
        <v>4</v>
      </c>
      <c r="D683" s="268"/>
      <c r="E683" s="325"/>
      <c r="F683" s="325"/>
      <c r="G683" s="268"/>
      <c r="H683" s="273"/>
      <c r="I683" s="289"/>
      <c r="J683" s="289" t="s">
        <v>597</v>
      </c>
      <c r="K683" s="273"/>
      <c r="L683" s="273"/>
      <c r="M683" s="273"/>
      <c r="N683" s="361">
        <f>DATE(YEAR(N680)+1,MONTH(N680),DAY(N680))</f>
        <v>44150</v>
      </c>
      <c r="O683" s="361">
        <f>DATE(YEAR(O680)+1,MONTH(O680),DAY(O680))</f>
        <v>44150</v>
      </c>
      <c r="P683" s="361">
        <f>DATE(YEAR(P680)+1,MONTH(P680),DAY(P680))</f>
        <v>44150</v>
      </c>
      <c r="Q683" s="361">
        <f>DATE(YEAR(Q680)+1,MONTH(Q680),DAY(Q680))</f>
        <v>44150</v>
      </c>
      <c r="R683" s="361">
        <f t="shared" si="157"/>
        <v>44150</v>
      </c>
      <c r="S683" s="361">
        <f t="shared" si="157"/>
        <v>44150</v>
      </c>
      <c r="T683" s="361">
        <f t="shared" si="157"/>
        <v>44150</v>
      </c>
      <c r="U683" s="361">
        <f t="shared" si="157"/>
        <v>44150</v>
      </c>
      <c r="V683" s="273"/>
      <c r="W683" s="273"/>
      <c r="X683" s="273"/>
      <c r="Y683" s="273"/>
      <c r="Z683" s="273"/>
      <c r="AA683" s="273"/>
      <c r="AB683" s="273"/>
      <c r="AC683" s="716">
        <f t="shared" si="146"/>
        <v>-43317</v>
      </c>
      <c r="AD683" s="716">
        <f t="shared" si="147"/>
        <v>-43317</v>
      </c>
      <c r="AE683" s="716">
        <f t="shared" si="148"/>
        <v>-43317</v>
      </c>
      <c r="AF683" s="716">
        <f t="shared" si="149"/>
        <v>683</v>
      </c>
      <c r="AG683" s="716">
        <f t="shared" si="150"/>
        <v>683</v>
      </c>
      <c r="AH683" s="716">
        <f t="shared" si="151"/>
        <v>683</v>
      </c>
      <c r="AI683" s="716">
        <f t="shared" si="152"/>
        <v>683</v>
      </c>
      <c r="AJ683" s="716">
        <f t="shared" si="153"/>
        <v>683</v>
      </c>
      <c r="AK683" s="716">
        <f t="shared" si="154"/>
        <v>683</v>
      </c>
      <c r="AL683" s="716">
        <f t="shared" si="155"/>
        <v>683</v>
      </c>
      <c r="AM683" s="716">
        <f t="shared" si="156"/>
        <v>683</v>
      </c>
      <c r="AN683" s="273"/>
      <c r="AO683" s="273"/>
      <c r="AP683" s="273"/>
      <c r="AQ683" s="268"/>
      <c r="AR683" s="255"/>
      <c r="AS683" s="243"/>
      <c r="AT683" s="243"/>
      <c r="AU683" s="243"/>
    </row>
    <row r="684" spans="1:47" outlineLevel="3" x14ac:dyDescent="0.35">
      <c r="A684" s="243"/>
      <c r="B684" s="252"/>
      <c r="C684" s="245">
        <f>INT($C$232)+3</f>
        <v>4</v>
      </c>
      <c r="D684" s="268"/>
      <c r="E684" s="325"/>
      <c r="F684" s="325"/>
      <c r="G684" s="268"/>
      <c r="H684" s="273"/>
      <c r="I684" s="289"/>
      <c r="J684" s="289" t="s">
        <v>598</v>
      </c>
      <c r="K684" s="273"/>
      <c r="L684" s="273"/>
      <c r="M684" s="273"/>
      <c r="N684" s="273"/>
      <c r="O684" s="273"/>
      <c r="P684" s="273"/>
      <c r="Q684" s="273"/>
      <c r="R684" s="361">
        <f t="shared" si="157"/>
        <v>44150</v>
      </c>
      <c r="S684" s="361">
        <f t="shared" si="157"/>
        <v>44150</v>
      </c>
      <c r="T684" s="361">
        <f t="shared" si="157"/>
        <v>44150</v>
      </c>
      <c r="U684" s="361">
        <f t="shared" si="157"/>
        <v>44150</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683</v>
      </c>
      <c r="AK684" s="716">
        <f t="shared" si="154"/>
        <v>683</v>
      </c>
      <c r="AL684" s="716">
        <f t="shared" si="155"/>
        <v>683</v>
      </c>
      <c r="AM684" s="716">
        <f t="shared" si="156"/>
        <v>683</v>
      </c>
      <c r="AN684" s="273"/>
      <c r="AO684" s="273"/>
      <c r="AP684" s="273"/>
      <c r="AQ684" s="268"/>
      <c r="AR684" s="255"/>
      <c r="AS684" s="243"/>
      <c r="AT684" s="243"/>
      <c r="AU684" s="243"/>
    </row>
    <row r="685" spans="1:47" outlineLevel="3" x14ac:dyDescent="0.35">
      <c r="A685" s="243"/>
      <c r="B685" s="252"/>
      <c r="C685" s="245">
        <f t="shared" ref="C685:C741" si="158">INT($C$232+3)</f>
        <v>4</v>
      </c>
      <c r="D685" s="268"/>
      <c r="E685" s="325"/>
      <c r="F685" s="325"/>
      <c r="G685" s="268"/>
      <c r="H685" s="273"/>
      <c r="I685" s="289">
        <v>2</v>
      </c>
      <c r="J685" s="289" t="s">
        <v>607</v>
      </c>
      <c r="K685" s="361">
        <f>DATE(YEAR(K682)+1,MONTH(K682),DAY(K682))</f>
        <v>44515</v>
      </c>
      <c r="L685" s="361">
        <f>DATE(YEAR(L682)+1,MONTH(L682),DAY(L682))</f>
        <v>44515</v>
      </c>
      <c r="M685" s="361">
        <f>DATE(YEAR(M682)+1,MONTH(M682),DAY(M682))</f>
        <v>44515</v>
      </c>
      <c r="N685" s="273"/>
      <c r="O685" s="273"/>
      <c r="P685" s="273"/>
      <c r="Q685" s="273"/>
      <c r="R685" s="361">
        <f t="shared" si="157"/>
        <v>44515</v>
      </c>
      <c r="S685" s="361">
        <f t="shared" si="157"/>
        <v>44515</v>
      </c>
      <c r="T685" s="361">
        <f t="shared" si="157"/>
        <v>44515</v>
      </c>
      <c r="U685" s="361">
        <f t="shared" si="157"/>
        <v>44515</v>
      </c>
      <c r="V685" s="273"/>
      <c r="W685" s="273"/>
      <c r="X685" s="273"/>
      <c r="Y685" s="273"/>
      <c r="Z685" s="273"/>
      <c r="AA685" s="273"/>
      <c r="AB685" s="273"/>
      <c r="AC685" s="716">
        <f t="shared" si="146"/>
        <v>1046</v>
      </c>
      <c r="AD685" s="716">
        <f t="shared" si="147"/>
        <v>1046</v>
      </c>
      <c r="AE685" s="716">
        <f t="shared" si="148"/>
        <v>1046</v>
      </c>
      <c r="AF685" s="716">
        <f t="shared" si="149"/>
        <v>-43317</v>
      </c>
      <c r="AG685" s="716">
        <f t="shared" si="150"/>
        <v>-43317</v>
      </c>
      <c r="AH685" s="716">
        <f t="shared" si="151"/>
        <v>-43317</v>
      </c>
      <c r="AI685" s="716">
        <f t="shared" si="152"/>
        <v>-43317</v>
      </c>
      <c r="AJ685" s="716">
        <f t="shared" si="153"/>
        <v>1046</v>
      </c>
      <c r="AK685" s="716">
        <f t="shared" si="154"/>
        <v>1046</v>
      </c>
      <c r="AL685" s="716">
        <f t="shared" si="155"/>
        <v>1046</v>
      </c>
      <c r="AM685" s="716">
        <f t="shared" si="156"/>
        <v>1046</v>
      </c>
      <c r="AN685" s="273"/>
      <c r="AO685" s="273"/>
      <c r="AP685" s="273"/>
      <c r="AQ685" s="268"/>
      <c r="AR685" s="255"/>
      <c r="AS685" s="243"/>
      <c r="AT685" s="243"/>
      <c r="AU685" s="243"/>
    </row>
    <row r="686" spans="1:47" outlineLevel="3" x14ac:dyDescent="0.35">
      <c r="A686" s="243"/>
      <c r="B686" s="252"/>
      <c r="C686" s="245">
        <f t="shared" si="158"/>
        <v>4</v>
      </c>
      <c r="D686" s="268"/>
      <c r="E686" s="325"/>
      <c r="F686" s="325"/>
      <c r="G686" s="268"/>
      <c r="H686" s="273"/>
      <c r="I686" s="289"/>
      <c r="J686" s="289" t="s">
        <v>597</v>
      </c>
      <c r="K686" s="273"/>
      <c r="L686" s="273"/>
      <c r="M686" s="273"/>
      <c r="N686" s="361">
        <f>DATE(YEAR(N683)+1,MONTH(N683),DAY(N683))</f>
        <v>44515</v>
      </c>
      <c r="O686" s="361">
        <f>DATE(YEAR(O683)+1,MONTH(O683),DAY(O683))</f>
        <v>44515</v>
      </c>
      <c r="P686" s="361">
        <f>DATE(YEAR(P683)+1,MONTH(P683),DAY(P683))</f>
        <v>44515</v>
      </c>
      <c r="Q686" s="361">
        <f>DATE(YEAR(Q683)+1,MONTH(Q683),DAY(Q683))</f>
        <v>44515</v>
      </c>
      <c r="R686" s="361">
        <f t="shared" si="157"/>
        <v>44515</v>
      </c>
      <c r="S686" s="361">
        <f t="shared" si="157"/>
        <v>44515</v>
      </c>
      <c r="T686" s="361">
        <f t="shared" si="157"/>
        <v>44515</v>
      </c>
      <c r="U686" s="361">
        <f t="shared" si="157"/>
        <v>44515</v>
      </c>
      <c r="V686" s="273"/>
      <c r="W686" s="273"/>
      <c r="X686" s="273"/>
      <c r="Y686" s="273"/>
      <c r="Z686" s="273"/>
      <c r="AA686" s="273"/>
      <c r="AB686" s="273"/>
      <c r="AC686" s="716">
        <f t="shared" si="146"/>
        <v>-43317</v>
      </c>
      <c r="AD686" s="716">
        <f t="shared" si="147"/>
        <v>-43317</v>
      </c>
      <c r="AE686" s="716">
        <f t="shared" si="148"/>
        <v>-43317</v>
      </c>
      <c r="AF686" s="716">
        <f t="shared" si="149"/>
        <v>1046</v>
      </c>
      <c r="AG686" s="716">
        <f t="shared" si="150"/>
        <v>1046</v>
      </c>
      <c r="AH686" s="716">
        <f t="shared" si="151"/>
        <v>1046</v>
      </c>
      <c r="AI686" s="716">
        <f t="shared" si="152"/>
        <v>1046</v>
      </c>
      <c r="AJ686" s="716">
        <f t="shared" si="153"/>
        <v>1046</v>
      </c>
      <c r="AK686" s="716">
        <f t="shared" si="154"/>
        <v>1046</v>
      </c>
      <c r="AL686" s="716">
        <f t="shared" si="155"/>
        <v>1046</v>
      </c>
      <c r="AM686" s="716">
        <f t="shared" si="156"/>
        <v>1046</v>
      </c>
      <c r="AN686" s="273"/>
      <c r="AO686" s="273"/>
      <c r="AP686" s="273"/>
      <c r="AQ686" s="268"/>
      <c r="AR686" s="255"/>
      <c r="AS686" s="243"/>
      <c r="AT686" s="243"/>
      <c r="AU686" s="243"/>
    </row>
    <row r="687" spans="1:47" outlineLevel="3" x14ac:dyDescent="0.35">
      <c r="A687" s="243"/>
      <c r="B687" s="252"/>
      <c r="C687" s="245">
        <f t="shared" si="158"/>
        <v>4</v>
      </c>
      <c r="D687" s="268"/>
      <c r="E687" s="325"/>
      <c r="F687" s="325"/>
      <c r="G687" s="268"/>
      <c r="H687" s="273"/>
      <c r="I687" s="289"/>
      <c r="J687" s="289" t="s">
        <v>598</v>
      </c>
      <c r="K687" s="273"/>
      <c r="L687" s="273"/>
      <c r="M687" s="273"/>
      <c r="N687" s="273"/>
      <c r="O687" s="273"/>
      <c r="P687" s="273"/>
      <c r="Q687" s="273"/>
      <c r="R687" s="361">
        <f t="shared" si="157"/>
        <v>44515</v>
      </c>
      <c r="S687" s="361">
        <f t="shared" si="157"/>
        <v>44515</v>
      </c>
      <c r="T687" s="361">
        <f t="shared" si="157"/>
        <v>44515</v>
      </c>
      <c r="U687" s="361">
        <f t="shared" si="157"/>
        <v>44515</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1046</v>
      </c>
      <c r="AK687" s="716">
        <f t="shared" si="154"/>
        <v>1046</v>
      </c>
      <c r="AL687" s="716">
        <f t="shared" si="155"/>
        <v>1046</v>
      </c>
      <c r="AM687" s="716">
        <f t="shared" si="156"/>
        <v>1046</v>
      </c>
      <c r="AN687" s="273"/>
      <c r="AO687" s="273"/>
      <c r="AP687" s="273"/>
      <c r="AQ687" s="268"/>
      <c r="AR687" s="255"/>
      <c r="AS687" s="243"/>
      <c r="AT687" s="243"/>
      <c r="AU687" s="243"/>
    </row>
    <row r="688" spans="1:47" outlineLevel="3" x14ac:dyDescent="0.35">
      <c r="A688" s="243"/>
      <c r="B688" s="252"/>
      <c r="C688" s="245">
        <f t="shared" si="158"/>
        <v>4</v>
      </c>
      <c r="D688" s="268"/>
      <c r="E688" s="325"/>
      <c r="F688" s="325"/>
      <c r="G688" s="268"/>
      <c r="H688" s="273"/>
      <c r="I688" s="289">
        <v>3</v>
      </c>
      <c r="J688" s="289" t="s">
        <v>607</v>
      </c>
      <c r="K688" s="361">
        <f>DATE(YEAR(K685)+1,MONTH(K685),DAY(K685))</f>
        <v>44880</v>
      </c>
      <c r="L688" s="361">
        <f>DATE(YEAR(L685)+1,MONTH(L685),DAY(L685))</f>
        <v>44880</v>
      </c>
      <c r="M688" s="361">
        <f>DATE(YEAR(M685)+1,MONTH(M685),DAY(M685))</f>
        <v>44880</v>
      </c>
      <c r="N688" s="273"/>
      <c r="O688" s="273"/>
      <c r="P688" s="273"/>
      <c r="Q688" s="273"/>
      <c r="R688" s="361">
        <f t="shared" si="157"/>
        <v>44880</v>
      </c>
      <c r="S688" s="361">
        <f t="shared" si="157"/>
        <v>44880</v>
      </c>
      <c r="T688" s="361">
        <f t="shared" si="157"/>
        <v>44880</v>
      </c>
      <c r="U688" s="361">
        <f t="shared" si="157"/>
        <v>44880</v>
      </c>
      <c r="V688" s="273"/>
      <c r="W688" s="273"/>
      <c r="X688" s="273"/>
      <c r="Y688" s="273"/>
      <c r="Z688" s="273"/>
      <c r="AA688" s="273"/>
      <c r="AB688" s="273"/>
      <c r="AC688" s="716">
        <f t="shared" si="146"/>
        <v>1410</v>
      </c>
      <c r="AD688" s="716">
        <f t="shared" si="147"/>
        <v>1410</v>
      </c>
      <c r="AE688" s="716">
        <f t="shared" si="148"/>
        <v>1410</v>
      </c>
      <c r="AF688" s="716">
        <f t="shared" si="149"/>
        <v>-43317</v>
      </c>
      <c r="AG688" s="716">
        <f t="shared" si="150"/>
        <v>-43317</v>
      </c>
      <c r="AH688" s="716">
        <f t="shared" si="151"/>
        <v>-43317</v>
      </c>
      <c r="AI688" s="716">
        <f t="shared" si="152"/>
        <v>-43317</v>
      </c>
      <c r="AJ688" s="716">
        <f t="shared" si="153"/>
        <v>1410</v>
      </c>
      <c r="AK688" s="716">
        <f t="shared" si="154"/>
        <v>1410</v>
      </c>
      <c r="AL688" s="716">
        <f t="shared" si="155"/>
        <v>1410</v>
      </c>
      <c r="AM688" s="716">
        <f t="shared" si="156"/>
        <v>1410</v>
      </c>
      <c r="AN688" s="273"/>
      <c r="AO688" s="273"/>
      <c r="AP688" s="273"/>
      <c r="AQ688" s="268"/>
      <c r="AR688" s="255"/>
      <c r="AS688" s="243"/>
      <c r="AT688" s="243"/>
      <c r="AU688" s="243"/>
    </row>
    <row r="689" spans="1:47" outlineLevel="3" x14ac:dyDescent="0.35">
      <c r="A689" s="243"/>
      <c r="B689" s="252"/>
      <c r="C689" s="245">
        <f t="shared" si="158"/>
        <v>4</v>
      </c>
      <c r="D689" s="268"/>
      <c r="E689" s="325"/>
      <c r="F689" s="325"/>
      <c r="G689" s="268"/>
      <c r="H689" s="273"/>
      <c r="I689" s="289"/>
      <c r="J689" s="289" t="s">
        <v>597</v>
      </c>
      <c r="K689" s="273"/>
      <c r="L689" s="273"/>
      <c r="M689" s="273"/>
      <c r="N689" s="361">
        <f>DATE(YEAR(N686)+1,MONTH(N686),DAY(N686))</f>
        <v>44880</v>
      </c>
      <c r="O689" s="361">
        <f>DATE(YEAR(O686)+1,MONTH(O686),DAY(O686))</f>
        <v>44880</v>
      </c>
      <c r="P689" s="361">
        <f>DATE(YEAR(P686)+1,MONTH(P686),DAY(P686))</f>
        <v>44880</v>
      </c>
      <c r="Q689" s="361">
        <f>DATE(YEAR(Q686)+1,MONTH(Q686),DAY(Q686))</f>
        <v>44880</v>
      </c>
      <c r="R689" s="361">
        <f t="shared" si="157"/>
        <v>44880</v>
      </c>
      <c r="S689" s="361">
        <f t="shared" si="157"/>
        <v>44880</v>
      </c>
      <c r="T689" s="361">
        <f t="shared" si="157"/>
        <v>44880</v>
      </c>
      <c r="U689" s="361">
        <f t="shared" si="157"/>
        <v>44880</v>
      </c>
      <c r="V689" s="273"/>
      <c r="W689" s="273"/>
      <c r="X689" s="273"/>
      <c r="Y689" s="273"/>
      <c r="Z689" s="273"/>
      <c r="AA689" s="273"/>
      <c r="AB689" s="273"/>
      <c r="AC689" s="716">
        <f t="shared" si="146"/>
        <v>-43317</v>
      </c>
      <c r="AD689" s="716">
        <f t="shared" si="147"/>
        <v>-43317</v>
      </c>
      <c r="AE689" s="716">
        <f t="shared" si="148"/>
        <v>-43317</v>
      </c>
      <c r="AF689" s="716">
        <f t="shared" si="149"/>
        <v>1410</v>
      </c>
      <c r="AG689" s="716">
        <f t="shared" si="150"/>
        <v>1410</v>
      </c>
      <c r="AH689" s="716">
        <f t="shared" si="151"/>
        <v>1410</v>
      </c>
      <c r="AI689" s="716">
        <f t="shared" si="152"/>
        <v>1410</v>
      </c>
      <c r="AJ689" s="716">
        <f t="shared" si="153"/>
        <v>1410</v>
      </c>
      <c r="AK689" s="716">
        <f t="shared" si="154"/>
        <v>1410</v>
      </c>
      <c r="AL689" s="716">
        <f t="shared" si="155"/>
        <v>1410</v>
      </c>
      <c r="AM689" s="716">
        <f t="shared" si="156"/>
        <v>1410</v>
      </c>
      <c r="AN689" s="273"/>
      <c r="AO689" s="273"/>
      <c r="AP689" s="273"/>
      <c r="AQ689" s="268"/>
      <c r="AR689" s="255"/>
      <c r="AS689" s="243"/>
      <c r="AT689" s="243"/>
      <c r="AU689" s="243"/>
    </row>
    <row r="690" spans="1:47" outlineLevel="3" x14ac:dyDescent="0.35">
      <c r="A690" s="243"/>
      <c r="B690" s="252"/>
      <c r="C690" s="245">
        <f t="shared" si="158"/>
        <v>4</v>
      </c>
      <c r="D690" s="268"/>
      <c r="E690" s="325"/>
      <c r="F690" s="325"/>
      <c r="G690" s="268"/>
      <c r="H690" s="273"/>
      <c r="I690" s="289"/>
      <c r="J690" s="289" t="s">
        <v>598</v>
      </c>
      <c r="K690" s="273"/>
      <c r="L690" s="273"/>
      <c r="M690" s="273"/>
      <c r="N690" s="273"/>
      <c r="O690" s="273"/>
      <c r="P690" s="273"/>
      <c r="Q690" s="273"/>
      <c r="R690" s="361">
        <f t="shared" si="157"/>
        <v>44880</v>
      </c>
      <c r="S690" s="361">
        <f t="shared" si="157"/>
        <v>44880</v>
      </c>
      <c r="T690" s="361">
        <f t="shared" si="157"/>
        <v>44880</v>
      </c>
      <c r="U690" s="361">
        <f t="shared" si="157"/>
        <v>44880</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1410</v>
      </c>
      <c r="AK690" s="716">
        <f t="shared" si="154"/>
        <v>1410</v>
      </c>
      <c r="AL690" s="716">
        <f t="shared" si="155"/>
        <v>1410</v>
      </c>
      <c r="AM690" s="716">
        <f t="shared" si="156"/>
        <v>1410</v>
      </c>
      <c r="AN690" s="273"/>
      <c r="AO690" s="273"/>
      <c r="AP690" s="273"/>
      <c r="AQ690" s="268"/>
      <c r="AR690" s="255"/>
      <c r="AS690" s="243"/>
      <c r="AT690" s="243"/>
      <c r="AU690" s="243"/>
    </row>
    <row r="691" spans="1:47" outlineLevel="3" x14ac:dyDescent="0.35">
      <c r="A691" s="243"/>
      <c r="B691" s="252"/>
      <c r="C691" s="245">
        <f t="shared" si="158"/>
        <v>4</v>
      </c>
      <c r="D691" s="268"/>
      <c r="E691" s="325"/>
      <c r="F691" s="325"/>
      <c r="G691" s="268"/>
      <c r="H691" s="273"/>
      <c r="I691" s="289">
        <v>4</v>
      </c>
      <c r="J691" s="289" t="s">
        <v>607</v>
      </c>
      <c r="K691" s="361">
        <f>DATE(YEAR(K688)+1,MONTH(K688),DAY(K688))</f>
        <v>45245</v>
      </c>
      <c r="L691" s="361">
        <f>DATE(YEAR(L688)+1,MONTH(L688),DAY(L688))</f>
        <v>45245</v>
      </c>
      <c r="M691" s="361">
        <f>DATE(YEAR(M688)+1,MONTH(M688),DAY(M688))</f>
        <v>45245</v>
      </c>
      <c r="N691" s="273"/>
      <c r="O691" s="273"/>
      <c r="P691" s="273"/>
      <c r="Q691" s="273"/>
      <c r="R691" s="361">
        <f t="shared" si="157"/>
        <v>45245</v>
      </c>
      <c r="S691" s="361">
        <f t="shared" si="157"/>
        <v>45245</v>
      </c>
      <c r="T691" s="361">
        <f t="shared" si="157"/>
        <v>45245</v>
      </c>
      <c r="U691" s="361">
        <f t="shared" si="157"/>
        <v>45245</v>
      </c>
      <c r="V691" s="273"/>
      <c r="W691" s="273"/>
      <c r="X691" s="273"/>
      <c r="Y691" s="273"/>
      <c r="Z691" s="273"/>
      <c r="AA691" s="273"/>
      <c r="AB691" s="273"/>
      <c r="AC691" s="716">
        <f t="shared" si="146"/>
        <v>1774</v>
      </c>
      <c r="AD691" s="716">
        <f t="shared" si="147"/>
        <v>1774</v>
      </c>
      <c r="AE691" s="716">
        <f t="shared" si="148"/>
        <v>1774</v>
      </c>
      <c r="AF691" s="716">
        <f t="shared" si="149"/>
        <v>-43317</v>
      </c>
      <c r="AG691" s="716">
        <f t="shared" si="150"/>
        <v>-43317</v>
      </c>
      <c r="AH691" s="716">
        <f t="shared" si="151"/>
        <v>-43317</v>
      </c>
      <c r="AI691" s="716">
        <f t="shared" si="152"/>
        <v>-43317</v>
      </c>
      <c r="AJ691" s="716">
        <f t="shared" si="153"/>
        <v>1774</v>
      </c>
      <c r="AK691" s="716">
        <f t="shared" si="154"/>
        <v>1774</v>
      </c>
      <c r="AL691" s="716">
        <f t="shared" si="155"/>
        <v>1774</v>
      </c>
      <c r="AM691" s="716">
        <f t="shared" si="156"/>
        <v>1774</v>
      </c>
      <c r="AN691" s="273"/>
      <c r="AO691" s="273"/>
      <c r="AP691" s="273"/>
      <c r="AQ691" s="268"/>
      <c r="AR691" s="255"/>
      <c r="AS691" s="243"/>
      <c r="AT691" s="243"/>
      <c r="AU691" s="243"/>
    </row>
    <row r="692" spans="1:47" outlineLevel="3" x14ac:dyDescent="0.35">
      <c r="A692" s="243"/>
      <c r="B692" s="252"/>
      <c r="C692" s="245">
        <f t="shared" si="158"/>
        <v>4</v>
      </c>
      <c r="D692" s="268"/>
      <c r="E692" s="325"/>
      <c r="F692" s="325"/>
      <c r="G692" s="268"/>
      <c r="H692" s="273"/>
      <c r="I692" s="289"/>
      <c r="J692" s="289" t="s">
        <v>597</v>
      </c>
      <c r="K692" s="273"/>
      <c r="L692" s="273"/>
      <c r="M692" s="273"/>
      <c r="N692" s="361">
        <f>DATE(YEAR(N689)+1,MONTH(N689),DAY(N689))</f>
        <v>45245</v>
      </c>
      <c r="O692" s="361">
        <f>DATE(YEAR(O689)+1,MONTH(O689),DAY(O689))</f>
        <v>45245</v>
      </c>
      <c r="P692" s="361">
        <f>DATE(YEAR(P689)+1,MONTH(P689),DAY(P689))</f>
        <v>45245</v>
      </c>
      <c r="Q692" s="361">
        <f>DATE(YEAR(Q689)+1,MONTH(Q689),DAY(Q689))</f>
        <v>45245</v>
      </c>
      <c r="R692" s="361">
        <f t="shared" si="157"/>
        <v>45245</v>
      </c>
      <c r="S692" s="361">
        <f t="shared" si="157"/>
        <v>45245</v>
      </c>
      <c r="T692" s="361">
        <f t="shared" si="157"/>
        <v>45245</v>
      </c>
      <c r="U692" s="361">
        <f t="shared" si="157"/>
        <v>45245</v>
      </c>
      <c r="V692" s="273"/>
      <c r="W692" s="273"/>
      <c r="X692" s="273"/>
      <c r="Y692" s="273"/>
      <c r="Z692" s="273"/>
      <c r="AA692" s="273"/>
      <c r="AB692" s="273"/>
      <c r="AC692" s="716">
        <f t="shared" si="146"/>
        <v>-43317</v>
      </c>
      <c r="AD692" s="716">
        <f t="shared" si="147"/>
        <v>-43317</v>
      </c>
      <c r="AE692" s="716">
        <f t="shared" si="148"/>
        <v>-43317</v>
      </c>
      <c r="AF692" s="716">
        <f t="shared" si="149"/>
        <v>1774</v>
      </c>
      <c r="AG692" s="716">
        <f t="shared" si="150"/>
        <v>1774</v>
      </c>
      <c r="AH692" s="716">
        <f t="shared" si="151"/>
        <v>1774</v>
      </c>
      <c r="AI692" s="716">
        <f t="shared" si="152"/>
        <v>1774</v>
      </c>
      <c r="AJ692" s="716">
        <f t="shared" si="153"/>
        <v>1774</v>
      </c>
      <c r="AK692" s="716">
        <f t="shared" si="154"/>
        <v>1774</v>
      </c>
      <c r="AL692" s="716">
        <f t="shared" si="155"/>
        <v>1774</v>
      </c>
      <c r="AM692" s="716">
        <f t="shared" si="156"/>
        <v>1774</v>
      </c>
      <c r="AN692" s="273"/>
      <c r="AO692" s="273"/>
      <c r="AP692" s="273"/>
      <c r="AQ692" s="268"/>
      <c r="AR692" s="255"/>
      <c r="AS692" s="243"/>
      <c r="AT692" s="243"/>
      <c r="AU692" s="243"/>
    </row>
    <row r="693" spans="1:47" outlineLevel="3" x14ac:dyDescent="0.35">
      <c r="A693" s="243"/>
      <c r="B693" s="252"/>
      <c r="C693" s="245">
        <f t="shared" si="158"/>
        <v>4</v>
      </c>
      <c r="D693" s="268"/>
      <c r="E693" s="325"/>
      <c r="F693" s="325"/>
      <c r="G693" s="268"/>
      <c r="H693" s="273"/>
      <c r="I693" s="289"/>
      <c r="J693" s="289" t="s">
        <v>598</v>
      </c>
      <c r="K693" s="273"/>
      <c r="L693" s="273"/>
      <c r="M693" s="273"/>
      <c r="N693" s="273"/>
      <c r="O693" s="273"/>
      <c r="P693" s="273"/>
      <c r="Q693" s="273"/>
      <c r="R693" s="361">
        <f t="shared" si="157"/>
        <v>45245</v>
      </c>
      <c r="S693" s="361">
        <f t="shared" si="157"/>
        <v>45245</v>
      </c>
      <c r="T693" s="361">
        <f t="shared" si="157"/>
        <v>45245</v>
      </c>
      <c r="U693" s="361">
        <f t="shared" si="157"/>
        <v>45245</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1774</v>
      </c>
      <c r="AK693" s="716">
        <f t="shared" si="154"/>
        <v>1774</v>
      </c>
      <c r="AL693" s="716">
        <f t="shared" si="155"/>
        <v>1774</v>
      </c>
      <c r="AM693" s="716">
        <f t="shared" si="156"/>
        <v>1774</v>
      </c>
      <c r="AN693" s="273"/>
      <c r="AO693" s="273"/>
      <c r="AP693" s="273"/>
      <c r="AQ693" s="268"/>
      <c r="AR693" s="255"/>
      <c r="AS693" s="243"/>
      <c r="AT693" s="243"/>
      <c r="AU693" s="243"/>
    </row>
    <row r="694" spans="1:47" outlineLevel="3" x14ac:dyDescent="0.35">
      <c r="A694" s="243"/>
      <c r="B694" s="252"/>
      <c r="C694" s="245">
        <f t="shared" si="158"/>
        <v>4</v>
      </c>
      <c r="D694" s="268"/>
      <c r="E694" s="325"/>
      <c r="F694" s="325"/>
      <c r="G694" s="268"/>
      <c r="H694" s="273"/>
      <c r="I694" s="289">
        <v>5</v>
      </c>
      <c r="J694" s="289" t="s">
        <v>607</v>
      </c>
      <c r="K694" s="361">
        <f>DATE(YEAR(K691)+1,MONTH(K691),DAY(K691))</f>
        <v>45611</v>
      </c>
      <c r="L694" s="361">
        <f>DATE(YEAR(L691)+1,MONTH(L691),DAY(L691))</f>
        <v>45611</v>
      </c>
      <c r="M694" s="361">
        <f>DATE(YEAR(M691)+1,MONTH(M691),DAY(M691))</f>
        <v>45611</v>
      </c>
      <c r="N694" s="273"/>
      <c r="O694" s="273"/>
      <c r="P694" s="273"/>
      <c r="Q694" s="273"/>
      <c r="R694" s="361">
        <f t="shared" si="157"/>
        <v>45611</v>
      </c>
      <c r="S694" s="361">
        <f t="shared" si="157"/>
        <v>45611</v>
      </c>
      <c r="T694" s="361">
        <f t="shared" si="157"/>
        <v>45611</v>
      </c>
      <c r="U694" s="361">
        <f t="shared" si="157"/>
        <v>45611</v>
      </c>
      <c r="V694" s="273"/>
      <c r="W694" s="273"/>
      <c r="X694" s="273"/>
      <c r="Y694" s="273"/>
      <c r="Z694" s="273"/>
      <c r="AA694" s="273"/>
      <c r="AB694" s="273"/>
      <c r="AC694" s="716">
        <f t="shared" si="146"/>
        <v>2139</v>
      </c>
      <c r="AD694" s="716">
        <f t="shared" si="147"/>
        <v>2139</v>
      </c>
      <c r="AE694" s="716">
        <f t="shared" si="148"/>
        <v>2139</v>
      </c>
      <c r="AF694" s="716">
        <f t="shared" si="149"/>
        <v>-43317</v>
      </c>
      <c r="AG694" s="716">
        <f t="shared" si="150"/>
        <v>-43317</v>
      </c>
      <c r="AH694" s="716">
        <f t="shared" si="151"/>
        <v>-43317</v>
      </c>
      <c r="AI694" s="716">
        <f t="shared" si="152"/>
        <v>-43317</v>
      </c>
      <c r="AJ694" s="716">
        <f t="shared" si="153"/>
        <v>2139</v>
      </c>
      <c r="AK694" s="716">
        <f t="shared" si="154"/>
        <v>2139</v>
      </c>
      <c r="AL694" s="716">
        <f t="shared" si="155"/>
        <v>2139</v>
      </c>
      <c r="AM694" s="716">
        <f t="shared" si="156"/>
        <v>2139</v>
      </c>
      <c r="AN694" s="273"/>
      <c r="AO694" s="273"/>
      <c r="AP694" s="273"/>
      <c r="AQ694" s="268"/>
      <c r="AR694" s="255"/>
      <c r="AS694" s="243"/>
      <c r="AT694" s="243"/>
      <c r="AU694" s="243"/>
    </row>
    <row r="695" spans="1:47" outlineLevel="3" x14ac:dyDescent="0.35">
      <c r="A695" s="243"/>
      <c r="B695" s="252"/>
      <c r="C695" s="245">
        <f t="shared" si="158"/>
        <v>4</v>
      </c>
      <c r="D695" s="268"/>
      <c r="E695" s="325"/>
      <c r="F695" s="325"/>
      <c r="G695" s="268"/>
      <c r="H695" s="273"/>
      <c r="I695" s="289"/>
      <c r="J695" s="289" t="s">
        <v>597</v>
      </c>
      <c r="K695" s="273"/>
      <c r="L695" s="273"/>
      <c r="M695" s="273"/>
      <c r="N695" s="361">
        <f>DATE(YEAR(N692)+1,MONTH(N692),DAY(N692))</f>
        <v>45611</v>
      </c>
      <c r="O695" s="361">
        <f>DATE(YEAR(O692)+1,MONTH(O692),DAY(O692))</f>
        <v>45611</v>
      </c>
      <c r="P695" s="361">
        <f>DATE(YEAR(P692)+1,MONTH(P692),DAY(P692))</f>
        <v>45611</v>
      </c>
      <c r="Q695" s="361">
        <f>DATE(YEAR(Q692)+1,MONTH(Q692),DAY(Q692))</f>
        <v>45611</v>
      </c>
      <c r="R695" s="361">
        <f t="shared" si="157"/>
        <v>45611</v>
      </c>
      <c r="S695" s="361">
        <f t="shared" si="157"/>
        <v>45611</v>
      </c>
      <c r="T695" s="361">
        <f t="shared" si="157"/>
        <v>45611</v>
      </c>
      <c r="U695" s="361">
        <f t="shared" si="157"/>
        <v>45611</v>
      </c>
      <c r="V695" s="273"/>
      <c r="W695" s="273"/>
      <c r="X695" s="273"/>
      <c r="Y695" s="273"/>
      <c r="Z695" s="273"/>
      <c r="AA695" s="273"/>
      <c r="AB695" s="273"/>
      <c r="AC695" s="716">
        <f t="shared" si="146"/>
        <v>-43317</v>
      </c>
      <c r="AD695" s="716">
        <f t="shared" si="147"/>
        <v>-43317</v>
      </c>
      <c r="AE695" s="716">
        <f t="shared" si="148"/>
        <v>-43317</v>
      </c>
      <c r="AF695" s="716">
        <f t="shared" si="149"/>
        <v>2139</v>
      </c>
      <c r="AG695" s="716">
        <f t="shared" si="150"/>
        <v>2139</v>
      </c>
      <c r="AH695" s="716">
        <f t="shared" si="151"/>
        <v>2139</v>
      </c>
      <c r="AI695" s="716">
        <f t="shared" si="152"/>
        <v>2139</v>
      </c>
      <c r="AJ695" s="716">
        <f t="shared" si="153"/>
        <v>2139</v>
      </c>
      <c r="AK695" s="716">
        <f t="shared" si="154"/>
        <v>2139</v>
      </c>
      <c r="AL695" s="716">
        <f t="shared" si="155"/>
        <v>2139</v>
      </c>
      <c r="AM695" s="716">
        <f t="shared" si="156"/>
        <v>2139</v>
      </c>
      <c r="AN695" s="273"/>
      <c r="AO695" s="273"/>
      <c r="AP695" s="273"/>
      <c r="AQ695" s="268"/>
      <c r="AR695" s="255"/>
      <c r="AS695" s="243"/>
      <c r="AT695" s="243"/>
      <c r="AU695" s="243"/>
    </row>
    <row r="696" spans="1:47" outlineLevel="3" x14ac:dyDescent="0.35">
      <c r="A696" s="243"/>
      <c r="B696" s="252"/>
      <c r="C696" s="245">
        <f t="shared" si="158"/>
        <v>4</v>
      </c>
      <c r="D696" s="268"/>
      <c r="E696" s="325"/>
      <c r="F696" s="325"/>
      <c r="G696" s="268"/>
      <c r="H696" s="273"/>
      <c r="I696" s="289"/>
      <c r="J696" s="289" t="s">
        <v>598</v>
      </c>
      <c r="K696" s="273"/>
      <c r="L696" s="273"/>
      <c r="M696" s="273"/>
      <c r="N696" s="273"/>
      <c r="O696" s="273"/>
      <c r="P696" s="273"/>
      <c r="Q696" s="273"/>
      <c r="R696" s="361">
        <f t="shared" si="157"/>
        <v>45611</v>
      </c>
      <c r="S696" s="361">
        <f t="shared" si="157"/>
        <v>45611</v>
      </c>
      <c r="T696" s="361">
        <f t="shared" si="157"/>
        <v>45611</v>
      </c>
      <c r="U696" s="361">
        <f t="shared" si="157"/>
        <v>45611</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2139</v>
      </c>
      <c r="AK696" s="716">
        <f t="shared" si="154"/>
        <v>2139</v>
      </c>
      <c r="AL696" s="716">
        <f t="shared" si="155"/>
        <v>2139</v>
      </c>
      <c r="AM696" s="716">
        <f t="shared" si="156"/>
        <v>2139</v>
      </c>
      <c r="AN696" s="273"/>
      <c r="AO696" s="273"/>
      <c r="AP696" s="273"/>
      <c r="AQ696" s="268"/>
      <c r="AR696" s="255"/>
      <c r="AS696" s="243"/>
      <c r="AT696" s="243"/>
      <c r="AU696" s="243"/>
    </row>
    <row r="697" spans="1:47" outlineLevel="3" x14ac:dyDescent="0.35">
      <c r="A697" s="243"/>
      <c r="B697" s="252"/>
      <c r="C697" s="245">
        <f t="shared" si="158"/>
        <v>4</v>
      </c>
      <c r="D697" s="268"/>
      <c r="E697" s="325"/>
      <c r="F697" s="325"/>
      <c r="G697" s="268"/>
      <c r="H697" s="273"/>
      <c r="I697" s="289">
        <v>6</v>
      </c>
      <c r="J697" s="289" t="s">
        <v>607</v>
      </c>
      <c r="K697" s="361">
        <f>DATE(YEAR(K694)+1,MONTH(K694),DAY(K694))</f>
        <v>45976</v>
      </c>
      <c r="L697" s="361">
        <f>DATE(YEAR(L694)+1,MONTH(L694),DAY(L694))</f>
        <v>45976</v>
      </c>
      <c r="M697" s="361">
        <f>DATE(YEAR(M694)+1,MONTH(M694),DAY(M694))</f>
        <v>45976</v>
      </c>
      <c r="N697" s="273"/>
      <c r="O697" s="273"/>
      <c r="P697" s="273"/>
      <c r="Q697" s="273"/>
      <c r="R697" s="361">
        <f t="shared" si="157"/>
        <v>45976</v>
      </c>
      <c r="S697" s="361">
        <f t="shared" si="157"/>
        <v>45976</v>
      </c>
      <c r="T697" s="361">
        <f t="shared" si="157"/>
        <v>45976</v>
      </c>
      <c r="U697" s="361">
        <f t="shared" si="157"/>
        <v>45976</v>
      </c>
      <c r="V697" s="273"/>
      <c r="W697" s="273"/>
      <c r="X697" s="273"/>
      <c r="Y697" s="273"/>
      <c r="Z697" s="273"/>
      <c r="AA697" s="273"/>
      <c r="AB697" s="273"/>
      <c r="AC697" s="716">
        <f t="shared" si="146"/>
        <v>2502</v>
      </c>
      <c r="AD697" s="716">
        <f t="shared" si="147"/>
        <v>2502</v>
      </c>
      <c r="AE697" s="716">
        <f t="shared" si="148"/>
        <v>2502</v>
      </c>
      <c r="AF697" s="716">
        <f t="shared" si="149"/>
        <v>-43317</v>
      </c>
      <c r="AG697" s="716">
        <f t="shared" si="150"/>
        <v>-43317</v>
      </c>
      <c r="AH697" s="716">
        <f t="shared" si="151"/>
        <v>-43317</v>
      </c>
      <c r="AI697" s="716">
        <f t="shared" si="152"/>
        <v>-43317</v>
      </c>
      <c r="AJ697" s="716">
        <f t="shared" si="153"/>
        <v>2502</v>
      </c>
      <c r="AK697" s="716">
        <f t="shared" si="154"/>
        <v>2502</v>
      </c>
      <c r="AL697" s="716">
        <f t="shared" si="155"/>
        <v>2502</v>
      </c>
      <c r="AM697" s="716">
        <f t="shared" si="156"/>
        <v>2502</v>
      </c>
      <c r="AN697" s="273"/>
      <c r="AO697" s="273"/>
      <c r="AP697" s="273"/>
      <c r="AQ697" s="268"/>
      <c r="AR697" s="255"/>
      <c r="AS697" s="243"/>
      <c r="AT697" s="243"/>
      <c r="AU697" s="243"/>
    </row>
    <row r="698" spans="1:47" outlineLevel="3" x14ac:dyDescent="0.35">
      <c r="A698" s="243"/>
      <c r="B698" s="252"/>
      <c r="C698" s="245">
        <f t="shared" si="158"/>
        <v>4</v>
      </c>
      <c r="D698" s="268"/>
      <c r="E698" s="325"/>
      <c r="F698" s="325"/>
      <c r="G698" s="268"/>
      <c r="H698" s="273"/>
      <c r="I698" s="289"/>
      <c r="J698" s="289" t="s">
        <v>597</v>
      </c>
      <c r="K698" s="273"/>
      <c r="L698" s="273"/>
      <c r="M698" s="273"/>
      <c r="N698" s="361">
        <f>DATE(YEAR(N695)+1,MONTH(N695),DAY(N695))</f>
        <v>45976</v>
      </c>
      <c r="O698" s="361">
        <f>DATE(YEAR(O695)+1,MONTH(O695),DAY(O695))</f>
        <v>45976</v>
      </c>
      <c r="P698" s="361">
        <f>DATE(YEAR(P695)+1,MONTH(P695),DAY(P695))</f>
        <v>45976</v>
      </c>
      <c r="Q698" s="361">
        <f>DATE(YEAR(Q695)+1,MONTH(Q695),DAY(Q695))</f>
        <v>45976</v>
      </c>
      <c r="R698" s="361">
        <f t="shared" si="157"/>
        <v>45976</v>
      </c>
      <c r="S698" s="361">
        <f t="shared" si="157"/>
        <v>45976</v>
      </c>
      <c r="T698" s="361">
        <f t="shared" si="157"/>
        <v>45976</v>
      </c>
      <c r="U698" s="361">
        <f t="shared" si="157"/>
        <v>45976</v>
      </c>
      <c r="V698" s="273"/>
      <c r="W698" s="273"/>
      <c r="X698" s="273"/>
      <c r="Y698" s="273"/>
      <c r="Z698" s="273"/>
      <c r="AA698" s="273"/>
      <c r="AB698" s="273"/>
      <c r="AC698" s="716">
        <f t="shared" si="146"/>
        <v>-43317</v>
      </c>
      <c r="AD698" s="716">
        <f t="shared" si="147"/>
        <v>-43317</v>
      </c>
      <c r="AE698" s="716">
        <f t="shared" si="148"/>
        <v>-43317</v>
      </c>
      <c r="AF698" s="716">
        <f t="shared" si="149"/>
        <v>2502</v>
      </c>
      <c r="AG698" s="716">
        <f t="shared" si="150"/>
        <v>2502</v>
      </c>
      <c r="AH698" s="716">
        <f t="shared" si="151"/>
        <v>2502</v>
      </c>
      <c r="AI698" s="716">
        <f t="shared" si="152"/>
        <v>2502</v>
      </c>
      <c r="AJ698" s="716">
        <f t="shared" si="153"/>
        <v>2502</v>
      </c>
      <c r="AK698" s="716">
        <f t="shared" si="154"/>
        <v>2502</v>
      </c>
      <c r="AL698" s="716">
        <f t="shared" si="155"/>
        <v>2502</v>
      </c>
      <c r="AM698" s="716">
        <f t="shared" si="156"/>
        <v>2502</v>
      </c>
      <c r="AN698" s="273"/>
      <c r="AO698" s="273"/>
      <c r="AP698" s="273"/>
      <c r="AQ698" s="268"/>
      <c r="AR698" s="255"/>
      <c r="AS698" s="243"/>
      <c r="AT698" s="243"/>
      <c r="AU698" s="243"/>
    </row>
    <row r="699" spans="1:47" outlineLevel="3" x14ac:dyDescent="0.35">
      <c r="A699" s="243"/>
      <c r="B699" s="252"/>
      <c r="C699" s="245">
        <f t="shared" si="158"/>
        <v>4</v>
      </c>
      <c r="D699" s="268"/>
      <c r="E699" s="325"/>
      <c r="F699" s="325"/>
      <c r="G699" s="268"/>
      <c r="H699" s="273"/>
      <c r="I699" s="289"/>
      <c r="J699" s="289" t="s">
        <v>598</v>
      </c>
      <c r="K699" s="273"/>
      <c r="L699" s="273"/>
      <c r="M699" s="273"/>
      <c r="N699" s="273"/>
      <c r="O699" s="273"/>
      <c r="P699" s="273"/>
      <c r="Q699" s="273"/>
      <c r="R699" s="361">
        <f t="shared" si="157"/>
        <v>45976</v>
      </c>
      <c r="S699" s="361">
        <f t="shared" si="157"/>
        <v>45976</v>
      </c>
      <c r="T699" s="361">
        <f t="shared" si="157"/>
        <v>45976</v>
      </c>
      <c r="U699" s="361">
        <f t="shared" si="157"/>
        <v>45976</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2502</v>
      </c>
      <c r="AK699" s="716">
        <f t="shared" si="154"/>
        <v>2502</v>
      </c>
      <c r="AL699" s="716">
        <f t="shared" si="155"/>
        <v>2502</v>
      </c>
      <c r="AM699" s="716">
        <f t="shared" si="156"/>
        <v>2502</v>
      </c>
      <c r="AN699" s="273"/>
      <c r="AO699" s="273"/>
      <c r="AP699" s="273"/>
      <c r="AQ699" s="268"/>
      <c r="AR699" s="255"/>
      <c r="AS699" s="243"/>
      <c r="AT699" s="243"/>
      <c r="AU699" s="243"/>
    </row>
    <row r="700" spans="1:47" outlineLevel="3" x14ac:dyDescent="0.35">
      <c r="A700" s="243"/>
      <c r="B700" s="252"/>
      <c r="C700" s="245">
        <f t="shared" si="158"/>
        <v>4</v>
      </c>
      <c r="D700" s="268"/>
      <c r="E700" s="325"/>
      <c r="F700" s="325"/>
      <c r="G700" s="268"/>
      <c r="H700" s="273"/>
      <c r="I700" s="289">
        <v>7</v>
      </c>
      <c r="J700" s="289" t="s">
        <v>607</v>
      </c>
      <c r="K700" s="361">
        <f>DATE(YEAR(K697)+1,MONTH(K697),DAY(K697))</f>
        <v>46341</v>
      </c>
      <c r="L700" s="361">
        <f>DATE(YEAR(L697)+1,MONTH(L697),DAY(L697))</f>
        <v>46341</v>
      </c>
      <c r="M700" s="361">
        <f>DATE(YEAR(M697)+1,MONTH(M697),DAY(M697))</f>
        <v>46341</v>
      </c>
      <c r="N700" s="273"/>
      <c r="O700" s="273"/>
      <c r="P700" s="273"/>
      <c r="Q700" s="273"/>
      <c r="R700" s="361">
        <f t="shared" si="157"/>
        <v>46341</v>
      </c>
      <c r="S700" s="361">
        <f t="shared" si="157"/>
        <v>46341</v>
      </c>
      <c r="T700" s="361">
        <f t="shared" si="157"/>
        <v>46341</v>
      </c>
      <c r="U700" s="361">
        <f t="shared" si="157"/>
        <v>46341</v>
      </c>
      <c r="V700" s="273"/>
      <c r="W700" s="273"/>
      <c r="X700" s="273"/>
      <c r="Y700" s="273"/>
      <c r="Z700" s="273"/>
      <c r="AA700" s="273"/>
      <c r="AB700" s="273"/>
      <c r="AC700" s="716">
        <f t="shared" si="146"/>
        <v>2866</v>
      </c>
      <c r="AD700" s="716">
        <f t="shared" si="147"/>
        <v>2866</v>
      </c>
      <c r="AE700" s="716">
        <f t="shared" si="148"/>
        <v>2866</v>
      </c>
      <c r="AF700" s="716">
        <f t="shared" si="149"/>
        <v>-43317</v>
      </c>
      <c r="AG700" s="716">
        <f t="shared" si="150"/>
        <v>-43317</v>
      </c>
      <c r="AH700" s="716">
        <f t="shared" si="151"/>
        <v>-43317</v>
      </c>
      <c r="AI700" s="716">
        <f t="shared" si="152"/>
        <v>-43317</v>
      </c>
      <c r="AJ700" s="716">
        <f t="shared" si="153"/>
        <v>2866</v>
      </c>
      <c r="AK700" s="716">
        <f t="shared" si="154"/>
        <v>2866</v>
      </c>
      <c r="AL700" s="716">
        <f t="shared" si="155"/>
        <v>2866</v>
      </c>
      <c r="AM700" s="716">
        <f t="shared" si="156"/>
        <v>2866</v>
      </c>
      <c r="AN700" s="273"/>
      <c r="AO700" s="273"/>
      <c r="AP700" s="273"/>
      <c r="AQ700" s="268"/>
      <c r="AR700" s="255"/>
      <c r="AS700" s="243"/>
      <c r="AT700" s="243"/>
      <c r="AU700" s="243"/>
    </row>
    <row r="701" spans="1:47" outlineLevel="3" x14ac:dyDescent="0.35">
      <c r="A701" s="243"/>
      <c r="B701" s="252"/>
      <c r="C701" s="245">
        <f t="shared" si="158"/>
        <v>4</v>
      </c>
      <c r="D701" s="268"/>
      <c r="E701" s="325"/>
      <c r="F701" s="325"/>
      <c r="G701" s="268"/>
      <c r="H701" s="273"/>
      <c r="I701" s="289"/>
      <c r="J701" s="289" t="s">
        <v>597</v>
      </c>
      <c r="K701" s="273"/>
      <c r="L701" s="273"/>
      <c r="M701" s="273"/>
      <c r="N701" s="361">
        <f>DATE(YEAR(N698)+1,MONTH(N698),DAY(N698))</f>
        <v>46341</v>
      </c>
      <c r="O701" s="361">
        <f>DATE(YEAR(O698)+1,MONTH(O698),DAY(O698))</f>
        <v>46341</v>
      </c>
      <c r="P701" s="361">
        <f>DATE(YEAR(P698)+1,MONTH(P698),DAY(P698))</f>
        <v>46341</v>
      </c>
      <c r="Q701" s="361">
        <f>DATE(YEAR(Q698)+1,MONTH(Q698),DAY(Q698))</f>
        <v>46341</v>
      </c>
      <c r="R701" s="361">
        <f t="shared" si="157"/>
        <v>46341</v>
      </c>
      <c r="S701" s="361">
        <f t="shared" si="157"/>
        <v>46341</v>
      </c>
      <c r="T701" s="361">
        <f t="shared" si="157"/>
        <v>46341</v>
      </c>
      <c r="U701" s="361">
        <f t="shared" si="157"/>
        <v>46341</v>
      </c>
      <c r="V701" s="273"/>
      <c r="W701" s="273"/>
      <c r="X701" s="273"/>
      <c r="Y701" s="273"/>
      <c r="Z701" s="273"/>
      <c r="AA701" s="273"/>
      <c r="AB701" s="273"/>
      <c r="AC701" s="716">
        <f t="shared" si="146"/>
        <v>-43317</v>
      </c>
      <c r="AD701" s="716">
        <f t="shared" si="147"/>
        <v>-43317</v>
      </c>
      <c r="AE701" s="716">
        <f t="shared" si="148"/>
        <v>-43317</v>
      </c>
      <c r="AF701" s="716">
        <f t="shared" si="149"/>
        <v>2866</v>
      </c>
      <c r="AG701" s="716">
        <f t="shared" si="150"/>
        <v>2866</v>
      </c>
      <c r="AH701" s="716">
        <f t="shared" si="151"/>
        <v>2866</v>
      </c>
      <c r="AI701" s="716">
        <f t="shared" si="152"/>
        <v>2866</v>
      </c>
      <c r="AJ701" s="716">
        <f t="shared" si="153"/>
        <v>2866</v>
      </c>
      <c r="AK701" s="716">
        <f t="shared" si="154"/>
        <v>2866</v>
      </c>
      <c r="AL701" s="716">
        <f t="shared" si="155"/>
        <v>2866</v>
      </c>
      <c r="AM701" s="716">
        <f t="shared" si="156"/>
        <v>2866</v>
      </c>
      <c r="AN701" s="273"/>
      <c r="AO701" s="273"/>
      <c r="AP701" s="273"/>
      <c r="AQ701" s="268"/>
      <c r="AR701" s="255"/>
      <c r="AS701" s="243"/>
      <c r="AT701" s="243"/>
      <c r="AU701" s="243"/>
    </row>
    <row r="702" spans="1:47" outlineLevel="3" x14ac:dyDescent="0.35">
      <c r="A702" s="243"/>
      <c r="B702" s="252"/>
      <c r="C702" s="245">
        <f t="shared" si="158"/>
        <v>4</v>
      </c>
      <c r="D702" s="268"/>
      <c r="E702" s="325"/>
      <c r="F702" s="325"/>
      <c r="G702" s="268"/>
      <c r="H702" s="273"/>
      <c r="I702" s="289"/>
      <c r="J702" s="289" t="s">
        <v>598</v>
      </c>
      <c r="K702" s="273"/>
      <c r="L702" s="273"/>
      <c r="M702" s="273"/>
      <c r="N702" s="273"/>
      <c r="O702" s="273"/>
      <c r="P702" s="273"/>
      <c r="Q702" s="273"/>
      <c r="R702" s="361">
        <f t="shared" si="157"/>
        <v>46341</v>
      </c>
      <c r="S702" s="361">
        <f t="shared" si="157"/>
        <v>46341</v>
      </c>
      <c r="T702" s="361">
        <f t="shared" si="157"/>
        <v>46341</v>
      </c>
      <c r="U702" s="361">
        <f t="shared" si="157"/>
        <v>46341</v>
      </c>
      <c r="V702" s="273"/>
      <c r="W702" s="273"/>
      <c r="X702" s="273"/>
      <c r="Y702" s="273"/>
      <c r="Z702" s="273"/>
      <c r="AA702" s="273"/>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2866</v>
      </c>
      <c r="AK702" s="716">
        <f t="shared" si="154"/>
        <v>2866</v>
      </c>
      <c r="AL702" s="716">
        <f t="shared" si="155"/>
        <v>2866</v>
      </c>
      <c r="AM702" s="716">
        <f t="shared" si="156"/>
        <v>2866</v>
      </c>
      <c r="AN702" s="273"/>
      <c r="AO702" s="273"/>
      <c r="AP702" s="273"/>
      <c r="AQ702" s="268"/>
      <c r="AR702" s="255"/>
      <c r="AS702" s="243"/>
      <c r="AT702" s="243"/>
      <c r="AU702" s="243"/>
    </row>
    <row r="703" spans="1:47" outlineLevel="3" x14ac:dyDescent="0.35">
      <c r="A703" s="243"/>
      <c r="B703" s="252"/>
      <c r="C703" s="245">
        <f t="shared" si="158"/>
        <v>4</v>
      </c>
      <c r="D703" s="268"/>
      <c r="E703" s="325"/>
      <c r="F703" s="325"/>
      <c r="G703" s="268"/>
      <c r="H703" s="289" t="str">
        <f>H$252</f>
        <v>Win</v>
      </c>
      <c r="I703" s="289">
        <v>0</v>
      </c>
      <c r="J703" s="289" t="s">
        <v>607</v>
      </c>
      <c r="K703" s="396">
        <v>43814</v>
      </c>
      <c r="L703" s="396">
        <v>43814</v>
      </c>
      <c r="M703" s="396">
        <v>43814</v>
      </c>
      <c r="N703" s="273"/>
      <c r="O703" s="273"/>
      <c r="P703" s="273"/>
      <c r="Q703" s="273"/>
      <c r="R703" s="396">
        <v>43814</v>
      </c>
      <c r="S703" s="396">
        <v>43814</v>
      </c>
      <c r="T703" s="396">
        <v>43814</v>
      </c>
      <c r="U703" s="396">
        <v>43814</v>
      </c>
      <c r="V703" s="273"/>
      <c r="W703" s="273"/>
      <c r="X703" s="273" t="b">
        <f t="shared" ref="X703:AA705" si="159">R703&lt;(MAX(R$273:R$280)+MAX($I$354*R$354,$I$355*R$355,$I$356*R$356))</f>
        <v>0</v>
      </c>
      <c r="Y703" s="273" t="b">
        <f t="shared" si="159"/>
        <v>0</v>
      </c>
      <c r="Z703" s="273" t="b">
        <f t="shared" si="159"/>
        <v>0</v>
      </c>
      <c r="AA703" s="273" t="b">
        <f t="shared" si="159"/>
        <v>0</v>
      </c>
      <c r="AB703" s="273"/>
      <c r="AC703" s="716">
        <f t="shared" si="146"/>
        <v>348</v>
      </c>
      <c r="AD703" s="716">
        <f t="shared" si="147"/>
        <v>348</v>
      </c>
      <c r="AE703" s="716">
        <f t="shared" si="148"/>
        <v>348</v>
      </c>
      <c r="AF703" s="716">
        <f t="shared" si="149"/>
        <v>-43317</v>
      </c>
      <c r="AG703" s="716">
        <f t="shared" si="150"/>
        <v>-43317</v>
      </c>
      <c r="AH703" s="716">
        <f t="shared" si="151"/>
        <v>-43317</v>
      </c>
      <c r="AI703" s="716">
        <f t="shared" si="152"/>
        <v>-43317</v>
      </c>
      <c r="AJ703" s="716">
        <f t="shared" si="153"/>
        <v>348</v>
      </c>
      <c r="AK703" s="716">
        <f t="shared" si="154"/>
        <v>348</v>
      </c>
      <c r="AL703" s="716">
        <f t="shared" si="155"/>
        <v>348</v>
      </c>
      <c r="AM703" s="716">
        <f t="shared" si="156"/>
        <v>348</v>
      </c>
      <c r="AN703" s="273"/>
      <c r="AO703" s="273"/>
      <c r="AP703" s="273"/>
      <c r="AQ703" s="268"/>
      <c r="AR703" s="255"/>
      <c r="AS703" s="243"/>
      <c r="AT703" s="243"/>
      <c r="AU703" s="243"/>
    </row>
    <row r="704" spans="1:47" outlineLevel="3" x14ac:dyDescent="0.35">
      <c r="A704" s="243"/>
      <c r="B704" s="252"/>
      <c r="C704" s="245">
        <f t="shared" si="158"/>
        <v>4</v>
      </c>
      <c r="D704" s="268"/>
      <c r="E704" s="325"/>
      <c r="F704" s="325"/>
      <c r="G704" s="268"/>
      <c r="H704" s="289"/>
      <c r="I704" s="289"/>
      <c r="J704" s="289" t="s">
        <v>597</v>
      </c>
      <c r="K704" s="273"/>
      <c r="L704" s="273"/>
      <c r="M704" s="273"/>
      <c r="N704" s="396">
        <v>43814</v>
      </c>
      <c r="O704" s="396">
        <v>43814</v>
      </c>
      <c r="P704" s="396">
        <v>43814</v>
      </c>
      <c r="Q704" s="396">
        <v>43814</v>
      </c>
      <c r="R704" s="396">
        <v>43814</v>
      </c>
      <c r="S704" s="396">
        <v>43814</v>
      </c>
      <c r="T704" s="396">
        <v>43814</v>
      </c>
      <c r="U704" s="396">
        <v>43814</v>
      </c>
      <c r="V704" s="273"/>
      <c r="W704" s="273"/>
      <c r="X704" s="273" t="b">
        <f t="shared" si="159"/>
        <v>0</v>
      </c>
      <c r="Y704" s="273" t="b">
        <f t="shared" si="159"/>
        <v>0</v>
      </c>
      <c r="Z704" s="273" t="b">
        <f t="shared" si="159"/>
        <v>0</v>
      </c>
      <c r="AA704" s="273" t="b">
        <f t="shared" si="159"/>
        <v>0</v>
      </c>
      <c r="AB704" s="273"/>
      <c r="AC704" s="716">
        <f t="shared" si="146"/>
        <v>-43317</v>
      </c>
      <c r="AD704" s="716">
        <f t="shared" si="147"/>
        <v>-43317</v>
      </c>
      <c r="AE704" s="716">
        <f t="shared" si="148"/>
        <v>-43317</v>
      </c>
      <c r="AF704" s="716">
        <f t="shared" si="149"/>
        <v>348</v>
      </c>
      <c r="AG704" s="716">
        <f t="shared" si="150"/>
        <v>348</v>
      </c>
      <c r="AH704" s="716">
        <f t="shared" si="151"/>
        <v>348</v>
      </c>
      <c r="AI704" s="716">
        <f t="shared" si="152"/>
        <v>348</v>
      </c>
      <c r="AJ704" s="716">
        <f t="shared" si="153"/>
        <v>348</v>
      </c>
      <c r="AK704" s="716">
        <f t="shared" si="154"/>
        <v>348</v>
      </c>
      <c r="AL704" s="716">
        <f t="shared" si="155"/>
        <v>348</v>
      </c>
      <c r="AM704" s="716">
        <f t="shared" si="156"/>
        <v>348</v>
      </c>
      <c r="AN704" s="273"/>
      <c r="AO704" s="273"/>
      <c r="AP704" s="273"/>
      <c r="AQ704" s="268"/>
      <c r="AR704" s="255"/>
      <c r="AS704" s="243"/>
      <c r="AT704" s="243"/>
      <c r="AU704" s="243"/>
    </row>
    <row r="705" spans="1:47" outlineLevel="3" x14ac:dyDescent="0.35">
      <c r="A705" s="243"/>
      <c r="B705" s="252"/>
      <c r="C705" s="245">
        <f t="shared" si="158"/>
        <v>4</v>
      </c>
      <c r="D705" s="268"/>
      <c r="E705" s="325"/>
      <c r="F705" s="325"/>
      <c r="G705" s="268"/>
      <c r="H705" s="289"/>
      <c r="I705" s="289"/>
      <c r="J705" s="289" t="s">
        <v>598</v>
      </c>
      <c r="K705" s="273"/>
      <c r="L705" s="273"/>
      <c r="M705" s="273"/>
      <c r="N705" s="273"/>
      <c r="O705" s="273"/>
      <c r="P705" s="273"/>
      <c r="Q705" s="273"/>
      <c r="R705" s="396">
        <v>43814</v>
      </c>
      <c r="S705" s="396">
        <v>43814</v>
      </c>
      <c r="T705" s="396">
        <v>43814</v>
      </c>
      <c r="U705" s="396">
        <v>43814</v>
      </c>
      <c r="V705" s="273"/>
      <c r="W705" s="273"/>
      <c r="X705" s="273" t="b">
        <f t="shared" si="159"/>
        <v>0</v>
      </c>
      <c r="Y705" s="273" t="b">
        <f t="shared" si="159"/>
        <v>0</v>
      </c>
      <c r="Z705" s="273" t="b">
        <f t="shared" si="159"/>
        <v>0</v>
      </c>
      <c r="AA705" s="273" t="b">
        <f t="shared" si="159"/>
        <v>0</v>
      </c>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348</v>
      </c>
      <c r="AK705" s="716">
        <f t="shared" si="154"/>
        <v>348</v>
      </c>
      <c r="AL705" s="716">
        <f t="shared" si="155"/>
        <v>348</v>
      </c>
      <c r="AM705" s="716">
        <f t="shared" si="156"/>
        <v>348</v>
      </c>
      <c r="AN705" s="273"/>
      <c r="AO705" s="273"/>
      <c r="AP705" s="273"/>
      <c r="AQ705" s="268"/>
      <c r="AR705" s="255"/>
      <c r="AS705" s="243"/>
      <c r="AT705" s="243"/>
      <c r="AU705" s="243"/>
    </row>
    <row r="706" spans="1:47" outlineLevel="3" x14ac:dyDescent="0.35">
      <c r="A706" s="243"/>
      <c r="B706" s="252"/>
      <c r="C706" s="245">
        <f t="shared" si="158"/>
        <v>4</v>
      </c>
      <c r="D706" s="268"/>
      <c r="E706" s="325"/>
      <c r="F706" s="325"/>
      <c r="G706" s="268"/>
      <c r="H706" s="273"/>
      <c r="I706" s="289">
        <v>1</v>
      </c>
      <c r="J706" s="289" t="s">
        <v>607</v>
      </c>
      <c r="K706" s="361">
        <f>DATE(YEAR(K703)+1,MONTH(K703),DAY(K703))</f>
        <v>44180</v>
      </c>
      <c r="L706" s="361">
        <f>DATE(YEAR(L703)+1,MONTH(L703),DAY(L703))</f>
        <v>44180</v>
      </c>
      <c r="M706" s="361">
        <f>DATE(YEAR(M703)+1,MONTH(M703),DAY(M703))</f>
        <v>44180</v>
      </c>
      <c r="N706" s="273"/>
      <c r="O706" s="273"/>
      <c r="P706" s="273"/>
      <c r="Q706" s="273"/>
      <c r="R706" s="361">
        <f t="shared" ref="R706:U726" si="160">DATE(YEAR(R703)+1,MONTH(R703),DAY(R703))</f>
        <v>44180</v>
      </c>
      <c r="S706" s="361">
        <f t="shared" si="160"/>
        <v>44180</v>
      </c>
      <c r="T706" s="361">
        <f t="shared" si="160"/>
        <v>44180</v>
      </c>
      <c r="U706" s="361">
        <f t="shared" si="160"/>
        <v>44180</v>
      </c>
      <c r="V706" s="273"/>
      <c r="W706" s="273"/>
      <c r="X706" s="273"/>
      <c r="Y706" s="273"/>
      <c r="Z706" s="273"/>
      <c r="AA706" s="273"/>
      <c r="AB706" s="273"/>
      <c r="AC706" s="716">
        <f t="shared" si="146"/>
        <v>713</v>
      </c>
      <c r="AD706" s="716">
        <f t="shared" si="147"/>
        <v>713</v>
      </c>
      <c r="AE706" s="716">
        <f t="shared" si="148"/>
        <v>713</v>
      </c>
      <c r="AF706" s="716">
        <f t="shared" si="149"/>
        <v>-43317</v>
      </c>
      <c r="AG706" s="716">
        <f t="shared" si="150"/>
        <v>-43317</v>
      </c>
      <c r="AH706" s="716">
        <f t="shared" si="151"/>
        <v>-43317</v>
      </c>
      <c r="AI706" s="716">
        <f t="shared" si="152"/>
        <v>-43317</v>
      </c>
      <c r="AJ706" s="716">
        <f t="shared" si="153"/>
        <v>713</v>
      </c>
      <c r="AK706" s="716">
        <f t="shared" si="154"/>
        <v>713</v>
      </c>
      <c r="AL706" s="716">
        <f t="shared" si="155"/>
        <v>713</v>
      </c>
      <c r="AM706" s="716">
        <f t="shared" si="156"/>
        <v>713</v>
      </c>
      <c r="AN706" s="273"/>
      <c r="AO706" s="273"/>
      <c r="AP706" s="273"/>
      <c r="AQ706" s="268"/>
      <c r="AR706" s="255"/>
      <c r="AS706" s="243"/>
      <c r="AT706" s="243"/>
      <c r="AU706" s="243"/>
    </row>
    <row r="707" spans="1:47" outlineLevel="3" x14ac:dyDescent="0.35">
      <c r="A707" s="243"/>
      <c r="B707" s="252"/>
      <c r="C707" s="245">
        <f t="shared" si="158"/>
        <v>4</v>
      </c>
      <c r="D707" s="268"/>
      <c r="E707" s="325"/>
      <c r="F707" s="325"/>
      <c r="G707" s="268"/>
      <c r="H707" s="273"/>
      <c r="I707" s="289"/>
      <c r="J707" s="289" t="s">
        <v>597</v>
      </c>
      <c r="K707" s="273"/>
      <c r="L707" s="273"/>
      <c r="M707" s="273"/>
      <c r="N707" s="361">
        <f>DATE(YEAR(N704)+1,MONTH(N704),DAY(N704))</f>
        <v>44180</v>
      </c>
      <c r="O707" s="361">
        <f>DATE(YEAR(O704)+1,MONTH(O704),DAY(O704))</f>
        <v>44180</v>
      </c>
      <c r="P707" s="361">
        <f>DATE(YEAR(P704)+1,MONTH(P704),DAY(P704))</f>
        <v>44180</v>
      </c>
      <c r="Q707" s="361">
        <f>DATE(YEAR(Q704)+1,MONTH(Q704),DAY(Q704))</f>
        <v>44180</v>
      </c>
      <c r="R707" s="361">
        <f t="shared" si="160"/>
        <v>44180</v>
      </c>
      <c r="S707" s="361">
        <f t="shared" si="160"/>
        <v>44180</v>
      </c>
      <c r="T707" s="361">
        <f t="shared" si="160"/>
        <v>44180</v>
      </c>
      <c r="U707" s="361">
        <f t="shared" si="160"/>
        <v>44180</v>
      </c>
      <c r="V707" s="273"/>
      <c r="W707" s="273"/>
      <c r="X707" s="273"/>
      <c r="Y707" s="273"/>
      <c r="Z707" s="273"/>
      <c r="AA707" s="273"/>
      <c r="AB707" s="273"/>
      <c r="AC707" s="716">
        <f t="shared" si="146"/>
        <v>-43317</v>
      </c>
      <c r="AD707" s="716">
        <f t="shared" si="147"/>
        <v>-43317</v>
      </c>
      <c r="AE707" s="716">
        <f t="shared" si="148"/>
        <v>-43317</v>
      </c>
      <c r="AF707" s="716">
        <f t="shared" si="149"/>
        <v>713</v>
      </c>
      <c r="AG707" s="716">
        <f t="shared" si="150"/>
        <v>713</v>
      </c>
      <c r="AH707" s="716">
        <f t="shared" si="151"/>
        <v>713</v>
      </c>
      <c r="AI707" s="716">
        <f t="shared" si="152"/>
        <v>713</v>
      </c>
      <c r="AJ707" s="716">
        <f t="shared" si="153"/>
        <v>713</v>
      </c>
      <c r="AK707" s="716">
        <f t="shared" si="154"/>
        <v>713</v>
      </c>
      <c r="AL707" s="716">
        <f t="shared" si="155"/>
        <v>713</v>
      </c>
      <c r="AM707" s="716">
        <f t="shared" si="156"/>
        <v>713</v>
      </c>
      <c r="AN707" s="273"/>
      <c r="AO707" s="273"/>
      <c r="AP707" s="273"/>
      <c r="AQ707" s="268"/>
      <c r="AR707" s="255"/>
      <c r="AS707" s="243"/>
      <c r="AT707" s="243"/>
      <c r="AU707" s="243"/>
    </row>
    <row r="708" spans="1:47" outlineLevel="3" x14ac:dyDescent="0.35">
      <c r="A708" s="243"/>
      <c r="B708" s="252"/>
      <c r="C708" s="245">
        <f t="shared" si="158"/>
        <v>4</v>
      </c>
      <c r="D708" s="268"/>
      <c r="E708" s="325"/>
      <c r="F708" s="325"/>
      <c r="G708" s="268"/>
      <c r="H708" s="273"/>
      <c r="I708" s="289"/>
      <c r="J708" s="289" t="s">
        <v>598</v>
      </c>
      <c r="K708" s="273"/>
      <c r="L708" s="273"/>
      <c r="M708" s="273"/>
      <c r="N708" s="273"/>
      <c r="O708" s="273"/>
      <c r="P708" s="273"/>
      <c r="Q708" s="273"/>
      <c r="R708" s="361">
        <f t="shared" si="160"/>
        <v>44180</v>
      </c>
      <c r="S708" s="361">
        <f t="shared" si="160"/>
        <v>44180</v>
      </c>
      <c r="T708" s="361">
        <f t="shared" si="160"/>
        <v>44180</v>
      </c>
      <c r="U708" s="361">
        <f t="shared" si="160"/>
        <v>44180</v>
      </c>
      <c r="V708" s="273"/>
      <c r="W708" s="273"/>
      <c r="X708" s="273"/>
      <c r="Y708" s="273"/>
      <c r="Z708" s="273"/>
      <c r="AA708" s="273"/>
      <c r="AB708" s="273"/>
      <c r="AC708" s="716">
        <f t="shared" si="146"/>
        <v>-43317</v>
      </c>
      <c r="AD708" s="716">
        <f t="shared" si="147"/>
        <v>-43317</v>
      </c>
      <c r="AE708" s="716">
        <f t="shared" si="148"/>
        <v>-43317</v>
      </c>
      <c r="AF708" s="716">
        <f t="shared" si="149"/>
        <v>-43317</v>
      </c>
      <c r="AG708" s="716">
        <f t="shared" si="150"/>
        <v>-43317</v>
      </c>
      <c r="AH708" s="716">
        <f t="shared" si="151"/>
        <v>-43317</v>
      </c>
      <c r="AI708" s="716">
        <f t="shared" si="152"/>
        <v>-43317</v>
      </c>
      <c r="AJ708" s="716">
        <f t="shared" si="153"/>
        <v>713</v>
      </c>
      <c r="AK708" s="716">
        <f t="shared" si="154"/>
        <v>713</v>
      </c>
      <c r="AL708" s="716">
        <f t="shared" si="155"/>
        <v>713</v>
      </c>
      <c r="AM708" s="716">
        <f t="shared" si="156"/>
        <v>713</v>
      </c>
      <c r="AN708" s="273"/>
      <c r="AO708" s="273"/>
      <c r="AP708" s="273"/>
      <c r="AQ708" s="268"/>
      <c r="AR708" s="255"/>
      <c r="AS708" s="243"/>
      <c r="AT708" s="243"/>
      <c r="AU708" s="243"/>
    </row>
    <row r="709" spans="1:47" outlineLevel="3" x14ac:dyDescent="0.35">
      <c r="A709" s="243"/>
      <c r="B709" s="252"/>
      <c r="C709" s="245">
        <f t="shared" si="158"/>
        <v>4</v>
      </c>
      <c r="D709" s="268"/>
      <c r="E709" s="325"/>
      <c r="F709" s="325"/>
      <c r="G709" s="268"/>
      <c r="H709" s="273"/>
      <c r="I709" s="289">
        <v>2</v>
      </c>
      <c r="J709" s="289" t="s">
        <v>607</v>
      </c>
      <c r="K709" s="361">
        <f>DATE(YEAR(K706)+1,MONTH(K706),DAY(K706))</f>
        <v>44545</v>
      </c>
      <c r="L709" s="361">
        <f>DATE(YEAR(L706)+1,MONTH(L706),DAY(L706))</f>
        <v>44545</v>
      </c>
      <c r="M709" s="361">
        <f>DATE(YEAR(M706)+1,MONTH(M706),DAY(M706))</f>
        <v>44545</v>
      </c>
      <c r="N709" s="273"/>
      <c r="O709" s="273"/>
      <c r="P709" s="273"/>
      <c r="Q709" s="273"/>
      <c r="R709" s="361">
        <f t="shared" si="160"/>
        <v>44545</v>
      </c>
      <c r="S709" s="361">
        <f t="shared" si="160"/>
        <v>44545</v>
      </c>
      <c r="T709" s="361">
        <f t="shared" si="160"/>
        <v>44545</v>
      </c>
      <c r="U709" s="361">
        <f t="shared" si="160"/>
        <v>44545</v>
      </c>
      <c r="V709" s="273"/>
      <c r="W709" s="273"/>
      <c r="X709" s="273"/>
      <c r="Y709" s="273"/>
      <c r="Z709" s="273"/>
      <c r="AA709" s="273"/>
      <c r="AB709" s="273"/>
      <c r="AC709" s="716">
        <f t="shared" si="146"/>
        <v>1076</v>
      </c>
      <c r="AD709" s="716">
        <f t="shared" si="147"/>
        <v>1076</v>
      </c>
      <c r="AE709" s="716">
        <f t="shared" si="148"/>
        <v>1076</v>
      </c>
      <c r="AF709" s="716">
        <f t="shared" si="149"/>
        <v>-43317</v>
      </c>
      <c r="AG709" s="716">
        <f t="shared" si="150"/>
        <v>-43317</v>
      </c>
      <c r="AH709" s="716">
        <f t="shared" si="151"/>
        <v>-43317</v>
      </c>
      <c r="AI709" s="716">
        <f t="shared" si="152"/>
        <v>-43317</v>
      </c>
      <c r="AJ709" s="716">
        <f t="shared" si="153"/>
        <v>1076</v>
      </c>
      <c r="AK709" s="716">
        <f t="shared" si="154"/>
        <v>1076</v>
      </c>
      <c r="AL709" s="716">
        <f t="shared" si="155"/>
        <v>1076</v>
      </c>
      <c r="AM709" s="716">
        <f t="shared" si="156"/>
        <v>1076</v>
      </c>
      <c r="AN709" s="273"/>
      <c r="AO709" s="273"/>
      <c r="AP709" s="273"/>
      <c r="AQ709" s="268"/>
      <c r="AR709" s="255"/>
      <c r="AS709" s="243"/>
      <c r="AT709" s="243"/>
      <c r="AU709" s="243"/>
    </row>
    <row r="710" spans="1:47" outlineLevel="3" x14ac:dyDescent="0.35">
      <c r="A710" s="243"/>
      <c r="B710" s="252"/>
      <c r="C710" s="245">
        <f t="shared" si="158"/>
        <v>4</v>
      </c>
      <c r="D710" s="268"/>
      <c r="E710" s="325"/>
      <c r="F710" s="325"/>
      <c r="G710" s="268"/>
      <c r="H710" s="273"/>
      <c r="I710" s="289"/>
      <c r="J710" s="289" t="s">
        <v>597</v>
      </c>
      <c r="K710" s="273"/>
      <c r="L710" s="273"/>
      <c r="M710" s="273"/>
      <c r="N710" s="361">
        <f>DATE(YEAR(N707)+1,MONTH(N707),DAY(N707))</f>
        <v>44545</v>
      </c>
      <c r="O710" s="361">
        <f>DATE(YEAR(O707)+1,MONTH(O707),DAY(O707))</f>
        <v>44545</v>
      </c>
      <c r="P710" s="361">
        <f>DATE(YEAR(P707)+1,MONTH(P707),DAY(P707))</f>
        <v>44545</v>
      </c>
      <c r="Q710" s="361">
        <f>DATE(YEAR(Q707)+1,MONTH(Q707),DAY(Q707))</f>
        <v>44545</v>
      </c>
      <c r="R710" s="361">
        <f t="shared" si="160"/>
        <v>44545</v>
      </c>
      <c r="S710" s="361">
        <f t="shared" si="160"/>
        <v>44545</v>
      </c>
      <c r="T710" s="361">
        <f t="shared" si="160"/>
        <v>44545</v>
      </c>
      <c r="U710" s="361">
        <f t="shared" si="160"/>
        <v>44545</v>
      </c>
      <c r="V710" s="273"/>
      <c r="W710" s="273"/>
      <c r="X710" s="273"/>
      <c r="Y710" s="273"/>
      <c r="Z710" s="273"/>
      <c r="AA710" s="273"/>
      <c r="AB710" s="273"/>
      <c r="AC710" s="716">
        <f t="shared" si="146"/>
        <v>-43317</v>
      </c>
      <c r="AD710" s="716">
        <f t="shared" si="147"/>
        <v>-43317</v>
      </c>
      <c r="AE710" s="716">
        <f t="shared" si="148"/>
        <v>-43317</v>
      </c>
      <c r="AF710" s="716">
        <f t="shared" si="149"/>
        <v>1076</v>
      </c>
      <c r="AG710" s="716">
        <f t="shared" si="150"/>
        <v>1076</v>
      </c>
      <c r="AH710" s="716">
        <f t="shared" si="151"/>
        <v>1076</v>
      </c>
      <c r="AI710" s="716">
        <f t="shared" si="152"/>
        <v>1076</v>
      </c>
      <c r="AJ710" s="716">
        <f t="shared" si="153"/>
        <v>1076</v>
      </c>
      <c r="AK710" s="716">
        <f t="shared" si="154"/>
        <v>1076</v>
      </c>
      <c r="AL710" s="716">
        <f t="shared" si="155"/>
        <v>1076</v>
      </c>
      <c r="AM710" s="716">
        <f t="shared" si="156"/>
        <v>1076</v>
      </c>
      <c r="AN710" s="273"/>
      <c r="AO710" s="273"/>
      <c r="AP710" s="273"/>
      <c r="AQ710" s="268"/>
      <c r="AR710" s="255"/>
      <c r="AS710" s="243"/>
      <c r="AT710" s="243"/>
      <c r="AU710" s="243"/>
    </row>
    <row r="711" spans="1:47" outlineLevel="3" x14ac:dyDescent="0.35">
      <c r="A711" s="243"/>
      <c r="B711" s="252"/>
      <c r="C711" s="245">
        <f t="shared" si="158"/>
        <v>4</v>
      </c>
      <c r="D711" s="268"/>
      <c r="E711" s="325"/>
      <c r="F711" s="325"/>
      <c r="G711" s="268"/>
      <c r="H711" s="273"/>
      <c r="I711" s="289"/>
      <c r="J711" s="289" t="s">
        <v>598</v>
      </c>
      <c r="K711" s="273"/>
      <c r="L711" s="273"/>
      <c r="M711" s="273"/>
      <c r="N711" s="273"/>
      <c r="O711" s="273"/>
      <c r="P711" s="273"/>
      <c r="Q711" s="273"/>
      <c r="R711" s="361">
        <f t="shared" si="160"/>
        <v>44545</v>
      </c>
      <c r="S711" s="361">
        <f t="shared" si="160"/>
        <v>44545</v>
      </c>
      <c r="T711" s="361">
        <f t="shared" si="160"/>
        <v>44545</v>
      </c>
      <c r="U711" s="361">
        <f t="shared" si="160"/>
        <v>44545</v>
      </c>
      <c r="V711" s="273"/>
      <c r="W711" s="273"/>
      <c r="X711" s="273"/>
      <c r="Y711" s="273"/>
      <c r="Z711" s="273"/>
      <c r="AA711" s="273"/>
      <c r="AB711" s="273"/>
      <c r="AC711" s="716">
        <f t="shared" ref="AC711:AC742" si="161">MIN(363,INT((K711 - DATE(YEAR(K711),1,1))))+364*(YEAR(K711)-i_startyear)</f>
        <v>-43317</v>
      </c>
      <c r="AD711" s="716">
        <f t="shared" ref="AD711:AD742" si="162">MIN(363,INT((L711 - DATE(YEAR(L711),1,1))))+364*(YEAR(L711)-i_startyear)</f>
        <v>-43317</v>
      </c>
      <c r="AE711" s="716">
        <f t="shared" ref="AE711:AE742" si="163">MIN(363,INT((M711 - DATE(YEAR(M711),1,1))))+364*(YEAR(M711)-i_startyear)</f>
        <v>-43317</v>
      </c>
      <c r="AF711" s="716">
        <f t="shared" ref="AF711:AF742" si="164">MIN(363,INT((N711 - DATE(YEAR(N711),1,1))))+364*(YEAR(N711)-i_startyear)</f>
        <v>-43317</v>
      </c>
      <c r="AG711" s="716">
        <f t="shared" ref="AG711:AG742" si="165">MIN(363,INT((O711 - DATE(YEAR(O711),1,1))))+364*(YEAR(O711)-i_startyear)</f>
        <v>-43317</v>
      </c>
      <c r="AH711" s="716">
        <f t="shared" ref="AH711:AH742" si="166">MIN(363,INT((P711 - DATE(YEAR(P711),1,1))))+364*(YEAR(P711)-i_startyear)</f>
        <v>-43317</v>
      </c>
      <c r="AI711" s="716">
        <f t="shared" ref="AI711:AI742" si="167">MIN(363,INT((Q711 - DATE(YEAR(Q711),1,1))))+364*(YEAR(Q711)-i_startyear)</f>
        <v>-43317</v>
      </c>
      <c r="AJ711" s="716">
        <f t="shared" ref="AJ711:AJ742" si="168">MIN(363,INT((R711 - DATE(YEAR(R711),1,1))))+364*(YEAR(R711)-i_startyear)</f>
        <v>1076</v>
      </c>
      <c r="AK711" s="716">
        <f t="shared" ref="AK711:AK742" si="169">MIN(363,INT((S711 - DATE(YEAR(S711),1,1))))+364*(YEAR(S711)-i_startyear)</f>
        <v>1076</v>
      </c>
      <c r="AL711" s="716">
        <f t="shared" ref="AL711:AL742" si="170">MIN(363,INT((T711 - DATE(YEAR(T711),1,1))))+364*(YEAR(T711)-i_startyear)</f>
        <v>1076</v>
      </c>
      <c r="AM711" s="716">
        <f t="shared" ref="AM711:AM742" si="171">MIN(363,INT((U711 - DATE(YEAR(U711),1,1))))+364*(YEAR(U711)-i_startyear)</f>
        <v>1076</v>
      </c>
      <c r="AN711" s="273"/>
      <c r="AO711" s="273"/>
      <c r="AP711" s="273"/>
      <c r="AQ711" s="268"/>
      <c r="AR711" s="255"/>
      <c r="AS711" s="243"/>
      <c r="AT711" s="243"/>
      <c r="AU711" s="243"/>
    </row>
    <row r="712" spans="1:47" outlineLevel="3" x14ac:dyDescent="0.35">
      <c r="A712" s="243"/>
      <c r="B712" s="252"/>
      <c r="C712" s="245">
        <f t="shared" si="158"/>
        <v>4</v>
      </c>
      <c r="D712" s="268"/>
      <c r="E712" s="325"/>
      <c r="F712" s="325"/>
      <c r="G712" s="268"/>
      <c r="H712" s="273"/>
      <c r="I712" s="289">
        <v>3</v>
      </c>
      <c r="J712" s="289" t="s">
        <v>607</v>
      </c>
      <c r="K712" s="361">
        <f>DATE(YEAR(K709)+1,MONTH(K709),DAY(K709))</f>
        <v>44910</v>
      </c>
      <c r="L712" s="361">
        <f>DATE(YEAR(L709)+1,MONTH(L709),DAY(L709))</f>
        <v>44910</v>
      </c>
      <c r="M712" s="361">
        <f>DATE(YEAR(M709)+1,MONTH(M709),DAY(M709))</f>
        <v>44910</v>
      </c>
      <c r="N712" s="273"/>
      <c r="O712" s="273"/>
      <c r="P712" s="273"/>
      <c r="Q712" s="273"/>
      <c r="R712" s="361">
        <f t="shared" si="160"/>
        <v>44910</v>
      </c>
      <c r="S712" s="361">
        <f t="shared" si="160"/>
        <v>44910</v>
      </c>
      <c r="T712" s="361">
        <f t="shared" si="160"/>
        <v>44910</v>
      </c>
      <c r="U712" s="361">
        <f t="shared" si="160"/>
        <v>44910</v>
      </c>
      <c r="V712" s="273"/>
      <c r="W712" s="273"/>
      <c r="X712" s="273"/>
      <c r="Y712" s="273"/>
      <c r="Z712" s="273"/>
      <c r="AA712" s="273"/>
      <c r="AB712" s="273"/>
      <c r="AC712" s="716">
        <f t="shared" si="161"/>
        <v>1440</v>
      </c>
      <c r="AD712" s="716">
        <f t="shared" si="162"/>
        <v>1440</v>
      </c>
      <c r="AE712" s="716">
        <f t="shared" si="163"/>
        <v>1440</v>
      </c>
      <c r="AF712" s="716">
        <f t="shared" si="164"/>
        <v>-43317</v>
      </c>
      <c r="AG712" s="716">
        <f t="shared" si="165"/>
        <v>-43317</v>
      </c>
      <c r="AH712" s="716">
        <f t="shared" si="166"/>
        <v>-43317</v>
      </c>
      <c r="AI712" s="716">
        <f t="shared" si="167"/>
        <v>-43317</v>
      </c>
      <c r="AJ712" s="716">
        <f t="shared" si="168"/>
        <v>1440</v>
      </c>
      <c r="AK712" s="716">
        <f t="shared" si="169"/>
        <v>1440</v>
      </c>
      <c r="AL712" s="716">
        <f t="shared" si="170"/>
        <v>1440</v>
      </c>
      <c r="AM712" s="716">
        <f t="shared" si="171"/>
        <v>1440</v>
      </c>
      <c r="AN712" s="273"/>
      <c r="AO712" s="273"/>
      <c r="AP712" s="273"/>
      <c r="AQ712" s="268"/>
      <c r="AR712" s="255"/>
      <c r="AS712" s="243"/>
      <c r="AT712" s="243"/>
      <c r="AU712" s="243"/>
    </row>
    <row r="713" spans="1:47" outlineLevel="3" x14ac:dyDescent="0.35">
      <c r="A713" s="243"/>
      <c r="B713" s="252"/>
      <c r="C713" s="245">
        <f t="shared" si="158"/>
        <v>4</v>
      </c>
      <c r="D713" s="268"/>
      <c r="E713" s="325"/>
      <c r="F713" s="325"/>
      <c r="G713" s="268"/>
      <c r="H713" s="273"/>
      <c r="I713" s="289"/>
      <c r="J713" s="289" t="s">
        <v>597</v>
      </c>
      <c r="K713" s="273"/>
      <c r="L713" s="273"/>
      <c r="M713" s="273"/>
      <c r="N713" s="361">
        <f>DATE(YEAR(N710)+1,MONTH(N710),DAY(N710))</f>
        <v>44910</v>
      </c>
      <c r="O713" s="361">
        <f>DATE(YEAR(O710)+1,MONTH(O710),DAY(O710))</f>
        <v>44910</v>
      </c>
      <c r="P713" s="361">
        <f>DATE(YEAR(P710)+1,MONTH(P710),DAY(P710))</f>
        <v>44910</v>
      </c>
      <c r="Q713" s="361">
        <f>DATE(YEAR(Q710)+1,MONTH(Q710),DAY(Q710))</f>
        <v>44910</v>
      </c>
      <c r="R713" s="361">
        <f t="shared" si="160"/>
        <v>44910</v>
      </c>
      <c r="S713" s="361">
        <f t="shared" si="160"/>
        <v>44910</v>
      </c>
      <c r="T713" s="361">
        <f t="shared" si="160"/>
        <v>44910</v>
      </c>
      <c r="U713" s="361">
        <f t="shared" si="160"/>
        <v>44910</v>
      </c>
      <c r="V713" s="273"/>
      <c r="W713" s="273"/>
      <c r="X713" s="273"/>
      <c r="Y713" s="273"/>
      <c r="Z713" s="273"/>
      <c r="AA713" s="273"/>
      <c r="AB713" s="273"/>
      <c r="AC713" s="716">
        <f t="shared" si="161"/>
        <v>-43317</v>
      </c>
      <c r="AD713" s="716">
        <f t="shared" si="162"/>
        <v>-43317</v>
      </c>
      <c r="AE713" s="716">
        <f t="shared" si="163"/>
        <v>-43317</v>
      </c>
      <c r="AF713" s="716">
        <f t="shared" si="164"/>
        <v>1440</v>
      </c>
      <c r="AG713" s="716">
        <f t="shared" si="165"/>
        <v>1440</v>
      </c>
      <c r="AH713" s="716">
        <f t="shared" si="166"/>
        <v>1440</v>
      </c>
      <c r="AI713" s="716">
        <f t="shared" si="167"/>
        <v>1440</v>
      </c>
      <c r="AJ713" s="716">
        <f t="shared" si="168"/>
        <v>1440</v>
      </c>
      <c r="AK713" s="716">
        <f t="shared" si="169"/>
        <v>1440</v>
      </c>
      <c r="AL713" s="716">
        <f t="shared" si="170"/>
        <v>1440</v>
      </c>
      <c r="AM713" s="716">
        <f t="shared" si="171"/>
        <v>1440</v>
      </c>
      <c r="AN713" s="273"/>
      <c r="AO713" s="273"/>
      <c r="AP713" s="273"/>
      <c r="AQ713" s="268"/>
      <c r="AR713" s="255"/>
      <c r="AS713" s="243"/>
      <c r="AT713" s="243"/>
      <c r="AU713" s="243"/>
    </row>
    <row r="714" spans="1:47" outlineLevel="3" x14ac:dyDescent="0.35">
      <c r="A714" s="243"/>
      <c r="B714" s="252"/>
      <c r="C714" s="245">
        <f t="shared" si="158"/>
        <v>4</v>
      </c>
      <c r="D714" s="268"/>
      <c r="E714" s="325"/>
      <c r="F714" s="325"/>
      <c r="G714" s="268"/>
      <c r="H714" s="273"/>
      <c r="I714" s="289"/>
      <c r="J714" s="289" t="s">
        <v>598</v>
      </c>
      <c r="K714" s="273"/>
      <c r="L714" s="273"/>
      <c r="M714" s="273"/>
      <c r="N714" s="273"/>
      <c r="O714" s="273"/>
      <c r="P714" s="273"/>
      <c r="Q714" s="273"/>
      <c r="R714" s="361">
        <f t="shared" si="160"/>
        <v>44910</v>
      </c>
      <c r="S714" s="361">
        <f t="shared" si="160"/>
        <v>44910</v>
      </c>
      <c r="T714" s="361">
        <f t="shared" si="160"/>
        <v>44910</v>
      </c>
      <c r="U714" s="361">
        <f t="shared" si="160"/>
        <v>44910</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1440</v>
      </c>
      <c r="AK714" s="716">
        <f t="shared" si="169"/>
        <v>1440</v>
      </c>
      <c r="AL714" s="716">
        <f t="shared" si="170"/>
        <v>1440</v>
      </c>
      <c r="AM714" s="716">
        <f t="shared" si="171"/>
        <v>1440</v>
      </c>
      <c r="AN714" s="273"/>
      <c r="AO714" s="273"/>
      <c r="AP714" s="273"/>
      <c r="AQ714" s="268"/>
      <c r="AR714" s="255"/>
      <c r="AS714" s="243"/>
      <c r="AT714" s="243"/>
      <c r="AU714" s="243"/>
    </row>
    <row r="715" spans="1:47" outlineLevel="3" x14ac:dyDescent="0.35">
      <c r="A715" s="243"/>
      <c r="B715" s="252"/>
      <c r="C715" s="245">
        <f t="shared" si="158"/>
        <v>4</v>
      </c>
      <c r="D715" s="268"/>
      <c r="E715" s="325"/>
      <c r="F715" s="325"/>
      <c r="G715" s="268"/>
      <c r="H715" s="273"/>
      <c r="I715" s="289">
        <v>4</v>
      </c>
      <c r="J715" s="289" t="s">
        <v>607</v>
      </c>
      <c r="K715" s="361">
        <f>DATE(YEAR(K712)+1,MONTH(K712),DAY(K712))</f>
        <v>45275</v>
      </c>
      <c r="L715" s="361">
        <f>DATE(YEAR(L712)+1,MONTH(L712),DAY(L712))</f>
        <v>45275</v>
      </c>
      <c r="M715" s="361">
        <f>DATE(YEAR(M712)+1,MONTH(M712),DAY(M712))</f>
        <v>45275</v>
      </c>
      <c r="N715" s="273"/>
      <c r="O715" s="273"/>
      <c r="P715" s="273"/>
      <c r="Q715" s="273"/>
      <c r="R715" s="361">
        <f t="shared" si="160"/>
        <v>45275</v>
      </c>
      <c r="S715" s="361">
        <f t="shared" si="160"/>
        <v>45275</v>
      </c>
      <c r="T715" s="361">
        <f t="shared" si="160"/>
        <v>45275</v>
      </c>
      <c r="U715" s="361">
        <f t="shared" si="160"/>
        <v>45275</v>
      </c>
      <c r="V715" s="273"/>
      <c r="W715" s="273"/>
      <c r="X715" s="273"/>
      <c r="Y715" s="273"/>
      <c r="Z715" s="273"/>
      <c r="AA715" s="273"/>
      <c r="AB715" s="273"/>
      <c r="AC715" s="716">
        <f t="shared" si="161"/>
        <v>1804</v>
      </c>
      <c r="AD715" s="716">
        <f t="shared" si="162"/>
        <v>1804</v>
      </c>
      <c r="AE715" s="716">
        <f t="shared" si="163"/>
        <v>1804</v>
      </c>
      <c r="AF715" s="716">
        <f t="shared" si="164"/>
        <v>-43317</v>
      </c>
      <c r="AG715" s="716">
        <f t="shared" si="165"/>
        <v>-43317</v>
      </c>
      <c r="AH715" s="716">
        <f t="shared" si="166"/>
        <v>-43317</v>
      </c>
      <c r="AI715" s="716">
        <f t="shared" si="167"/>
        <v>-43317</v>
      </c>
      <c r="AJ715" s="716">
        <f t="shared" si="168"/>
        <v>1804</v>
      </c>
      <c r="AK715" s="716">
        <f t="shared" si="169"/>
        <v>1804</v>
      </c>
      <c r="AL715" s="716">
        <f t="shared" si="170"/>
        <v>1804</v>
      </c>
      <c r="AM715" s="716">
        <f t="shared" si="171"/>
        <v>1804</v>
      </c>
      <c r="AN715" s="273"/>
      <c r="AO715" s="273"/>
      <c r="AP715" s="273"/>
      <c r="AQ715" s="268"/>
      <c r="AR715" s="255"/>
      <c r="AS715" s="243"/>
      <c r="AT715" s="243"/>
      <c r="AU715" s="243"/>
    </row>
    <row r="716" spans="1:47" outlineLevel="3" x14ac:dyDescent="0.35">
      <c r="A716" s="243"/>
      <c r="B716" s="252"/>
      <c r="C716" s="245">
        <f t="shared" si="158"/>
        <v>4</v>
      </c>
      <c r="D716" s="268"/>
      <c r="E716" s="325"/>
      <c r="F716" s="325"/>
      <c r="G716" s="268"/>
      <c r="H716" s="273"/>
      <c r="I716" s="289"/>
      <c r="J716" s="289" t="s">
        <v>597</v>
      </c>
      <c r="K716" s="273"/>
      <c r="L716" s="273"/>
      <c r="M716" s="273"/>
      <c r="N716" s="361">
        <f>DATE(YEAR(N713)+1,MONTH(N713),DAY(N713))</f>
        <v>45275</v>
      </c>
      <c r="O716" s="361">
        <f>DATE(YEAR(O713)+1,MONTH(O713),DAY(O713))</f>
        <v>45275</v>
      </c>
      <c r="P716" s="361">
        <f>DATE(YEAR(P713)+1,MONTH(P713),DAY(P713))</f>
        <v>45275</v>
      </c>
      <c r="Q716" s="361">
        <f>DATE(YEAR(Q713)+1,MONTH(Q713),DAY(Q713))</f>
        <v>45275</v>
      </c>
      <c r="R716" s="361">
        <f t="shared" si="160"/>
        <v>45275</v>
      </c>
      <c r="S716" s="361">
        <f t="shared" si="160"/>
        <v>45275</v>
      </c>
      <c r="T716" s="361">
        <f t="shared" si="160"/>
        <v>45275</v>
      </c>
      <c r="U716" s="361">
        <f t="shared" si="160"/>
        <v>45275</v>
      </c>
      <c r="V716" s="273"/>
      <c r="W716" s="273"/>
      <c r="X716" s="273"/>
      <c r="Y716" s="273"/>
      <c r="Z716" s="273"/>
      <c r="AA716" s="273"/>
      <c r="AB716" s="273"/>
      <c r="AC716" s="716">
        <f t="shared" si="161"/>
        <v>-43317</v>
      </c>
      <c r="AD716" s="716">
        <f t="shared" si="162"/>
        <v>-43317</v>
      </c>
      <c r="AE716" s="716">
        <f t="shared" si="163"/>
        <v>-43317</v>
      </c>
      <c r="AF716" s="716">
        <f t="shared" si="164"/>
        <v>1804</v>
      </c>
      <c r="AG716" s="716">
        <f t="shared" si="165"/>
        <v>1804</v>
      </c>
      <c r="AH716" s="716">
        <f t="shared" si="166"/>
        <v>1804</v>
      </c>
      <c r="AI716" s="716">
        <f t="shared" si="167"/>
        <v>1804</v>
      </c>
      <c r="AJ716" s="716">
        <f t="shared" si="168"/>
        <v>1804</v>
      </c>
      <c r="AK716" s="716">
        <f t="shared" si="169"/>
        <v>1804</v>
      </c>
      <c r="AL716" s="716">
        <f t="shared" si="170"/>
        <v>1804</v>
      </c>
      <c r="AM716" s="716">
        <f t="shared" si="171"/>
        <v>1804</v>
      </c>
      <c r="AN716" s="273"/>
      <c r="AO716" s="273"/>
      <c r="AP716" s="273"/>
      <c r="AQ716" s="268"/>
      <c r="AR716" s="255"/>
      <c r="AS716" s="243"/>
      <c r="AT716" s="243"/>
      <c r="AU716" s="243"/>
    </row>
    <row r="717" spans="1:47" outlineLevel="3" x14ac:dyDescent="0.35">
      <c r="A717" s="243"/>
      <c r="B717" s="252"/>
      <c r="C717" s="245">
        <f t="shared" si="158"/>
        <v>4</v>
      </c>
      <c r="D717" s="268"/>
      <c r="E717" s="325"/>
      <c r="F717" s="325"/>
      <c r="G717" s="268"/>
      <c r="H717" s="273"/>
      <c r="I717" s="289"/>
      <c r="J717" s="289" t="s">
        <v>598</v>
      </c>
      <c r="K717" s="273"/>
      <c r="L717" s="273"/>
      <c r="M717" s="273"/>
      <c r="N717" s="273"/>
      <c r="O717" s="273"/>
      <c r="P717" s="273"/>
      <c r="Q717" s="273"/>
      <c r="R717" s="361">
        <f t="shared" si="160"/>
        <v>45275</v>
      </c>
      <c r="S717" s="361">
        <f t="shared" si="160"/>
        <v>45275</v>
      </c>
      <c r="T717" s="361">
        <f t="shared" si="160"/>
        <v>45275</v>
      </c>
      <c r="U717" s="361">
        <f t="shared" si="160"/>
        <v>45275</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1804</v>
      </c>
      <c r="AK717" s="716">
        <f t="shared" si="169"/>
        <v>1804</v>
      </c>
      <c r="AL717" s="716">
        <f t="shared" si="170"/>
        <v>1804</v>
      </c>
      <c r="AM717" s="716">
        <f t="shared" si="171"/>
        <v>1804</v>
      </c>
      <c r="AN717" s="273"/>
      <c r="AO717" s="273"/>
      <c r="AP717" s="273"/>
      <c r="AQ717" s="268"/>
      <c r="AR717" s="255"/>
      <c r="AS717" s="243"/>
      <c r="AT717" s="243"/>
      <c r="AU717" s="243"/>
    </row>
    <row r="718" spans="1:47" outlineLevel="3" x14ac:dyDescent="0.35">
      <c r="A718" s="243"/>
      <c r="B718" s="252"/>
      <c r="C718" s="245">
        <f t="shared" ref="C718:C726" si="172">INT($C$232)+3</f>
        <v>4</v>
      </c>
      <c r="D718" s="268"/>
      <c r="E718" s="325"/>
      <c r="F718" s="325"/>
      <c r="G718" s="268"/>
      <c r="H718" s="273"/>
      <c r="I718" s="289">
        <v>5</v>
      </c>
      <c r="J718" s="289" t="s">
        <v>607</v>
      </c>
      <c r="K718" s="361">
        <f>DATE(YEAR(K715)+1,MONTH(K715),DAY(K715))</f>
        <v>45641</v>
      </c>
      <c r="L718" s="361">
        <f>DATE(YEAR(L715)+1,MONTH(L715),DAY(L715))</f>
        <v>45641</v>
      </c>
      <c r="M718" s="361">
        <f>DATE(YEAR(M715)+1,MONTH(M715),DAY(M715))</f>
        <v>45641</v>
      </c>
      <c r="N718" s="273"/>
      <c r="O718" s="273"/>
      <c r="P718" s="273"/>
      <c r="Q718" s="273"/>
      <c r="R718" s="361">
        <f t="shared" si="160"/>
        <v>45641</v>
      </c>
      <c r="S718" s="361">
        <f t="shared" si="160"/>
        <v>45641</v>
      </c>
      <c r="T718" s="361">
        <f t="shared" si="160"/>
        <v>45641</v>
      </c>
      <c r="U718" s="361">
        <f t="shared" si="160"/>
        <v>45641</v>
      </c>
      <c r="V718" s="273"/>
      <c r="W718" s="273"/>
      <c r="X718" s="273"/>
      <c r="Y718" s="273"/>
      <c r="Z718" s="273"/>
      <c r="AA718" s="273"/>
      <c r="AB718" s="273"/>
      <c r="AC718" s="716">
        <f t="shared" si="161"/>
        <v>2169</v>
      </c>
      <c r="AD718" s="716">
        <f t="shared" si="162"/>
        <v>2169</v>
      </c>
      <c r="AE718" s="716">
        <f t="shared" si="163"/>
        <v>2169</v>
      </c>
      <c r="AF718" s="716">
        <f t="shared" si="164"/>
        <v>-43317</v>
      </c>
      <c r="AG718" s="716">
        <f t="shared" si="165"/>
        <v>-43317</v>
      </c>
      <c r="AH718" s="716">
        <f t="shared" si="166"/>
        <v>-43317</v>
      </c>
      <c r="AI718" s="716">
        <f t="shared" si="167"/>
        <v>-43317</v>
      </c>
      <c r="AJ718" s="716">
        <f t="shared" si="168"/>
        <v>2169</v>
      </c>
      <c r="AK718" s="716">
        <f t="shared" si="169"/>
        <v>2169</v>
      </c>
      <c r="AL718" s="716">
        <f t="shared" si="170"/>
        <v>2169</v>
      </c>
      <c r="AM718" s="716">
        <f t="shared" si="171"/>
        <v>2169</v>
      </c>
      <c r="AN718" s="273"/>
      <c r="AO718" s="273"/>
      <c r="AP718" s="273"/>
      <c r="AQ718" s="268"/>
      <c r="AR718" s="255"/>
      <c r="AS718" s="243"/>
      <c r="AT718" s="243"/>
      <c r="AU718" s="243"/>
    </row>
    <row r="719" spans="1:47" outlineLevel="3" x14ac:dyDescent="0.35">
      <c r="A719" s="243"/>
      <c r="B719" s="252"/>
      <c r="C719" s="245">
        <f t="shared" si="172"/>
        <v>4</v>
      </c>
      <c r="D719" s="268"/>
      <c r="E719" s="325"/>
      <c r="F719" s="325"/>
      <c r="G719" s="268"/>
      <c r="H719" s="273"/>
      <c r="I719" s="289"/>
      <c r="J719" s="289" t="s">
        <v>597</v>
      </c>
      <c r="K719" s="273"/>
      <c r="L719" s="273"/>
      <c r="M719" s="273"/>
      <c r="N719" s="361">
        <f>DATE(YEAR(N716)+1,MONTH(N716),DAY(N716))</f>
        <v>45641</v>
      </c>
      <c r="O719" s="361">
        <f>DATE(YEAR(O716)+1,MONTH(O716),DAY(O716))</f>
        <v>45641</v>
      </c>
      <c r="P719" s="361">
        <f>DATE(YEAR(P716)+1,MONTH(P716),DAY(P716))</f>
        <v>45641</v>
      </c>
      <c r="Q719" s="361">
        <f>DATE(YEAR(Q716)+1,MONTH(Q716),DAY(Q716))</f>
        <v>45641</v>
      </c>
      <c r="R719" s="361">
        <f t="shared" si="160"/>
        <v>45641</v>
      </c>
      <c r="S719" s="361">
        <f t="shared" si="160"/>
        <v>45641</v>
      </c>
      <c r="T719" s="361">
        <f t="shared" si="160"/>
        <v>45641</v>
      </c>
      <c r="U719" s="361">
        <f t="shared" si="160"/>
        <v>45641</v>
      </c>
      <c r="V719" s="273"/>
      <c r="W719" s="273"/>
      <c r="X719" s="273"/>
      <c r="Y719" s="273"/>
      <c r="Z719" s="273"/>
      <c r="AA719" s="273"/>
      <c r="AB719" s="273"/>
      <c r="AC719" s="716">
        <f t="shared" si="161"/>
        <v>-43317</v>
      </c>
      <c r="AD719" s="716">
        <f t="shared" si="162"/>
        <v>-43317</v>
      </c>
      <c r="AE719" s="716">
        <f t="shared" si="163"/>
        <v>-43317</v>
      </c>
      <c r="AF719" s="716">
        <f t="shared" si="164"/>
        <v>2169</v>
      </c>
      <c r="AG719" s="716">
        <f t="shared" si="165"/>
        <v>2169</v>
      </c>
      <c r="AH719" s="716">
        <f t="shared" si="166"/>
        <v>2169</v>
      </c>
      <c r="AI719" s="716">
        <f t="shared" si="167"/>
        <v>2169</v>
      </c>
      <c r="AJ719" s="716">
        <f t="shared" si="168"/>
        <v>2169</v>
      </c>
      <c r="AK719" s="716">
        <f t="shared" si="169"/>
        <v>2169</v>
      </c>
      <c r="AL719" s="716">
        <f t="shared" si="170"/>
        <v>2169</v>
      </c>
      <c r="AM719" s="716">
        <f t="shared" si="171"/>
        <v>2169</v>
      </c>
      <c r="AN719" s="273"/>
      <c r="AO719" s="273"/>
      <c r="AP719" s="273"/>
      <c r="AQ719" s="268"/>
      <c r="AR719" s="255"/>
      <c r="AS719" s="243"/>
      <c r="AT719" s="243"/>
      <c r="AU719" s="243"/>
    </row>
    <row r="720" spans="1:47" outlineLevel="3" x14ac:dyDescent="0.35">
      <c r="A720" s="243"/>
      <c r="B720" s="252"/>
      <c r="C720" s="245">
        <f t="shared" si="172"/>
        <v>4</v>
      </c>
      <c r="D720" s="268"/>
      <c r="E720" s="325"/>
      <c r="F720" s="325"/>
      <c r="G720" s="268"/>
      <c r="H720" s="273"/>
      <c r="I720" s="289"/>
      <c r="J720" s="289" t="s">
        <v>598</v>
      </c>
      <c r="K720" s="273"/>
      <c r="L720" s="273"/>
      <c r="M720" s="273"/>
      <c r="N720" s="273"/>
      <c r="O720" s="273"/>
      <c r="P720" s="273"/>
      <c r="Q720" s="273"/>
      <c r="R720" s="361">
        <f t="shared" si="160"/>
        <v>45641</v>
      </c>
      <c r="S720" s="361">
        <f t="shared" si="160"/>
        <v>45641</v>
      </c>
      <c r="T720" s="361">
        <f t="shared" si="160"/>
        <v>45641</v>
      </c>
      <c r="U720" s="361">
        <f t="shared" si="160"/>
        <v>45641</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2169</v>
      </c>
      <c r="AK720" s="716">
        <f t="shared" si="169"/>
        <v>2169</v>
      </c>
      <c r="AL720" s="716">
        <f t="shared" si="170"/>
        <v>2169</v>
      </c>
      <c r="AM720" s="716">
        <f t="shared" si="171"/>
        <v>2169</v>
      </c>
      <c r="AN720" s="273"/>
      <c r="AO720" s="273"/>
      <c r="AP720" s="273"/>
      <c r="AQ720" s="268"/>
      <c r="AR720" s="255"/>
      <c r="AS720" s="243"/>
      <c r="AT720" s="243"/>
      <c r="AU720" s="243"/>
    </row>
    <row r="721" spans="1:47" outlineLevel="3" x14ac:dyDescent="0.35">
      <c r="A721" s="243"/>
      <c r="B721" s="252"/>
      <c r="C721" s="245">
        <f t="shared" si="172"/>
        <v>4</v>
      </c>
      <c r="D721" s="268"/>
      <c r="E721" s="325"/>
      <c r="F721" s="325"/>
      <c r="G721" s="268"/>
      <c r="H721" s="273"/>
      <c r="I721" s="289">
        <v>6</v>
      </c>
      <c r="J721" s="289" t="s">
        <v>607</v>
      </c>
      <c r="K721" s="361">
        <f>DATE(YEAR(K718)+1,MONTH(K718),DAY(K718))</f>
        <v>46006</v>
      </c>
      <c r="L721" s="361">
        <f>DATE(YEAR(L718)+1,MONTH(L718),DAY(L718))</f>
        <v>46006</v>
      </c>
      <c r="M721" s="361">
        <f>DATE(YEAR(M718)+1,MONTH(M718),DAY(M718))</f>
        <v>46006</v>
      </c>
      <c r="N721" s="273"/>
      <c r="O721" s="273"/>
      <c r="P721" s="273"/>
      <c r="Q721" s="273"/>
      <c r="R721" s="361">
        <f t="shared" si="160"/>
        <v>46006</v>
      </c>
      <c r="S721" s="361">
        <f t="shared" si="160"/>
        <v>46006</v>
      </c>
      <c r="T721" s="361">
        <f t="shared" si="160"/>
        <v>46006</v>
      </c>
      <c r="U721" s="361">
        <f t="shared" si="160"/>
        <v>46006</v>
      </c>
      <c r="V721" s="273"/>
      <c r="W721" s="273"/>
      <c r="X721" s="273"/>
      <c r="Y721" s="273"/>
      <c r="Z721" s="273"/>
      <c r="AA721" s="273"/>
      <c r="AB721" s="273"/>
      <c r="AC721" s="716">
        <f t="shared" si="161"/>
        <v>2532</v>
      </c>
      <c r="AD721" s="716">
        <f t="shared" si="162"/>
        <v>2532</v>
      </c>
      <c r="AE721" s="716">
        <f t="shared" si="163"/>
        <v>2532</v>
      </c>
      <c r="AF721" s="716">
        <f t="shared" si="164"/>
        <v>-43317</v>
      </c>
      <c r="AG721" s="716">
        <f t="shared" si="165"/>
        <v>-43317</v>
      </c>
      <c r="AH721" s="716">
        <f t="shared" si="166"/>
        <v>-43317</v>
      </c>
      <c r="AI721" s="716">
        <f t="shared" si="167"/>
        <v>-43317</v>
      </c>
      <c r="AJ721" s="716">
        <f t="shared" si="168"/>
        <v>2532</v>
      </c>
      <c r="AK721" s="716">
        <f t="shared" si="169"/>
        <v>2532</v>
      </c>
      <c r="AL721" s="716">
        <f t="shared" si="170"/>
        <v>2532</v>
      </c>
      <c r="AM721" s="716">
        <f t="shared" si="171"/>
        <v>2532</v>
      </c>
      <c r="AN721" s="273"/>
      <c r="AO721" s="273"/>
      <c r="AP721" s="273"/>
      <c r="AQ721" s="268"/>
      <c r="AR721" s="255"/>
      <c r="AS721" s="243"/>
      <c r="AT721" s="243"/>
      <c r="AU721" s="243"/>
    </row>
    <row r="722" spans="1:47" outlineLevel="3" x14ac:dyDescent="0.35">
      <c r="A722" s="243"/>
      <c r="B722" s="252"/>
      <c r="C722" s="245">
        <f t="shared" si="172"/>
        <v>4</v>
      </c>
      <c r="D722" s="268"/>
      <c r="E722" s="325"/>
      <c r="F722" s="325"/>
      <c r="G722" s="268"/>
      <c r="H722" s="273"/>
      <c r="I722" s="289"/>
      <c r="J722" s="289" t="s">
        <v>597</v>
      </c>
      <c r="K722" s="273"/>
      <c r="L722" s="273"/>
      <c r="M722" s="273"/>
      <c r="N722" s="361">
        <f>DATE(YEAR(N719)+1,MONTH(N719),DAY(N719))</f>
        <v>46006</v>
      </c>
      <c r="O722" s="361">
        <f>DATE(YEAR(O719)+1,MONTH(O719),DAY(O719))</f>
        <v>46006</v>
      </c>
      <c r="P722" s="361">
        <f>DATE(YEAR(P719)+1,MONTH(P719),DAY(P719))</f>
        <v>46006</v>
      </c>
      <c r="Q722" s="361">
        <f>DATE(YEAR(Q719)+1,MONTH(Q719),DAY(Q719))</f>
        <v>46006</v>
      </c>
      <c r="R722" s="361">
        <f t="shared" si="160"/>
        <v>46006</v>
      </c>
      <c r="S722" s="361">
        <f t="shared" si="160"/>
        <v>46006</v>
      </c>
      <c r="T722" s="361">
        <f t="shared" si="160"/>
        <v>46006</v>
      </c>
      <c r="U722" s="361">
        <f t="shared" si="160"/>
        <v>46006</v>
      </c>
      <c r="V722" s="273"/>
      <c r="W722" s="273"/>
      <c r="X722" s="273"/>
      <c r="Y722" s="273"/>
      <c r="Z722" s="273"/>
      <c r="AA722" s="273"/>
      <c r="AB722" s="273"/>
      <c r="AC722" s="716">
        <f t="shared" si="161"/>
        <v>-43317</v>
      </c>
      <c r="AD722" s="716">
        <f t="shared" si="162"/>
        <v>-43317</v>
      </c>
      <c r="AE722" s="716">
        <f t="shared" si="163"/>
        <v>-43317</v>
      </c>
      <c r="AF722" s="716">
        <f t="shared" si="164"/>
        <v>2532</v>
      </c>
      <c r="AG722" s="716">
        <f t="shared" si="165"/>
        <v>2532</v>
      </c>
      <c r="AH722" s="716">
        <f t="shared" si="166"/>
        <v>2532</v>
      </c>
      <c r="AI722" s="716">
        <f t="shared" si="167"/>
        <v>2532</v>
      </c>
      <c r="AJ722" s="716">
        <f t="shared" si="168"/>
        <v>2532</v>
      </c>
      <c r="AK722" s="716">
        <f t="shared" si="169"/>
        <v>2532</v>
      </c>
      <c r="AL722" s="716">
        <f t="shared" si="170"/>
        <v>2532</v>
      </c>
      <c r="AM722" s="716">
        <f t="shared" si="171"/>
        <v>2532</v>
      </c>
      <c r="AN722" s="273"/>
      <c r="AO722" s="273"/>
      <c r="AP722" s="273"/>
      <c r="AQ722" s="268"/>
      <c r="AR722" s="255"/>
      <c r="AS722" s="243"/>
      <c r="AT722" s="243"/>
      <c r="AU722" s="243"/>
    </row>
    <row r="723" spans="1:47" outlineLevel="3" x14ac:dyDescent="0.35">
      <c r="A723" s="243"/>
      <c r="B723" s="252"/>
      <c r="C723" s="245">
        <f t="shared" si="172"/>
        <v>4</v>
      </c>
      <c r="D723" s="268"/>
      <c r="E723" s="325"/>
      <c r="F723" s="325"/>
      <c r="G723" s="268"/>
      <c r="H723" s="273"/>
      <c r="I723" s="289"/>
      <c r="J723" s="289" t="s">
        <v>598</v>
      </c>
      <c r="K723" s="273"/>
      <c r="L723" s="273"/>
      <c r="M723" s="273"/>
      <c r="N723" s="273"/>
      <c r="O723" s="273"/>
      <c r="P723" s="273"/>
      <c r="Q723" s="273"/>
      <c r="R723" s="361">
        <f t="shared" si="160"/>
        <v>46006</v>
      </c>
      <c r="S723" s="361">
        <f t="shared" si="160"/>
        <v>46006</v>
      </c>
      <c r="T723" s="361">
        <f t="shared" si="160"/>
        <v>46006</v>
      </c>
      <c r="U723" s="361">
        <f t="shared" si="160"/>
        <v>46006</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2532</v>
      </c>
      <c r="AK723" s="716">
        <f t="shared" si="169"/>
        <v>2532</v>
      </c>
      <c r="AL723" s="716">
        <f t="shared" si="170"/>
        <v>2532</v>
      </c>
      <c r="AM723" s="716">
        <f t="shared" si="171"/>
        <v>2532</v>
      </c>
      <c r="AN723" s="273"/>
      <c r="AO723" s="273"/>
      <c r="AP723" s="273"/>
      <c r="AQ723" s="268"/>
      <c r="AR723" s="255"/>
      <c r="AS723" s="243"/>
      <c r="AT723" s="243"/>
      <c r="AU723" s="243"/>
    </row>
    <row r="724" spans="1:47" outlineLevel="3" x14ac:dyDescent="0.35">
      <c r="A724" s="243"/>
      <c r="B724" s="252"/>
      <c r="C724" s="245">
        <f t="shared" si="172"/>
        <v>4</v>
      </c>
      <c r="D724" s="268"/>
      <c r="E724" s="325"/>
      <c r="F724" s="325"/>
      <c r="G724" s="268"/>
      <c r="H724" s="273"/>
      <c r="I724" s="289">
        <v>7</v>
      </c>
      <c r="J724" s="289" t="s">
        <v>607</v>
      </c>
      <c r="K724" s="361">
        <f>DATE(YEAR(K721)+1,MONTH(K721),DAY(K721))</f>
        <v>46371</v>
      </c>
      <c r="L724" s="361">
        <f>DATE(YEAR(L721)+1,MONTH(L721),DAY(L721))</f>
        <v>46371</v>
      </c>
      <c r="M724" s="361">
        <f>DATE(YEAR(M721)+1,MONTH(M721),DAY(M721))</f>
        <v>46371</v>
      </c>
      <c r="N724" s="273"/>
      <c r="O724" s="273"/>
      <c r="P724" s="273"/>
      <c r="Q724" s="273"/>
      <c r="R724" s="361">
        <f t="shared" si="160"/>
        <v>46371</v>
      </c>
      <c r="S724" s="361">
        <f t="shared" si="160"/>
        <v>46371</v>
      </c>
      <c r="T724" s="361">
        <f t="shared" si="160"/>
        <v>46371</v>
      </c>
      <c r="U724" s="361">
        <f t="shared" si="160"/>
        <v>46371</v>
      </c>
      <c r="V724" s="273"/>
      <c r="W724" s="273"/>
      <c r="X724" s="273"/>
      <c r="Y724" s="273"/>
      <c r="Z724" s="273"/>
      <c r="AA724" s="273"/>
      <c r="AB724" s="273"/>
      <c r="AC724" s="716">
        <f t="shared" si="161"/>
        <v>2896</v>
      </c>
      <c r="AD724" s="716">
        <f t="shared" si="162"/>
        <v>2896</v>
      </c>
      <c r="AE724" s="716">
        <f t="shared" si="163"/>
        <v>2896</v>
      </c>
      <c r="AF724" s="716">
        <f t="shared" si="164"/>
        <v>-43317</v>
      </c>
      <c r="AG724" s="716">
        <f t="shared" si="165"/>
        <v>-43317</v>
      </c>
      <c r="AH724" s="716">
        <f t="shared" si="166"/>
        <v>-43317</v>
      </c>
      <c r="AI724" s="716">
        <f t="shared" si="167"/>
        <v>-43317</v>
      </c>
      <c r="AJ724" s="716">
        <f t="shared" si="168"/>
        <v>2896</v>
      </c>
      <c r="AK724" s="716">
        <f t="shared" si="169"/>
        <v>2896</v>
      </c>
      <c r="AL724" s="716">
        <f t="shared" si="170"/>
        <v>2896</v>
      </c>
      <c r="AM724" s="716">
        <f t="shared" si="171"/>
        <v>2896</v>
      </c>
      <c r="AN724" s="273"/>
      <c r="AO724" s="273"/>
      <c r="AP724" s="273"/>
      <c r="AQ724" s="268"/>
      <c r="AR724" s="255"/>
      <c r="AS724" s="243"/>
      <c r="AT724" s="243"/>
      <c r="AU724" s="243"/>
    </row>
    <row r="725" spans="1:47" outlineLevel="3" x14ac:dyDescent="0.35">
      <c r="A725" s="243"/>
      <c r="B725" s="252"/>
      <c r="C725" s="245">
        <f t="shared" si="172"/>
        <v>4</v>
      </c>
      <c r="D725" s="268"/>
      <c r="E725" s="325"/>
      <c r="F725" s="325"/>
      <c r="G725" s="268"/>
      <c r="H725" s="273"/>
      <c r="I725" s="289"/>
      <c r="J725" s="289" t="s">
        <v>597</v>
      </c>
      <c r="K725" s="273"/>
      <c r="L725" s="273"/>
      <c r="M725" s="273"/>
      <c r="N725" s="361">
        <f>DATE(YEAR(N722)+1,MONTH(N722),DAY(N722))</f>
        <v>46371</v>
      </c>
      <c r="O725" s="361">
        <f>DATE(YEAR(O722)+1,MONTH(O722),DAY(O722))</f>
        <v>46371</v>
      </c>
      <c r="P725" s="361">
        <f>DATE(YEAR(P722)+1,MONTH(P722),DAY(P722))</f>
        <v>46371</v>
      </c>
      <c r="Q725" s="361">
        <f>DATE(YEAR(Q722)+1,MONTH(Q722),DAY(Q722))</f>
        <v>46371</v>
      </c>
      <c r="R725" s="361">
        <f t="shared" si="160"/>
        <v>46371</v>
      </c>
      <c r="S725" s="361">
        <f t="shared" si="160"/>
        <v>46371</v>
      </c>
      <c r="T725" s="361">
        <f t="shared" si="160"/>
        <v>46371</v>
      </c>
      <c r="U725" s="361">
        <f t="shared" si="160"/>
        <v>46371</v>
      </c>
      <c r="V725" s="273"/>
      <c r="W725" s="273"/>
      <c r="X725" s="273"/>
      <c r="Y725" s="273"/>
      <c r="Z725" s="273"/>
      <c r="AA725" s="273"/>
      <c r="AB725" s="273"/>
      <c r="AC725" s="716">
        <f t="shared" si="161"/>
        <v>-43317</v>
      </c>
      <c r="AD725" s="716">
        <f t="shared" si="162"/>
        <v>-43317</v>
      </c>
      <c r="AE725" s="716">
        <f t="shared" si="163"/>
        <v>-43317</v>
      </c>
      <c r="AF725" s="716">
        <f t="shared" si="164"/>
        <v>2896</v>
      </c>
      <c r="AG725" s="716">
        <f t="shared" si="165"/>
        <v>2896</v>
      </c>
      <c r="AH725" s="716">
        <f t="shared" si="166"/>
        <v>2896</v>
      </c>
      <c r="AI725" s="716">
        <f t="shared" si="167"/>
        <v>2896</v>
      </c>
      <c r="AJ725" s="716">
        <f t="shared" si="168"/>
        <v>2896</v>
      </c>
      <c r="AK725" s="716">
        <f t="shared" si="169"/>
        <v>2896</v>
      </c>
      <c r="AL725" s="716">
        <f t="shared" si="170"/>
        <v>2896</v>
      </c>
      <c r="AM725" s="716">
        <f t="shared" si="171"/>
        <v>2896</v>
      </c>
      <c r="AN725" s="273"/>
      <c r="AO725" s="273"/>
      <c r="AP725" s="273"/>
      <c r="AQ725" s="268"/>
      <c r="AR725" s="255"/>
      <c r="AS725" s="243"/>
      <c r="AT725" s="243"/>
      <c r="AU725" s="243"/>
    </row>
    <row r="726" spans="1:47" outlineLevel="3" x14ac:dyDescent="0.35">
      <c r="A726" s="243"/>
      <c r="B726" s="252"/>
      <c r="C726" s="245">
        <f t="shared" si="172"/>
        <v>4</v>
      </c>
      <c r="D726" s="268"/>
      <c r="E726" s="325"/>
      <c r="F726" s="325"/>
      <c r="G726" s="268"/>
      <c r="H726" s="273"/>
      <c r="I726" s="289"/>
      <c r="J726" s="289" t="s">
        <v>598</v>
      </c>
      <c r="K726" s="273"/>
      <c r="L726" s="273"/>
      <c r="M726" s="273"/>
      <c r="N726" s="273"/>
      <c r="O726" s="273"/>
      <c r="P726" s="273"/>
      <c r="Q726" s="273"/>
      <c r="R726" s="361">
        <f t="shared" si="160"/>
        <v>46371</v>
      </c>
      <c r="S726" s="361">
        <f t="shared" si="160"/>
        <v>46371</v>
      </c>
      <c r="T726" s="361">
        <f t="shared" si="160"/>
        <v>46371</v>
      </c>
      <c r="U726" s="361">
        <f t="shared" si="160"/>
        <v>46371</v>
      </c>
      <c r="V726" s="273"/>
      <c r="W726" s="273"/>
      <c r="X726" s="273"/>
      <c r="Y726" s="273"/>
      <c r="Z726" s="273"/>
      <c r="AA726" s="273"/>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2896</v>
      </c>
      <c r="AK726" s="716">
        <f t="shared" si="169"/>
        <v>2896</v>
      </c>
      <c r="AL726" s="716">
        <f t="shared" si="170"/>
        <v>2896</v>
      </c>
      <c r="AM726" s="716">
        <f t="shared" si="171"/>
        <v>2896</v>
      </c>
      <c r="AN726" s="273"/>
      <c r="AO726" s="273"/>
      <c r="AP726" s="273"/>
      <c r="AQ726" s="268"/>
      <c r="AR726" s="255"/>
      <c r="AS726" s="243"/>
      <c r="AT726" s="243"/>
      <c r="AU726" s="243"/>
    </row>
    <row r="727" spans="1:47" outlineLevel="3" x14ac:dyDescent="0.35">
      <c r="A727" s="243"/>
      <c r="B727" s="252"/>
      <c r="C727" s="245">
        <f t="shared" si="158"/>
        <v>4</v>
      </c>
      <c r="D727" s="268"/>
      <c r="E727" s="325"/>
      <c r="F727" s="325"/>
      <c r="G727" s="268"/>
      <c r="H727" s="289" t="str">
        <f>H$253</f>
        <v>Spr</v>
      </c>
      <c r="I727" s="289">
        <v>0</v>
      </c>
      <c r="J727" s="289" t="s">
        <v>607</v>
      </c>
      <c r="K727" s="396">
        <v>43845</v>
      </c>
      <c r="L727" s="396">
        <v>43845</v>
      </c>
      <c r="M727" s="396">
        <v>43845</v>
      </c>
      <c r="N727" s="273"/>
      <c r="O727" s="273"/>
      <c r="P727" s="273"/>
      <c r="Q727" s="273"/>
      <c r="R727" s="396">
        <v>43845</v>
      </c>
      <c r="S727" s="396">
        <v>43845</v>
      </c>
      <c r="T727" s="396">
        <v>43845</v>
      </c>
      <c r="U727" s="396">
        <v>43845</v>
      </c>
      <c r="V727" s="273"/>
      <c r="W727" s="273"/>
      <c r="X727" s="273" t="b">
        <f t="shared" ref="X727:AA729" si="173">R727&lt;(MAX(R$273:R$280)+MAX($I$354*R$354,$I$355*R$355,$I$356*R$356))</f>
        <v>0</v>
      </c>
      <c r="Y727" s="273" t="b">
        <f t="shared" si="173"/>
        <v>0</v>
      </c>
      <c r="Z727" s="273" t="b">
        <f t="shared" si="173"/>
        <v>0</v>
      </c>
      <c r="AA727" s="273" t="b">
        <f t="shared" si="173"/>
        <v>0</v>
      </c>
      <c r="AB727" s="273"/>
      <c r="AC727" s="716">
        <f t="shared" si="161"/>
        <v>378</v>
      </c>
      <c r="AD727" s="716">
        <f t="shared" si="162"/>
        <v>378</v>
      </c>
      <c r="AE727" s="716">
        <f t="shared" si="163"/>
        <v>378</v>
      </c>
      <c r="AF727" s="716">
        <f t="shared" si="164"/>
        <v>-43317</v>
      </c>
      <c r="AG727" s="716">
        <f t="shared" si="165"/>
        <v>-43317</v>
      </c>
      <c r="AH727" s="716">
        <f t="shared" si="166"/>
        <v>-43317</v>
      </c>
      <c r="AI727" s="716">
        <f t="shared" si="167"/>
        <v>-43317</v>
      </c>
      <c r="AJ727" s="716">
        <f t="shared" si="168"/>
        <v>378</v>
      </c>
      <c r="AK727" s="716">
        <f t="shared" si="169"/>
        <v>378</v>
      </c>
      <c r="AL727" s="716">
        <f t="shared" si="170"/>
        <v>378</v>
      </c>
      <c r="AM727" s="716">
        <f t="shared" si="171"/>
        <v>378</v>
      </c>
      <c r="AN727" s="273"/>
      <c r="AO727" s="273"/>
      <c r="AP727" s="273"/>
      <c r="AQ727" s="268"/>
      <c r="AR727" s="255"/>
      <c r="AS727" s="243"/>
      <c r="AT727" s="243"/>
      <c r="AU727" s="243"/>
    </row>
    <row r="728" spans="1:47" outlineLevel="3" x14ac:dyDescent="0.35">
      <c r="A728" s="243"/>
      <c r="B728" s="252"/>
      <c r="C728" s="245">
        <f t="shared" si="158"/>
        <v>4</v>
      </c>
      <c r="D728" s="268"/>
      <c r="E728" s="325"/>
      <c r="F728" s="325"/>
      <c r="G728" s="268"/>
      <c r="H728" s="289"/>
      <c r="I728" s="289"/>
      <c r="J728" s="289" t="s">
        <v>597</v>
      </c>
      <c r="K728" s="273"/>
      <c r="L728" s="273"/>
      <c r="M728" s="273"/>
      <c r="N728" s="396">
        <v>43845</v>
      </c>
      <c r="O728" s="396">
        <v>43845</v>
      </c>
      <c r="P728" s="396">
        <v>43845</v>
      </c>
      <c r="Q728" s="396">
        <v>43845</v>
      </c>
      <c r="R728" s="396">
        <v>43845</v>
      </c>
      <c r="S728" s="396">
        <v>43845</v>
      </c>
      <c r="T728" s="396">
        <v>43845</v>
      </c>
      <c r="U728" s="396">
        <v>43845</v>
      </c>
      <c r="V728" s="273"/>
      <c r="W728" s="273"/>
      <c r="X728" s="273" t="b">
        <f t="shared" si="173"/>
        <v>0</v>
      </c>
      <c r="Y728" s="273" t="b">
        <f t="shared" si="173"/>
        <v>0</v>
      </c>
      <c r="Z728" s="273" t="b">
        <f t="shared" si="173"/>
        <v>0</v>
      </c>
      <c r="AA728" s="273" t="b">
        <f t="shared" si="173"/>
        <v>0</v>
      </c>
      <c r="AB728" s="273"/>
      <c r="AC728" s="716">
        <f t="shared" si="161"/>
        <v>-43317</v>
      </c>
      <c r="AD728" s="716">
        <f t="shared" si="162"/>
        <v>-43317</v>
      </c>
      <c r="AE728" s="716">
        <f t="shared" si="163"/>
        <v>-43317</v>
      </c>
      <c r="AF728" s="716">
        <f t="shared" si="164"/>
        <v>378</v>
      </c>
      <c r="AG728" s="716">
        <f t="shared" si="165"/>
        <v>378</v>
      </c>
      <c r="AH728" s="716">
        <f t="shared" si="166"/>
        <v>378</v>
      </c>
      <c r="AI728" s="716">
        <f t="shared" si="167"/>
        <v>378</v>
      </c>
      <c r="AJ728" s="716">
        <f t="shared" si="168"/>
        <v>378</v>
      </c>
      <c r="AK728" s="716">
        <f t="shared" si="169"/>
        <v>378</v>
      </c>
      <c r="AL728" s="716">
        <f t="shared" si="170"/>
        <v>378</v>
      </c>
      <c r="AM728" s="716">
        <f t="shared" si="171"/>
        <v>378</v>
      </c>
      <c r="AN728" s="273"/>
      <c r="AO728" s="273"/>
      <c r="AP728" s="273"/>
      <c r="AQ728" s="268"/>
      <c r="AR728" s="255"/>
      <c r="AS728" s="243"/>
      <c r="AT728" s="243"/>
      <c r="AU728" s="243"/>
    </row>
    <row r="729" spans="1:47" outlineLevel="3" x14ac:dyDescent="0.35">
      <c r="A729" s="243"/>
      <c r="B729" s="252"/>
      <c r="C729" s="245">
        <f t="shared" si="158"/>
        <v>4</v>
      </c>
      <c r="D729" s="268"/>
      <c r="E729" s="325"/>
      <c r="F729" s="325"/>
      <c r="G729" s="268"/>
      <c r="H729" s="289"/>
      <c r="I729" s="289"/>
      <c r="J729" s="289" t="s">
        <v>598</v>
      </c>
      <c r="K729" s="273"/>
      <c r="L729" s="273"/>
      <c r="M729" s="273"/>
      <c r="N729" s="273"/>
      <c r="O729" s="273"/>
      <c r="P729" s="273"/>
      <c r="Q729" s="273"/>
      <c r="R729" s="396">
        <v>43845</v>
      </c>
      <c r="S729" s="396">
        <v>43845</v>
      </c>
      <c r="T729" s="396">
        <v>43845</v>
      </c>
      <c r="U729" s="396">
        <v>43845</v>
      </c>
      <c r="V729" s="273"/>
      <c r="W729" s="273"/>
      <c r="X729" s="273" t="b">
        <f t="shared" si="173"/>
        <v>0</v>
      </c>
      <c r="Y729" s="273" t="b">
        <f t="shared" si="173"/>
        <v>0</v>
      </c>
      <c r="Z729" s="273" t="b">
        <f t="shared" si="173"/>
        <v>0</v>
      </c>
      <c r="AA729" s="273" t="b">
        <f t="shared" si="173"/>
        <v>0</v>
      </c>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378</v>
      </c>
      <c r="AK729" s="716">
        <f t="shared" si="169"/>
        <v>378</v>
      </c>
      <c r="AL729" s="716">
        <f t="shared" si="170"/>
        <v>378</v>
      </c>
      <c r="AM729" s="716">
        <f t="shared" si="171"/>
        <v>378</v>
      </c>
      <c r="AN729" s="273"/>
      <c r="AO729" s="273"/>
      <c r="AP729" s="273"/>
      <c r="AQ729" s="268"/>
      <c r="AR729" s="255"/>
      <c r="AS729" s="243"/>
      <c r="AT729" s="243"/>
      <c r="AU729" s="243"/>
    </row>
    <row r="730" spans="1:47" outlineLevel="3" x14ac:dyDescent="0.35">
      <c r="A730" s="243"/>
      <c r="B730" s="252"/>
      <c r="C730" s="245">
        <f t="shared" si="158"/>
        <v>4</v>
      </c>
      <c r="D730" s="268"/>
      <c r="E730" s="325"/>
      <c r="F730" s="325"/>
      <c r="G730" s="268"/>
      <c r="H730" s="273"/>
      <c r="I730" s="289">
        <v>1</v>
      </c>
      <c r="J730" s="289" t="s">
        <v>607</v>
      </c>
      <c r="K730" s="361">
        <f>DATE(YEAR(K727)+1,MONTH(K727),DAY(K727))</f>
        <v>44211</v>
      </c>
      <c r="L730" s="361">
        <f>DATE(YEAR(L727)+1,MONTH(L727),DAY(L727))</f>
        <v>44211</v>
      </c>
      <c r="M730" s="361">
        <f>DATE(YEAR(M727)+1,MONTH(M727),DAY(M727))</f>
        <v>44211</v>
      </c>
      <c r="N730" s="273"/>
      <c r="O730" s="273"/>
      <c r="P730" s="273"/>
      <c r="Q730" s="273"/>
      <c r="R730" s="361">
        <f t="shared" ref="R730:U750" si="174">DATE(YEAR(R727)+1,MONTH(R727),DAY(R727))</f>
        <v>44211</v>
      </c>
      <c r="S730" s="361">
        <f t="shared" si="174"/>
        <v>44211</v>
      </c>
      <c r="T730" s="361">
        <f t="shared" si="174"/>
        <v>44211</v>
      </c>
      <c r="U730" s="361">
        <f t="shared" si="174"/>
        <v>44211</v>
      </c>
      <c r="V730" s="273"/>
      <c r="W730" s="273"/>
      <c r="X730" s="273"/>
      <c r="Y730" s="273"/>
      <c r="Z730" s="273"/>
      <c r="AA730" s="273"/>
      <c r="AB730" s="273"/>
      <c r="AC730" s="716">
        <f t="shared" si="161"/>
        <v>742</v>
      </c>
      <c r="AD730" s="716">
        <f t="shared" si="162"/>
        <v>742</v>
      </c>
      <c r="AE730" s="716">
        <f t="shared" si="163"/>
        <v>742</v>
      </c>
      <c r="AF730" s="716">
        <f t="shared" si="164"/>
        <v>-43317</v>
      </c>
      <c r="AG730" s="716">
        <f t="shared" si="165"/>
        <v>-43317</v>
      </c>
      <c r="AH730" s="716">
        <f t="shared" si="166"/>
        <v>-43317</v>
      </c>
      <c r="AI730" s="716">
        <f t="shared" si="167"/>
        <v>-43317</v>
      </c>
      <c r="AJ730" s="716">
        <f t="shared" si="168"/>
        <v>742</v>
      </c>
      <c r="AK730" s="716">
        <f t="shared" si="169"/>
        <v>742</v>
      </c>
      <c r="AL730" s="716">
        <f t="shared" si="170"/>
        <v>742</v>
      </c>
      <c r="AM730" s="716">
        <f t="shared" si="171"/>
        <v>742</v>
      </c>
      <c r="AN730" s="273"/>
      <c r="AO730" s="273"/>
      <c r="AP730" s="273"/>
      <c r="AQ730" s="268"/>
      <c r="AR730" s="255"/>
      <c r="AS730" s="243"/>
      <c r="AT730" s="243"/>
      <c r="AU730" s="243"/>
    </row>
    <row r="731" spans="1:47" outlineLevel="3" x14ac:dyDescent="0.35">
      <c r="A731" s="243"/>
      <c r="B731" s="252"/>
      <c r="C731" s="245">
        <f t="shared" si="158"/>
        <v>4</v>
      </c>
      <c r="D731" s="268"/>
      <c r="E731" s="325"/>
      <c r="F731" s="325"/>
      <c r="G731" s="268"/>
      <c r="H731" s="273"/>
      <c r="I731" s="289"/>
      <c r="J731" s="289" t="s">
        <v>597</v>
      </c>
      <c r="K731" s="273"/>
      <c r="L731" s="273"/>
      <c r="M731" s="273"/>
      <c r="N731" s="361">
        <f>DATE(YEAR(N728)+1,MONTH(N728),DAY(N728))</f>
        <v>44211</v>
      </c>
      <c r="O731" s="361">
        <f>DATE(YEAR(O728)+1,MONTH(O728),DAY(O728))</f>
        <v>44211</v>
      </c>
      <c r="P731" s="361">
        <f>DATE(YEAR(P728)+1,MONTH(P728),DAY(P728))</f>
        <v>44211</v>
      </c>
      <c r="Q731" s="361">
        <f>DATE(YEAR(Q728)+1,MONTH(Q728),DAY(Q728))</f>
        <v>44211</v>
      </c>
      <c r="R731" s="361">
        <f t="shared" si="174"/>
        <v>44211</v>
      </c>
      <c r="S731" s="361">
        <f t="shared" si="174"/>
        <v>44211</v>
      </c>
      <c r="T731" s="361">
        <f t="shared" si="174"/>
        <v>44211</v>
      </c>
      <c r="U731" s="361">
        <f t="shared" si="174"/>
        <v>44211</v>
      </c>
      <c r="V731" s="273"/>
      <c r="W731" s="273"/>
      <c r="X731" s="273"/>
      <c r="Y731" s="273"/>
      <c r="Z731" s="273"/>
      <c r="AA731" s="273"/>
      <c r="AB731" s="273"/>
      <c r="AC731" s="716">
        <f t="shared" si="161"/>
        <v>-43317</v>
      </c>
      <c r="AD731" s="716">
        <f t="shared" si="162"/>
        <v>-43317</v>
      </c>
      <c r="AE731" s="716">
        <f t="shared" si="163"/>
        <v>-43317</v>
      </c>
      <c r="AF731" s="716">
        <f t="shared" si="164"/>
        <v>742</v>
      </c>
      <c r="AG731" s="716">
        <f t="shared" si="165"/>
        <v>742</v>
      </c>
      <c r="AH731" s="716">
        <f t="shared" si="166"/>
        <v>742</v>
      </c>
      <c r="AI731" s="716">
        <f t="shared" si="167"/>
        <v>742</v>
      </c>
      <c r="AJ731" s="716">
        <f t="shared" si="168"/>
        <v>742</v>
      </c>
      <c r="AK731" s="716">
        <f t="shared" si="169"/>
        <v>742</v>
      </c>
      <c r="AL731" s="716">
        <f t="shared" si="170"/>
        <v>742</v>
      </c>
      <c r="AM731" s="716">
        <f t="shared" si="171"/>
        <v>742</v>
      </c>
      <c r="AN731" s="273"/>
      <c r="AO731" s="273"/>
      <c r="AP731" s="273"/>
      <c r="AQ731" s="268"/>
      <c r="AR731" s="255"/>
      <c r="AS731" s="243"/>
      <c r="AT731" s="243"/>
      <c r="AU731" s="243"/>
    </row>
    <row r="732" spans="1:47" outlineLevel="3" x14ac:dyDescent="0.35">
      <c r="A732" s="243"/>
      <c r="B732" s="252"/>
      <c r="C732" s="245">
        <f t="shared" si="158"/>
        <v>4</v>
      </c>
      <c r="D732" s="268"/>
      <c r="E732" s="325"/>
      <c r="F732" s="325"/>
      <c r="G732" s="268"/>
      <c r="H732" s="273"/>
      <c r="I732" s="289"/>
      <c r="J732" s="289" t="s">
        <v>598</v>
      </c>
      <c r="K732" s="273"/>
      <c r="L732" s="273"/>
      <c r="M732" s="273"/>
      <c r="N732" s="273"/>
      <c r="O732" s="273"/>
      <c r="P732" s="273"/>
      <c r="Q732" s="273"/>
      <c r="R732" s="361">
        <f t="shared" si="174"/>
        <v>44211</v>
      </c>
      <c r="S732" s="361">
        <f t="shared" si="174"/>
        <v>44211</v>
      </c>
      <c r="T732" s="361">
        <f t="shared" si="174"/>
        <v>44211</v>
      </c>
      <c r="U732" s="361">
        <f t="shared" si="174"/>
        <v>44211</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742</v>
      </c>
      <c r="AK732" s="716">
        <f t="shared" si="169"/>
        <v>742</v>
      </c>
      <c r="AL732" s="716">
        <f t="shared" si="170"/>
        <v>742</v>
      </c>
      <c r="AM732" s="716">
        <f t="shared" si="171"/>
        <v>742</v>
      </c>
      <c r="AN732" s="273"/>
      <c r="AO732" s="273"/>
      <c r="AP732" s="273"/>
      <c r="AQ732" s="268"/>
      <c r="AR732" s="255"/>
      <c r="AS732" s="243"/>
      <c r="AT732" s="243"/>
      <c r="AU732" s="243"/>
    </row>
    <row r="733" spans="1:47" outlineLevel="3" x14ac:dyDescent="0.35">
      <c r="A733" s="243"/>
      <c r="B733" s="252"/>
      <c r="C733" s="245">
        <f t="shared" si="158"/>
        <v>4</v>
      </c>
      <c r="D733" s="268"/>
      <c r="E733" s="325"/>
      <c r="F733" s="325"/>
      <c r="G733" s="268"/>
      <c r="H733" s="273"/>
      <c r="I733" s="289">
        <v>2</v>
      </c>
      <c r="J733" s="289" t="s">
        <v>607</v>
      </c>
      <c r="K733" s="361">
        <f>DATE(YEAR(K730)+1,MONTH(K730),DAY(K730))</f>
        <v>44576</v>
      </c>
      <c r="L733" s="361">
        <f>DATE(YEAR(L730)+1,MONTH(L730),DAY(L730))</f>
        <v>44576</v>
      </c>
      <c r="M733" s="361">
        <f>DATE(YEAR(M730)+1,MONTH(M730),DAY(M730))</f>
        <v>44576</v>
      </c>
      <c r="N733" s="273"/>
      <c r="O733" s="273"/>
      <c r="P733" s="273"/>
      <c r="Q733" s="273"/>
      <c r="R733" s="361">
        <f t="shared" si="174"/>
        <v>44576</v>
      </c>
      <c r="S733" s="361">
        <f t="shared" si="174"/>
        <v>44576</v>
      </c>
      <c r="T733" s="361">
        <f t="shared" si="174"/>
        <v>44576</v>
      </c>
      <c r="U733" s="361">
        <f t="shared" si="174"/>
        <v>44576</v>
      </c>
      <c r="V733" s="273"/>
      <c r="W733" s="273"/>
      <c r="X733" s="273"/>
      <c r="Y733" s="273"/>
      <c r="Z733" s="273"/>
      <c r="AA733" s="273"/>
      <c r="AB733" s="273"/>
      <c r="AC733" s="716">
        <f t="shared" si="161"/>
        <v>1106</v>
      </c>
      <c r="AD733" s="716">
        <f t="shared" si="162"/>
        <v>1106</v>
      </c>
      <c r="AE733" s="716">
        <f t="shared" si="163"/>
        <v>1106</v>
      </c>
      <c r="AF733" s="716">
        <f t="shared" si="164"/>
        <v>-43317</v>
      </c>
      <c r="AG733" s="716">
        <f t="shared" si="165"/>
        <v>-43317</v>
      </c>
      <c r="AH733" s="716">
        <f t="shared" si="166"/>
        <v>-43317</v>
      </c>
      <c r="AI733" s="716">
        <f t="shared" si="167"/>
        <v>-43317</v>
      </c>
      <c r="AJ733" s="716">
        <f t="shared" si="168"/>
        <v>1106</v>
      </c>
      <c r="AK733" s="716">
        <f t="shared" si="169"/>
        <v>1106</v>
      </c>
      <c r="AL733" s="716">
        <f t="shared" si="170"/>
        <v>1106</v>
      </c>
      <c r="AM733" s="716">
        <f t="shared" si="171"/>
        <v>1106</v>
      </c>
      <c r="AN733" s="273"/>
      <c r="AO733" s="273"/>
      <c r="AP733" s="273"/>
      <c r="AQ733" s="268"/>
      <c r="AR733" s="255"/>
      <c r="AS733" s="243"/>
      <c r="AT733" s="243"/>
      <c r="AU733" s="243"/>
    </row>
    <row r="734" spans="1:47" outlineLevel="3" x14ac:dyDescent="0.35">
      <c r="A734" s="243"/>
      <c r="B734" s="252"/>
      <c r="C734" s="245">
        <f t="shared" si="158"/>
        <v>4</v>
      </c>
      <c r="D734" s="268"/>
      <c r="E734" s="325"/>
      <c r="F734" s="325"/>
      <c r="G734" s="268"/>
      <c r="H734" s="273"/>
      <c r="I734" s="289"/>
      <c r="J734" s="289" t="s">
        <v>597</v>
      </c>
      <c r="K734" s="273"/>
      <c r="L734" s="273"/>
      <c r="M734" s="273"/>
      <c r="N734" s="361">
        <f>DATE(YEAR(N731)+1,MONTH(N731),DAY(N731))</f>
        <v>44576</v>
      </c>
      <c r="O734" s="361">
        <f>DATE(YEAR(O731)+1,MONTH(O731),DAY(O731))</f>
        <v>44576</v>
      </c>
      <c r="P734" s="361">
        <f>DATE(YEAR(P731)+1,MONTH(P731),DAY(P731))</f>
        <v>44576</v>
      </c>
      <c r="Q734" s="361">
        <f>DATE(YEAR(Q731)+1,MONTH(Q731),DAY(Q731))</f>
        <v>44576</v>
      </c>
      <c r="R734" s="361">
        <f t="shared" si="174"/>
        <v>44576</v>
      </c>
      <c r="S734" s="361">
        <f t="shared" si="174"/>
        <v>44576</v>
      </c>
      <c r="T734" s="361">
        <f t="shared" si="174"/>
        <v>44576</v>
      </c>
      <c r="U734" s="361">
        <f t="shared" si="174"/>
        <v>44576</v>
      </c>
      <c r="V734" s="273"/>
      <c r="W734" s="273"/>
      <c r="X734" s="273"/>
      <c r="Y734" s="273"/>
      <c r="Z734" s="273"/>
      <c r="AA734" s="273"/>
      <c r="AB734" s="273"/>
      <c r="AC734" s="716">
        <f t="shared" si="161"/>
        <v>-43317</v>
      </c>
      <c r="AD734" s="716">
        <f t="shared" si="162"/>
        <v>-43317</v>
      </c>
      <c r="AE734" s="716">
        <f t="shared" si="163"/>
        <v>-43317</v>
      </c>
      <c r="AF734" s="716">
        <f t="shared" si="164"/>
        <v>1106</v>
      </c>
      <c r="AG734" s="716">
        <f t="shared" si="165"/>
        <v>1106</v>
      </c>
      <c r="AH734" s="716">
        <f t="shared" si="166"/>
        <v>1106</v>
      </c>
      <c r="AI734" s="716">
        <f t="shared" si="167"/>
        <v>1106</v>
      </c>
      <c r="AJ734" s="716">
        <f t="shared" si="168"/>
        <v>1106</v>
      </c>
      <c r="AK734" s="716">
        <f t="shared" si="169"/>
        <v>1106</v>
      </c>
      <c r="AL734" s="716">
        <f t="shared" si="170"/>
        <v>1106</v>
      </c>
      <c r="AM734" s="716">
        <f t="shared" si="171"/>
        <v>1106</v>
      </c>
      <c r="AN734" s="273"/>
      <c r="AO734" s="273"/>
      <c r="AP734" s="273"/>
      <c r="AQ734" s="268"/>
      <c r="AR734" s="255"/>
      <c r="AS734" s="243"/>
      <c r="AT734" s="243"/>
      <c r="AU734" s="243"/>
    </row>
    <row r="735" spans="1:47" outlineLevel="3" x14ac:dyDescent="0.35">
      <c r="A735" s="243"/>
      <c r="B735" s="252"/>
      <c r="C735" s="245">
        <f t="shared" si="158"/>
        <v>4</v>
      </c>
      <c r="D735" s="268"/>
      <c r="E735" s="325"/>
      <c r="F735" s="325"/>
      <c r="G735" s="268"/>
      <c r="H735" s="273"/>
      <c r="I735" s="289"/>
      <c r="J735" s="289" t="s">
        <v>598</v>
      </c>
      <c r="K735" s="273"/>
      <c r="L735" s="273"/>
      <c r="M735" s="273"/>
      <c r="N735" s="273"/>
      <c r="O735" s="273"/>
      <c r="P735" s="273"/>
      <c r="Q735" s="273"/>
      <c r="R735" s="361">
        <f t="shared" si="174"/>
        <v>44576</v>
      </c>
      <c r="S735" s="361">
        <f t="shared" si="174"/>
        <v>44576</v>
      </c>
      <c r="T735" s="361">
        <f t="shared" si="174"/>
        <v>44576</v>
      </c>
      <c r="U735" s="361">
        <f t="shared" si="174"/>
        <v>44576</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1106</v>
      </c>
      <c r="AK735" s="716">
        <f t="shared" si="169"/>
        <v>1106</v>
      </c>
      <c r="AL735" s="716">
        <f t="shared" si="170"/>
        <v>1106</v>
      </c>
      <c r="AM735" s="716">
        <f t="shared" si="171"/>
        <v>1106</v>
      </c>
      <c r="AN735" s="273"/>
      <c r="AO735" s="273"/>
      <c r="AP735" s="273"/>
      <c r="AQ735" s="268"/>
      <c r="AR735" s="255"/>
      <c r="AS735" s="243"/>
      <c r="AT735" s="243"/>
      <c r="AU735" s="243"/>
    </row>
    <row r="736" spans="1:47" outlineLevel="3" x14ac:dyDescent="0.35">
      <c r="A736" s="243"/>
      <c r="B736" s="252"/>
      <c r="C736" s="245">
        <f t="shared" si="158"/>
        <v>4</v>
      </c>
      <c r="D736" s="268"/>
      <c r="E736" s="325"/>
      <c r="F736" s="325"/>
      <c r="G736" s="268"/>
      <c r="H736" s="273"/>
      <c r="I736" s="289">
        <v>3</v>
      </c>
      <c r="J736" s="289" t="s">
        <v>607</v>
      </c>
      <c r="K736" s="361">
        <f>DATE(YEAR(K733)+1,MONTH(K733),DAY(K733))</f>
        <v>44941</v>
      </c>
      <c r="L736" s="361">
        <f>DATE(YEAR(L733)+1,MONTH(L733),DAY(L733))</f>
        <v>44941</v>
      </c>
      <c r="M736" s="361">
        <f>DATE(YEAR(M733)+1,MONTH(M733),DAY(M733))</f>
        <v>44941</v>
      </c>
      <c r="N736" s="273"/>
      <c r="O736" s="273"/>
      <c r="P736" s="273"/>
      <c r="Q736" s="273"/>
      <c r="R736" s="361">
        <f t="shared" si="174"/>
        <v>44941</v>
      </c>
      <c r="S736" s="361">
        <f t="shared" si="174"/>
        <v>44941</v>
      </c>
      <c r="T736" s="361">
        <f t="shared" si="174"/>
        <v>44941</v>
      </c>
      <c r="U736" s="361">
        <f t="shared" si="174"/>
        <v>44941</v>
      </c>
      <c r="V736" s="273"/>
      <c r="W736" s="273"/>
      <c r="X736" s="273"/>
      <c r="Y736" s="273"/>
      <c r="Z736" s="273"/>
      <c r="AA736" s="273"/>
      <c r="AB736" s="273"/>
      <c r="AC736" s="716">
        <f t="shared" si="161"/>
        <v>1470</v>
      </c>
      <c r="AD736" s="716">
        <f t="shared" si="162"/>
        <v>1470</v>
      </c>
      <c r="AE736" s="716">
        <f t="shared" si="163"/>
        <v>1470</v>
      </c>
      <c r="AF736" s="716">
        <f t="shared" si="164"/>
        <v>-43317</v>
      </c>
      <c r="AG736" s="716">
        <f t="shared" si="165"/>
        <v>-43317</v>
      </c>
      <c r="AH736" s="716">
        <f t="shared" si="166"/>
        <v>-43317</v>
      </c>
      <c r="AI736" s="716">
        <f t="shared" si="167"/>
        <v>-43317</v>
      </c>
      <c r="AJ736" s="716">
        <f t="shared" si="168"/>
        <v>1470</v>
      </c>
      <c r="AK736" s="716">
        <f t="shared" si="169"/>
        <v>1470</v>
      </c>
      <c r="AL736" s="716">
        <f t="shared" si="170"/>
        <v>1470</v>
      </c>
      <c r="AM736" s="716">
        <f t="shared" si="171"/>
        <v>1470</v>
      </c>
      <c r="AN736" s="273"/>
      <c r="AO736" s="273"/>
      <c r="AP736" s="273"/>
      <c r="AQ736" s="268"/>
      <c r="AR736" s="255"/>
      <c r="AS736" s="243"/>
      <c r="AT736" s="243"/>
      <c r="AU736" s="243"/>
    </row>
    <row r="737" spans="1:47" outlineLevel="3" x14ac:dyDescent="0.35">
      <c r="A737" s="243"/>
      <c r="B737" s="252"/>
      <c r="C737" s="245">
        <f t="shared" si="158"/>
        <v>4</v>
      </c>
      <c r="D737" s="268"/>
      <c r="E737" s="325"/>
      <c r="F737" s="325"/>
      <c r="G737" s="268"/>
      <c r="H737" s="273"/>
      <c r="I737" s="289"/>
      <c r="J737" s="289" t="s">
        <v>597</v>
      </c>
      <c r="K737" s="273"/>
      <c r="L737" s="273"/>
      <c r="M737" s="273"/>
      <c r="N737" s="361">
        <f>DATE(YEAR(N734)+1,MONTH(N734),DAY(N734))</f>
        <v>44941</v>
      </c>
      <c r="O737" s="361">
        <f>DATE(YEAR(O734)+1,MONTH(O734),DAY(O734))</f>
        <v>44941</v>
      </c>
      <c r="P737" s="361">
        <f>DATE(YEAR(P734)+1,MONTH(P734),DAY(P734))</f>
        <v>44941</v>
      </c>
      <c r="Q737" s="361">
        <f>DATE(YEAR(Q734)+1,MONTH(Q734),DAY(Q734))</f>
        <v>44941</v>
      </c>
      <c r="R737" s="361">
        <f t="shared" si="174"/>
        <v>44941</v>
      </c>
      <c r="S737" s="361">
        <f t="shared" si="174"/>
        <v>44941</v>
      </c>
      <c r="T737" s="361">
        <f t="shared" si="174"/>
        <v>44941</v>
      </c>
      <c r="U737" s="361">
        <f t="shared" si="174"/>
        <v>44941</v>
      </c>
      <c r="V737" s="273"/>
      <c r="W737" s="273"/>
      <c r="X737" s="273"/>
      <c r="Y737" s="273"/>
      <c r="Z737" s="273"/>
      <c r="AA737" s="273"/>
      <c r="AB737" s="273"/>
      <c r="AC737" s="716">
        <f t="shared" si="161"/>
        <v>-43317</v>
      </c>
      <c r="AD737" s="716">
        <f t="shared" si="162"/>
        <v>-43317</v>
      </c>
      <c r="AE737" s="716">
        <f t="shared" si="163"/>
        <v>-43317</v>
      </c>
      <c r="AF737" s="716">
        <f t="shared" si="164"/>
        <v>1470</v>
      </c>
      <c r="AG737" s="716">
        <f t="shared" si="165"/>
        <v>1470</v>
      </c>
      <c r="AH737" s="716">
        <f t="shared" si="166"/>
        <v>1470</v>
      </c>
      <c r="AI737" s="716">
        <f t="shared" si="167"/>
        <v>1470</v>
      </c>
      <c r="AJ737" s="716">
        <f t="shared" si="168"/>
        <v>1470</v>
      </c>
      <c r="AK737" s="716">
        <f t="shared" si="169"/>
        <v>1470</v>
      </c>
      <c r="AL737" s="716">
        <f t="shared" si="170"/>
        <v>1470</v>
      </c>
      <c r="AM737" s="716">
        <f t="shared" si="171"/>
        <v>1470</v>
      </c>
      <c r="AN737" s="273"/>
      <c r="AO737" s="273"/>
      <c r="AP737" s="273"/>
      <c r="AQ737" s="268"/>
      <c r="AR737" s="255"/>
      <c r="AS737" s="243"/>
      <c r="AT737" s="243"/>
      <c r="AU737" s="243"/>
    </row>
    <row r="738" spans="1:47" outlineLevel="3" x14ac:dyDescent="0.35">
      <c r="A738" s="243"/>
      <c r="B738" s="252"/>
      <c r="C738" s="245">
        <f t="shared" si="158"/>
        <v>4</v>
      </c>
      <c r="D738" s="268"/>
      <c r="E738" s="325"/>
      <c r="F738" s="325"/>
      <c r="G738" s="268"/>
      <c r="H738" s="273"/>
      <c r="I738" s="289"/>
      <c r="J738" s="289" t="s">
        <v>598</v>
      </c>
      <c r="K738" s="273"/>
      <c r="L738" s="273"/>
      <c r="M738" s="273"/>
      <c r="N738" s="273"/>
      <c r="O738" s="273"/>
      <c r="P738" s="273"/>
      <c r="Q738" s="273"/>
      <c r="R738" s="361">
        <f t="shared" si="174"/>
        <v>44941</v>
      </c>
      <c r="S738" s="361">
        <f t="shared" si="174"/>
        <v>44941</v>
      </c>
      <c r="T738" s="361">
        <f t="shared" si="174"/>
        <v>44941</v>
      </c>
      <c r="U738" s="361">
        <f t="shared" si="174"/>
        <v>44941</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1470</v>
      </c>
      <c r="AK738" s="716">
        <f t="shared" si="169"/>
        <v>1470</v>
      </c>
      <c r="AL738" s="716">
        <f t="shared" si="170"/>
        <v>1470</v>
      </c>
      <c r="AM738" s="716">
        <f t="shared" si="171"/>
        <v>1470</v>
      </c>
      <c r="AN738" s="273"/>
      <c r="AO738" s="273"/>
      <c r="AP738" s="273"/>
      <c r="AQ738" s="268"/>
      <c r="AR738" s="255"/>
      <c r="AS738" s="243"/>
      <c r="AT738" s="243"/>
      <c r="AU738" s="243"/>
    </row>
    <row r="739" spans="1:47" outlineLevel="3" x14ac:dyDescent="0.35">
      <c r="A739" s="243"/>
      <c r="B739" s="252"/>
      <c r="C739" s="245">
        <f t="shared" si="158"/>
        <v>4</v>
      </c>
      <c r="D739" s="268"/>
      <c r="E739" s="325"/>
      <c r="F739" s="325"/>
      <c r="G739" s="268"/>
      <c r="H739" s="273"/>
      <c r="I739" s="289">
        <v>4</v>
      </c>
      <c r="J739" s="289" t="s">
        <v>607</v>
      </c>
      <c r="K739" s="361">
        <f>DATE(YEAR(K736)+1,MONTH(K736),DAY(K736))</f>
        <v>45306</v>
      </c>
      <c r="L739" s="361">
        <f>DATE(YEAR(L736)+1,MONTH(L736),DAY(L736))</f>
        <v>45306</v>
      </c>
      <c r="M739" s="361">
        <f>DATE(YEAR(M736)+1,MONTH(M736),DAY(M736))</f>
        <v>45306</v>
      </c>
      <c r="N739" s="273"/>
      <c r="O739" s="273"/>
      <c r="P739" s="273"/>
      <c r="Q739" s="273"/>
      <c r="R739" s="361">
        <f t="shared" si="174"/>
        <v>45306</v>
      </c>
      <c r="S739" s="361">
        <f t="shared" si="174"/>
        <v>45306</v>
      </c>
      <c r="T739" s="361">
        <f t="shared" si="174"/>
        <v>45306</v>
      </c>
      <c r="U739" s="361">
        <f t="shared" si="174"/>
        <v>45306</v>
      </c>
      <c r="V739" s="273"/>
      <c r="W739" s="273"/>
      <c r="X739" s="273"/>
      <c r="Y739" s="273"/>
      <c r="Z739" s="273"/>
      <c r="AA739" s="273"/>
      <c r="AB739" s="273"/>
      <c r="AC739" s="716">
        <f t="shared" si="161"/>
        <v>1834</v>
      </c>
      <c r="AD739" s="716">
        <f t="shared" si="162"/>
        <v>1834</v>
      </c>
      <c r="AE739" s="716">
        <f t="shared" si="163"/>
        <v>1834</v>
      </c>
      <c r="AF739" s="716">
        <f t="shared" si="164"/>
        <v>-43317</v>
      </c>
      <c r="AG739" s="716">
        <f t="shared" si="165"/>
        <v>-43317</v>
      </c>
      <c r="AH739" s="716">
        <f t="shared" si="166"/>
        <v>-43317</v>
      </c>
      <c r="AI739" s="716">
        <f t="shared" si="167"/>
        <v>-43317</v>
      </c>
      <c r="AJ739" s="716">
        <f t="shared" si="168"/>
        <v>1834</v>
      </c>
      <c r="AK739" s="716">
        <f t="shared" si="169"/>
        <v>1834</v>
      </c>
      <c r="AL739" s="716">
        <f t="shared" si="170"/>
        <v>1834</v>
      </c>
      <c r="AM739" s="716">
        <f t="shared" si="171"/>
        <v>1834</v>
      </c>
      <c r="AN739" s="273"/>
      <c r="AO739" s="273"/>
      <c r="AP739" s="273"/>
      <c r="AQ739" s="268"/>
      <c r="AR739" s="255"/>
      <c r="AS739" s="243"/>
      <c r="AT739" s="243"/>
      <c r="AU739" s="243"/>
    </row>
    <row r="740" spans="1:47" outlineLevel="3" x14ac:dyDescent="0.35">
      <c r="A740" s="243"/>
      <c r="B740" s="252"/>
      <c r="C740" s="245">
        <f t="shared" si="158"/>
        <v>4</v>
      </c>
      <c r="D740" s="268"/>
      <c r="E740" s="325"/>
      <c r="F740" s="325"/>
      <c r="G740" s="268"/>
      <c r="H740" s="273"/>
      <c r="I740" s="289"/>
      <c r="J740" s="289" t="s">
        <v>597</v>
      </c>
      <c r="K740" s="273"/>
      <c r="L740" s="273"/>
      <c r="M740" s="273"/>
      <c r="N740" s="361">
        <f>DATE(YEAR(N737)+1,MONTH(N737),DAY(N737))</f>
        <v>45306</v>
      </c>
      <c r="O740" s="361">
        <f>DATE(YEAR(O737)+1,MONTH(O737),DAY(O737))</f>
        <v>45306</v>
      </c>
      <c r="P740" s="361">
        <f>DATE(YEAR(P737)+1,MONTH(P737),DAY(P737))</f>
        <v>45306</v>
      </c>
      <c r="Q740" s="361">
        <f>DATE(YEAR(Q737)+1,MONTH(Q737),DAY(Q737))</f>
        <v>45306</v>
      </c>
      <c r="R740" s="361">
        <f t="shared" si="174"/>
        <v>45306</v>
      </c>
      <c r="S740" s="361">
        <f t="shared" si="174"/>
        <v>45306</v>
      </c>
      <c r="T740" s="361">
        <f t="shared" si="174"/>
        <v>45306</v>
      </c>
      <c r="U740" s="361">
        <f t="shared" si="174"/>
        <v>45306</v>
      </c>
      <c r="V740" s="273"/>
      <c r="W740" s="273"/>
      <c r="X740" s="273"/>
      <c r="Y740" s="273"/>
      <c r="Z740" s="273"/>
      <c r="AA740" s="273"/>
      <c r="AB740" s="273"/>
      <c r="AC740" s="716">
        <f t="shared" si="161"/>
        <v>-43317</v>
      </c>
      <c r="AD740" s="716">
        <f t="shared" si="162"/>
        <v>-43317</v>
      </c>
      <c r="AE740" s="716">
        <f t="shared" si="163"/>
        <v>-43317</v>
      </c>
      <c r="AF740" s="716">
        <f t="shared" si="164"/>
        <v>1834</v>
      </c>
      <c r="AG740" s="716">
        <f t="shared" si="165"/>
        <v>1834</v>
      </c>
      <c r="AH740" s="716">
        <f t="shared" si="166"/>
        <v>1834</v>
      </c>
      <c r="AI740" s="716">
        <f t="shared" si="167"/>
        <v>1834</v>
      </c>
      <c r="AJ740" s="716">
        <f t="shared" si="168"/>
        <v>1834</v>
      </c>
      <c r="AK740" s="716">
        <f t="shared" si="169"/>
        <v>1834</v>
      </c>
      <c r="AL740" s="716">
        <f t="shared" si="170"/>
        <v>1834</v>
      </c>
      <c r="AM740" s="716">
        <f t="shared" si="171"/>
        <v>1834</v>
      </c>
      <c r="AN740" s="273"/>
      <c r="AO740" s="273"/>
      <c r="AP740" s="273"/>
      <c r="AQ740" s="268"/>
      <c r="AR740" s="255"/>
      <c r="AS740" s="243"/>
      <c r="AT740" s="243"/>
      <c r="AU740" s="243"/>
    </row>
    <row r="741" spans="1:47" outlineLevel="3" x14ac:dyDescent="0.35">
      <c r="A741" s="243"/>
      <c r="B741" s="252"/>
      <c r="C741" s="245">
        <f t="shared" si="158"/>
        <v>4</v>
      </c>
      <c r="D741" s="268"/>
      <c r="E741" s="325"/>
      <c r="F741" s="325"/>
      <c r="G741" s="268"/>
      <c r="H741" s="273"/>
      <c r="I741" s="289"/>
      <c r="J741" s="289" t="s">
        <v>598</v>
      </c>
      <c r="K741" s="273"/>
      <c r="L741" s="273"/>
      <c r="M741" s="273"/>
      <c r="N741" s="273"/>
      <c r="O741" s="273"/>
      <c r="P741" s="273"/>
      <c r="Q741" s="273"/>
      <c r="R741" s="361">
        <f t="shared" si="174"/>
        <v>45306</v>
      </c>
      <c r="S741" s="361">
        <f t="shared" si="174"/>
        <v>45306</v>
      </c>
      <c r="T741" s="361">
        <f t="shared" si="174"/>
        <v>45306</v>
      </c>
      <c r="U741" s="361">
        <f t="shared" si="174"/>
        <v>45306</v>
      </c>
      <c r="V741" s="273"/>
      <c r="W741" s="273"/>
      <c r="X741" s="273"/>
      <c r="Y741" s="273"/>
      <c r="Z741" s="273"/>
      <c r="AA741" s="273"/>
      <c r="AB741" s="273"/>
      <c r="AC741" s="716">
        <f t="shared" si="161"/>
        <v>-43317</v>
      </c>
      <c r="AD741" s="716">
        <f t="shared" si="162"/>
        <v>-43317</v>
      </c>
      <c r="AE741" s="716">
        <f t="shared" si="163"/>
        <v>-43317</v>
      </c>
      <c r="AF741" s="716">
        <f t="shared" si="164"/>
        <v>-43317</v>
      </c>
      <c r="AG741" s="716">
        <f t="shared" si="165"/>
        <v>-43317</v>
      </c>
      <c r="AH741" s="716">
        <f t="shared" si="166"/>
        <v>-43317</v>
      </c>
      <c r="AI741" s="716">
        <f t="shared" si="167"/>
        <v>-43317</v>
      </c>
      <c r="AJ741" s="716">
        <f t="shared" si="168"/>
        <v>1834</v>
      </c>
      <c r="AK741" s="716">
        <f t="shared" si="169"/>
        <v>1834</v>
      </c>
      <c r="AL741" s="716">
        <f t="shared" si="170"/>
        <v>1834</v>
      </c>
      <c r="AM741" s="716">
        <f t="shared" si="171"/>
        <v>1834</v>
      </c>
      <c r="AN741" s="273"/>
      <c r="AO741" s="273"/>
      <c r="AP741" s="273"/>
      <c r="AQ741" s="268"/>
      <c r="AR741" s="255"/>
      <c r="AS741" s="243"/>
      <c r="AT741" s="243"/>
      <c r="AU741" s="243"/>
    </row>
    <row r="742" spans="1:47" outlineLevel="3" x14ac:dyDescent="0.35">
      <c r="A742" s="243"/>
      <c r="B742" s="252"/>
      <c r="C742" s="245">
        <f t="shared" ref="C742:C750" si="175">INT($C$232)+3</f>
        <v>4</v>
      </c>
      <c r="D742" s="268"/>
      <c r="E742" s="325"/>
      <c r="F742" s="325"/>
      <c r="G742" s="268"/>
      <c r="H742" s="273"/>
      <c r="I742" s="289">
        <v>5</v>
      </c>
      <c r="J742" s="289" t="s">
        <v>607</v>
      </c>
      <c r="K742" s="361">
        <f>DATE(YEAR(K739)+1,MONTH(K739),DAY(K739))</f>
        <v>45672</v>
      </c>
      <c r="L742" s="361">
        <f>DATE(YEAR(L739)+1,MONTH(L739),DAY(L739))</f>
        <v>45672</v>
      </c>
      <c r="M742" s="361">
        <f>DATE(YEAR(M739)+1,MONTH(M739),DAY(M739))</f>
        <v>45672</v>
      </c>
      <c r="N742" s="273"/>
      <c r="O742" s="273"/>
      <c r="P742" s="273"/>
      <c r="Q742" s="273"/>
      <c r="R742" s="361">
        <f t="shared" si="174"/>
        <v>45672</v>
      </c>
      <c r="S742" s="361">
        <f t="shared" si="174"/>
        <v>45672</v>
      </c>
      <c r="T742" s="361">
        <f t="shared" si="174"/>
        <v>45672</v>
      </c>
      <c r="U742" s="361">
        <f t="shared" si="174"/>
        <v>45672</v>
      </c>
      <c r="V742" s="273"/>
      <c r="W742" s="273"/>
      <c r="X742" s="273"/>
      <c r="Y742" s="273"/>
      <c r="Z742" s="273"/>
      <c r="AA742" s="273"/>
      <c r="AB742" s="273"/>
      <c r="AC742" s="716">
        <f t="shared" si="161"/>
        <v>2198</v>
      </c>
      <c r="AD742" s="716">
        <f t="shared" si="162"/>
        <v>2198</v>
      </c>
      <c r="AE742" s="716">
        <f t="shared" si="163"/>
        <v>2198</v>
      </c>
      <c r="AF742" s="716">
        <f t="shared" si="164"/>
        <v>-43317</v>
      </c>
      <c r="AG742" s="716">
        <f t="shared" si="165"/>
        <v>-43317</v>
      </c>
      <c r="AH742" s="716">
        <f t="shared" si="166"/>
        <v>-43317</v>
      </c>
      <c r="AI742" s="716">
        <f t="shared" si="167"/>
        <v>-43317</v>
      </c>
      <c r="AJ742" s="716">
        <f t="shared" si="168"/>
        <v>2198</v>
      </c>
      <c r="AK742" s="716">
        <f t="shared" si="169"/>
        <v>2198</v>
      </c>
      <c r="AL742" s="716">
        <f t="shared" si="170"/>
        <v>2198</v>
      </c>
      <c r="AM742" s="716">
        <f t="shared" si="171"/>
        <v>2198</v>
      </c>
      <c r="AN742" s="273"/>
      <c r="AO742" s="273"/>
      <c r="AP742" s="273"/>
      <c r="AQ742" s="268"/>
      <c r="AR742" s="255"/>
      <c r="AS742" s="243"/>
      <c r="AT742" s="243"/>
      <c r="AU742" s="243"/>
    </row>
    <row r="743" spans="1:47" outlineLevel="3" x14ac:dyDescent="0.35">
      <c r="A743" s="243"/>
      <c r="B743" s="252"/>
      <c r="C743" s="245">
        <f t="shared" si="175"/>
        <v>4</v>
      </c>
      <c r="D743" s="268"/>
      <c r="E743" s="325"/>
      <c r="F743" s="325"/>
      <c r="G743" s="268"/>
      <c r="H743" s="273"/>
      <c r="I743" s="289"/>
      <c r="J743" s="289" t="s">
        <v>597</v>
      </c>
      <c r="K743" s="273"/>
      <c r="L743" s="273"/>
      <c r="M743" s="273"/>
      <c r="N743" s="361">
        <f>DATE(YEAR(N740)+1,MONTH(N740),DAY(N740))</f>
        <v>45672</v>
      </c>
      <c r="O743" s="361">
        <f>DATE(YEAR(O740)+1,MONTH(O740),DAY(O740))</f>
        <v>45672</v>
      </c>
      <c r="P743" s="361">
        <f>DATE(YEAR(P740)+1,MONTH(P740),DAY(P740))</f>
        <v>45672</v>
      </c>
      <c r="Q743" s="361">
        <f>DATE(YEAR(Q740)+1,MONTH(Q740),DAY(Q740))</f>
        <v>45672</v>
      </c>
      <c r="R743" s="361">
        <f t="shared" si="174"/>
        <v>45672</v>
      </c>
      <c r="S743" s="361">
        <f t="shared" si="174"/>
        <v>45672</v>
      </c>
      <c r="T743" s="361">
        <f t="shared" si="174"/>
        <v>45672</v>
      </c>
      <c r="U743" s="361">
        <f t="shared" si="174"/>
        <v>45672</v>
      </c>
      <c r="V743" s="273"/>
      <c r="W743" s="273"/>
      <c r="X743" s="273"/>
      <c r="Y743" s="273"/>
      <c r="Z743" s="273"/>
      <c r="AA743" s="273"/>
      <c r="AB743" s="273"/>
      <c r="AC743" s="716">
        <f t="shared" ref="AC743:AC750" si="176">MIN(363,INT((K743 - DATE(YEAR(K743),1,1))))+364*(YEAR(K743)-i_startyear)</f>
        <v>-43317</v>
      </c>
      <c r="AD743" s="716">
        <f t="shared" ref="AD743:AD750" si="177">MIN(363,INT((L743 - DATE(YEAR(L743),1,1))))+364*(YEAR(L743)-i_startyear)</f>
        <v>-43317</v>
      </c>
      <c r="AE743" s="716">
        <f t="shared" ref="AE743:AE750" si="178">MIN(363,INT((M743 - DATE(YEAR(M743),1,1))))+364*(YEAR(M743)-i_startyear)</f>
        <v>-43317</v>
      </c>
      <c r="AF743" s="716">
        <f t="shared" ref="AF743:AF750" si="179">MIN(363,INT((N743 - DATE(YEAR(N743),1,1))))+364*(YEAR(N743)-i_startyear)</f>
        <v>2198</v>
      </c>
      <c r="AG743" s="716">
        <f t="shared" ref="AG743:AG750" si="180">MIN(363,INT((O743 - DATE(YEAR(O743),1,1))))+364*(YEAR(O743)-i_startyear)</f>
        <v>2198</v>
      </c>
      <c r="AH743" s="716">
        <f t="shared" ref="AH743:AH750" si="181">MIN(363,INT((P743 - DATE(YEAR(P743),1,1))))+364*(YEAR(P743)-i_startyear)</f>
        <v>2198</v>
      </c>
      <c r="AI743" s="716">
        <f t="shared" ref="AI743:AI750" si="182">MIN(363,INT((Q743 - DATE(YEAR(Q743),1,1))))+364*(YEAR(Q743)-i_startyear)</f>
        <v>2198</v>
      </c>
      <c r="AJ743" s="716">
        <f t="shared" ref="AJ743:AJ750" si="183">MIN(363,INT((R743 - DATE(YEAR(R743),1,1))))+364*(YEAR(R743)-i_startyear)</f>
        <v>2198</v>
      </c>
      <c r="AK743" s="716">
        <f t="shared" ref="AK743:AK750" si="184">MIN(363,INT((S743 - DATE(YEAR(S743),1,1))))+364*(YEAR(S743)-i_startyear)</f>
        <v>2198</v>
      </c>
      <c r="AL743" s="716">
        <f t="shared" ref="AL743:AL750" si="185">MIN(363,INT((T743 - DATE(YEAR(T743),1,1))))+364*(YEAR(T743)-i_startyear)</f>
        <v>2198</v>
      </c>
      <c r="AM743" s="716">
        <f t="shared" ref="AM743:AM750" si="186">MIN(363,INT((U743 - DATE(YEAR(U743),1,1))))+364*(YEAR(U743)-i_startyear)</f>
        <v>2198</v>
      </c>
      <c r="AN743" s="273"/>
      <c r="AO743" s="273"/>
      <c r="AP743" s="273"/>
      <c r="AQ743" s="268"/>
      <c r="AR743" s="255"/>
      <c r="AS743" s="243"/>
      <c r="AT743" s="243"/>
      <c r="AU743" s="243"/>
    </row>
    <row r="744" spans="1:47" outlineLevel="3" x14ac:dyDescent="0.35">
      <c r="A744" s="243"/>
      <c r="B744" s="252"/>
      <c r="C744" s="245">
        <f t="shared" si="175"/>
        <v>4</v>
      </c>
      <c r="D744" s="268"/>
      <c r="E744" s="325"/>
      <c r="F744" s="325"/>
      <c r="G744" s="268"/>
      <c r="H744" s="273"/>
      <c r="I744" s="289"/>
      <c r="J744" s="289" t="s">
        <v>598</v>
      </c>
      <c r="K744" s="273"/>
      <c r="L744" s="273"/>
      <c r="M744" s="273"/>
      <c r="N744" s="273"/>
      <c r="O744" s="273"/>
      <c r="P744" s="273"/>
      <c r="Q744" s="273"/>
      <c r="R744" s="361">
        <f t="shared" si="174"/>
        <v>45672</v>
      </c>
      <c r="S744" s="361">
        <f t="shared" si="174"/>
        <v>45672</v>
      </c>
      <c r="T744" s="361">
        <f t="shared" si="174"/>
        <v>45672</v>
      </c>
      <c r="U744" s="361">
        <f t="shared" si="174"/>
        <v>45672</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2198</v>
      </c>
      <c r="AK744" s="716">
        <f t="shared" si="184"/>
        <v>2198</v>
      </c>
      <c r="AL744" s="716">
        <f t="shared" si="185"/>
        <v>2198</v>
      </c>
      <c r="AM744" s="716">
        <f t="shared" si="186"/>
        <v>2198</v>
      </c>
      <c r="AN744" s="273"/>
      <c r="AO744" s="273"/>
      <c r="AP744" s="273"/>
      <c r="AQ744" s="268"/>
      <c r="AR744" s="255"/>
      <c r="AS744" s="243"/>
      <c r="AT744" s="243"/>
      <c r="AU744" s="243"/>
    </row>
    <row r="745" spans="1:47" outlineLevel="3" x14ac:dyDescent="0.35">
      <c r="A745" s="243"/>
      <c r="B745" s="252"/>
      <c r="C745" s="245">
        <f t="shared" si="175"/>
        <v>4</v>
      </c>
      <c r="D745" s="268"/>
      <c r="E745" s="325"/>
      <c r="F745" s="325"/>
      <c r="G745" s="268"/>
      <c r="H745" s="273"/>
      <c r="I745" s="289">
        <v>6</v>
      </c>
      <c r="J745" s="289" t="s">
        <v>607</v>
      </c>
      <c r="K745" s="361">
        <f>DATE(YEAR(K742)+1,MONTH(K742),DAY(K742))</f>
        <v>46037</v>
      </c>
      <c r="L745" s="361">
        <f>DATE(YEAR(L742)+1,MONTH(L742),DAY(L742))</f>
        <v>46037</v>
      </c>
      <c r="M745" s="361">
        <f>DATE(YEAR(M742)+1,MONTH(M742),DAY(M742))</f>
        <v>46037</v>
      </c>
      <c r="N745" s="273"/>
      <c r="O745" s="273"/>
      <c r="P745" s="273"/>
      <c r="Q745" s="273"/>
      <c r="R745" s="361">
        <f t="shared" si="174"/>
        <v>46037</v>
      </c>
      <c r="S745" s="361">
        <f t="shared" si="174"/>
        <v>46037</v>
      </c>
      <c r="T745" s="361">
        <f t="shared" si="174"/>
        <v>46037</v>
      </c>
      <c r="U745" s="361">
        <f t="shared" si="174"/>
        <v>46037</v>
      </c>
      <c r="V745" s="273"/>
      <c r="W745" s="273"/>
      <c r="X745" s="273"/>
      <c r="Y745" s="273"/>
      <c r="Z745" s="273"/>
      <c r="AA745" s="273"/>
      <c r="AB745" s="273"/>
      <c r="AC745" s="716">
        <f t="shared" si="176"/>
        <v>2562</v>
      </c>
      <c r="AD745" s="716">
        <f t="shared" si="177"/>
        <v>2562</v>
      </c>
      <c r="AE745" s="716">
        <f t="shared" si="178"/>
        <v>2562</v>
      </c>
      <c r="AF745" s="716">
        <f t="shared" si="179"/>
        <v>-43317</v>
      </c>
      <c r="AG745" s="716">
        <f t="shared" si="180"/>
        <v>-43317</v>
      </c>
      <c r="AH745" s="716">
        <f t="shared" si="181"/>
        <v>-43317</v>
      </c>
      <c r="AI745" s="716">
        <f t="shared" si="182"/>
        <v>-43317</v>
      </c>
      <c r="AJ745" s="716">
        <f t="shared" si="183"/>
        <v>2562</v>
      </c>
      <c r="AK745" s="716">
        <f t="shared" si="184"/>
        <v>2562</v>
      </c>
      <c r="AL745" s="716">
        <f t="shared" si="185"/>
        <v>2562</v>
      </c>
      <c r="AM745" s="716">
        <f t="shared" si="186"/>
        <v>2562</v>
      </c>
      <c r="AN745" s="273"/>
      <c r="AO745" s="273"/>
      <c r="AP745" s="273"/>
      <c r="AQ745" s="268"/>
      <c r="AR745" s="255"/>
      <c r="AS745" s="243"/>
      <c r="AT745" s="243"/>
      <c r="AU745" s="243"/>
    </row>
    <row r="746" spans="1:47" outlineLevel="3" x14ac:dyDescent="0.35">
      <c r="A746" s="243"/>
      <c r="B746" s="252"/>
      <c r="C746" s="245">
        <f t="shared" si="175"/>
        <v>4</v>
      </c>
      <c r="D746" s="268"/>
      <c r="E746" s="325"/>
      <c r="F746" s="325"/>
      <c r="G746" s="268"/>
      <c r="H746" s="273"/>
      <c r="I746" s="289"/>
      <c r="J746" s="289" t="s">
        <v>597</v>
      </c>
      <c r="K746" s="273"/>
      <c r="L746" s="273"/>
      <c r="M746" s="273"/>
      <c r="N746" s="361">
        <f>DATE(YEAR(N743)+1,MONTH(N743),DAY(N743))</f>
        <v>46037</v>
      </c>
      <c r="O746" s="361">
        <f>DATE(YEAR(O743)+1,MONTH(O743),DAY(O743))</f>
        <v>46037</v>
      </c>
      <c r="P746" s="361">
        <f>DATE(YEAR(P743)+1,MONTH(P743),DAY(P743))</f>
        <v>46037</v>
      </c>
      <c r="Q746" s="361">
        <f>DATE(YEAR(Q743)+1,MONTH(Q743),DAY(Q743))</f>
        <v>46037</v>
      </c>
      <c r="R746" s="361">
        <f t="shared" si="174"/>
        <v>46037</v>
      </c>
      <c r="S746" s="361">
        <f t="shared" si="174"/>
        <v>46037</v>
      </c>
      <c r="T746" s="361">
        <f t="shared" si="174"/>
        <v>46037</v>
      </c>
      <c r="U746" s="361">
        <f t="shared" si="174"/>
        <v>46037</v>
      </c>
      <c r="V746" s="273"/>
      <c r="W746" s="273"/>
      <c r="X746" s="273"/>
      <c r="Y746" s="273"/>
      <c r="Z746" s="273"/>
      <c r="AA746" s="273"/>
      <c r="AB746" s="273"/>
      <c r="AC746" s="716">
        <f t="shared" si="176"/>
        <v>-43317</v>
      </c>
      <c r="AD746" s="716">
        <f t="shared" si="177"/>
        <v>-43317</v>
      </c>
      <c r="AE746" s="716">
        <f t="shared" si="178"/>
        <v>-43317</v>
      </c>
      <c r="AF746" s="716">
        <f t="shared" si="179"/>
        <v>2562</v>
      </c>
      <c r="AG746" s="716">
        <f t="shared" si="180"/>
        <v>2562</v>
      </c>
      <c r="AH746" s="716">
        <f t="shared" si="181"/>
        <v>2562</v>
      </c>
      <c r="AI746" s="716">
        <f t="shared" si="182"/>
        <v>2562</v>
      </c>
      <c r="AJ746" s="716">
        <f t="shared" si="183"/>
        <v>2562</v>
      </c>
      <c r="AK746" s="716">
        <f t="shared" si="184"/>
        <v>2562</v>
      </c>
      <c r="AL746" s="716">
        <f t="shared" si="185"/>
        <v>2562</v>
      </c>
      <c r="AM746" s="716">
        <f t="shared" si="186"/>
        <v>2562</v>
      </c>
      <c r="AN746" s="273"/>
      <c r="AO746" s="273"/>
      <c r="AP746" s="273"/>
      <c r="AQ746" s="268"/>
      <c r="AR746" s="255"/>
      <c r="AS746" s="243"/>
      <c r="AT746" s="243"/>
      <c r="AU746" s="243"/>
    </row>
    <row r="747" spans="1:47" outlineLevel="3" x14ac:dyDescent="0.35">
      <c r="A747" s="243"/>
      <c r="B747" s="252"/>
      <c r="C747" s="245">
        <f t="shared" si="175"/>
        <v>4</v>
      </c>
      <c r="D747" s="268"/>
      <c r="E747" s="325"/>
      <c r="F747" s="325"/>
      <c r="G747" s="268"/>
      <c r="H747" s="273"/>
      <c r="I747" s="289"/>
      <c r="J747" s="289" t="s">
        <v>598</v>
      </c>
      <c r="K747" s="273"/>
      <c r="L747" s="273"/>
      <c r="M747" s="273"/>
      <c r="N747" s="273"/>
      <c r="O747" s="273"/>
      <c r="P747" s="273"/>
      <c r="Q747" s="273"/>
      <c r="R747" s="361">
        <f t="shared" si="174"/>
        <v>46037</v>
      </c>
      <c r="S747" s="361">
        <f t="shared" si="174"/>
        <v>46037</v>
      </c>
      <c r="T747" s="361">
        <f t="shared" si="174"/>
        <v>46037</v>
      </c>
      <c r="U747" s="361">
        <f t="shared" si="174"/>
        <v>46037</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2562</v>
      </c>
      <c r="AK747" s="716">
        <f t="shared" si="184"/>
        <v>2562</v>
      </c>
      <c r="AL747" s="716">
        <f t="shared" si="185"/>
        <v>2562</v>
      </c>
      <c r="AM747" s="716">
        <f t="shared" si="186"/>
        <v>2562</v>
      </c>
      <c r="AN747" s="273"/>
      <c r="AO747" s="273"/>
      <c r="AP747" s="273"/>
      <c r="AQ747" s="268"/>
      <c r="AR747" s="255"/>
      <c r="AS747" s="243"/>
      <c r="AT747" s="243"/>
      <c r="AU747" s="243"/>
    </row>
    <row r="748" spans="1:47" outlineLevel="3" x14ac:dyDescent="0.35">
      <c r="A748" s="243"/>
      <c r="B748" s="252"/>
      <c r="C748" s="245">
        <f t="shared" si="175"/>
        <v>4</v>
      </c>
      <c r="D748" s="268"/>
      <c r="E748" s="325"/>
      <c r="F748" s="325"/>
      <c r="G748" s="268"/>
      <c r="H748" s="273"/>
      <c r="I748" s="289">
        <v>7</v>
      </c>
      <c r="J748" s="289" t="s">
        <v>607</v>
      </c>
      <c r="K748" s="361">
        <f>DATE(YEAR(K745)+1,MONTH(K745),DAY(K745))</f>
        <v>46402</v>
      </c>
      <c r="L748" s="361">
        <f>DATE(YEAR(L745)+1,MONTH(L745),DAY(L745))</f>
        <v>46402</v>
      </c>
      <c r="M748" s="361">
        <f>DATE(YEAR(M745)+1,MONTH(M745),DAY(M745))</f>
        <v>46402</v>
      </c>
      <c r="N748" s="273"/>
      <c r="O748" s="273"/>
      <c r="P748" s="273"/>
      <c r="Q748" s="273"/>
      <c r="R748" s="361">
        <f t="shared" si="174"/>
        <v>46402</v>
      </c>
      <c r="S748" s="361">
        <f t="shared" si="174"/>
        <v>46402</v>
      </c>
      <c r="T748" s="361">
        <f t="shared" si="174"/>
        <v>46402</v>
      </c>
      <c r="U748" s="361">
        <f t="shared" si="174"/>
        <v>46402</v>
      </c>
      <c r="V748" s="273"/>
      <c r="W748" s="273"/>
      <c r="X748" s="273"/>
      <c r="Y748" s="273"/>
      <c r="Z748" s="273"/>
      <c r="AA748" s="273"/>
      <c r="AB748" s="273"/>
      <c r="AC748" s="716">
        <f t="shared" si="176"/>
        <v>2926</v>
      </c>
      <c r="AD748" s="716">
        <f t="shared" si="177"/>
        <v>2926</v>
      </c>
      <c r="AE748" s="716">
        <f t="shared" si="178"/>
        <v>2926</v>
      </c>
      <c r="AF748" s="716">
        <f t="shared" si="179"/>
        <v>-43317</v>
      </c>
      <c r="AG748" s="716">
        <f t="shared" si="180"/>
        <v>-43317</v>
      </c>
      <c r="AH748" s="716">
        <f t="shared" si="181"/>
        <v>-43317</v>
      </c>
      <c r="AI748" s="716">
        <f t="shared" si="182"/>
        <v>-43317</v>
      </c>
      <c r="AJ748" s="716">
        <f t="shared" si="183"/>
        <v>2926</v>
      </c>
      <c r="AK748" s="716">
        <f t="shared" si="184"/>
        <v>2926</v>
      </c>
      <c r="AL748" s="716">
        <f t="shared" si="185"/>
        <v>2926</v>
      </c>
      <c r="AM748" s="716">
        <f t="shared" si="186"/>
        <v>2926</v>
      </c>
      <c r="AN748" s="273"/>
      <c r="AO748" s="273"/>
      <c r="AP748" s="273"/>
      <c r="AQ748" s="268"/>
      <c r="AR748" s="255"/>
      <c r="AS748" s="243"/>
      <c r="AT748" s="243"/>
      <c r="AU748" s="243"/>
    </row>
    <row r="749" spans="1:47" outlineLevel="3" x14ac:dyDescent="0.35">
      <c r="A749" s="243"/>
      <c r="B749" s="252"/>
      <c r="C749" s="245">
        <f t="shared" si="175"/>
        <v>4</v>
      </c>
      <c r="D749" s="268"/>
      <c r="E749" s="325"/>
      <c r="F749" s="325"/>
      <c r="G749" s="268"/>
      <c r="H749" s="273"/>
      <c r="I749" s="289"/>
      <c r="J749" s="289" t="s">
        <v>597</v>
      </c>
      <c r="K749" s="273"/>
      <c r="L749" s="273"/>
      <c r="M749" s="273"/>
      <c r="N749" s="361">
        <f>DATE(YEAR(N746)+1,MONTH(N746),DAY(N746))</f>
        <v>46402</v>
      </c>
      <c r="O749" s="361">
        <f>DATE(YEAR(O746)+1,MONTH(O746),DAY(O746))</f>
        <v>46402</v>
      </c>
      <c r="P749" s="361">
        <f>DATE(YEAR(P746)+1,MONTH(P746),DAY(P746))</f>
        <v>46402</v>
      </c>
      <c r="Q749" s="361">
        <f>DATE(YEAR(Q746)+1,MONTH(Q746),DAY(Q746))</f>
        <v>46402</v>
      </c>
      <c r="R749" s="361">
        <f t="shared" si="174"/>
        <v>46402</v>
      </c>
      <c r="S749" s="361">
        <f t="shared" si="174"/>
        <v>46402</v>
      </c>
      <c r="T749" s="361">
        <f t="shared" si="174"/>
        <v>46402</v>
      </c>
      <c r="U749" s="361">
        <f t="shared" si="174"/>
        <v>46402</v>
      </c>
      <c r="V749" s="273"/>
      <c r="W749" s="273"/>
      <c r="X749" s="273"/>
      <c r="Y749" s="273"/>
      <c r="Z749" s="273"/>
      <c r="AA749" s="273"/>
      <c r="AB749" s="273"/>
      <c r="AC749" s="716">
        <f t="shared" si="176"/>
        <v>-43317</v>
      </c>
      <c r="AD749" s="716">
        <f t="shared" si="177"/>
        <v>-43317</v>
      </c>
      <c r="AE749" s="716">
        <f t="shared" si="178"/>
        <v>-43317</v>
      </c>
      <c r="AF749" s="716">
        <f t="shared" si="179"/>
        <v>2926</v>
      </c>
      <c r="AG749" s="716">
        <f t="shared" si="180"/>
        <v>2926</v>
      </c>
      <c r="AH749" s="716">
        <f t="shared" si="181"/>
        <v>2926</v>
      </c>
      <c r="AI749" s="716">
        <f t="shared" si="182"/>
        <v>2926</v>
      </c>
      <c r="AJ749" s="716">
        <f t="shared" si="183"/>
        <v>2926</v>
      </c>
      <c r="AK749" s="716">
        <f t="shared" si="184"/>
        <v>2926</v>
      </c>
      <c r="AL749" s="716">
        <f t="shared" si="185"/>
        <v>2926</v>
      </c>
      <c r="AM749" s="716">
        <f t="shared" si="186"/>
        <v>2926</v>
      </c>
      <c r="AN749" s="273"/>
      <c r="AO749" s="273"/>
      <c r="AP749" s="273"/>
      <c r="AQ749" s="268"/>
      <c r="AR749" s="255"/>
      <c r="AS749" s="243"/>
      <c r="AT749" s="243"/>
      <c r="AU749" s="243"/>
    </row>
    <row r="750" spans="1:47" outlineLevel="3" x14ac:dyDescent="0.35">
      <c r="A750" s="243"/>
      <c r="B750" s="252"/>
      <c r="C750" s="245">
        <f t="shared" si="175"/>
        <v>4</v>
      </c>
      <c r="D750" s="268"/>
      <c r="E750" s="325"/>
      <c r="F750" s="325"/>
      <c r="G750" s="268"/>
      <c r="H750" s="273"/>
      <c r="I750" s="289"/>
      <c r="J750" s="289" t="s">
        <v>598</v>
      </c>
      <c r="K750" s="273"/>
      <c r="L750" s="273"/>
      <c r="M750" s="273"/>
      <c r="N750" s="273"/>
      <c r="O750" s="273"/>
      <c r="P750" s="273"/>
      <c r="Q750" s="273"/>
      <c r="R750" s="361">
        <f t="shared" si="174"/>
        <v>46402</v>
      </c>
      <c r="S750" s="361">
        <f t="shared" si="174"/>
        <v>46402</v>
      </c>
      <c r="T750" s="361">
        <f t="shared" si="174"/>
        <v>46402</v>
      </c>
      <c r="U750" s="361">
        <f t="shared" si="174"/>
        <v>46402</v>
      </c>
      <c r="V750" s="273"/>
      <c r="W750" s="273"/>
      <c r="X750" s="273"/>
      <c r="Y750" s="273"/>
      <c r="Z750" s="273"/>
      <c r="AA750" s="273"/>
      <c r="AB750" s="273"/>
      <c r="AC750" s="716">
        <f t="shared" si="176"/>
        <v>-43317</v>
      </c>
      <c r="AD750" s="716">
        <f t="shared" si="177"/>
        <v>-43317</v>
      </c>
      <c r="AE750" s="716">
        <f t="shared" si="178"/>
        <v>-43317</v>
      </c>
      <c r="AF750" s="716">
        <f t="shared" si="179"/>
        <v>-43317</v>
      </c>
      <c r="AG750" s="716">
        <f t="shared" si="180"/>
        <v>-43317</v>
      </c>
      <c r="AH750" s="716">
        <f t="shared" si="181"/>
        <v>-43317</v>
      </c>
      <c r="AI750" s="716">
        <f t="shared" si="182"/>
        <v>-43317</v>
      </c>
      <c r="AJ750" s="716">
        <f t="shared" si="183"/>
        <v>2926</v>
      </c>
      <c r="AK750" s="716">
        <f t="shared" si="184"/>
        <v>2926</v>
      </c>
      <c r="AL750" s="716">
        <f t="shared" si="185"/>
        <v>2926</v>
      </c>
      <c r="AM750" s="716">
        <f t="shared" si="186"/>
        <v>2926</v>
      </c>
      <c r="AN750" s="273"/>
      <c r="AO750" s="273"/>
      <c r="AP750" s="273"/>
      <c r="AQ750" s="268"/>
      <c r="AR750" s="255"/>
      <c r="AS750" s="243"/>
      <c r="AT750" s="243"/>
      <c r="AU750" s="243"/>
    </row>
    <row r="751" spans="1:47" ht="5.15" customHeight="1" outlineLevel="2" x14ac:dyDescent="0.35">
      <c r="A751" s="243"/>
      <c r="B751" s="252"/>
      <c r="C751" s="245">
        <f>INT($C$232)+2.005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398</v>
      </c>
      <c r="AR751" s="255"/>
      <c r="AS751" s="243"/>
      <c r="AT751" s="243"/>
      <c r="AU751" s="243"/>
    </row>
    <row r="752" spans="1:47" outlineLevel="2" collapsed="1" x14ac:dyDescent="0.35">
      <c r="A752" s="243"/>
      <c r="B752" s="252"/>
      <c r="C752" s="245">
        <f>INT($C$232)+2</f>
        <v>3</v>
      </c>
      <c r="D752" s="268"/>
      <c r="E752" s="325"/>
      <c r="F752" s="325"/>
      <c r="G752" s="268"/>
      <c r="H752" s="577" t="s">
        <v>1007</v>
      </c>
      <c r="I752" s="296"/>
      <c r="J752" s="296"/>
      <c r="K752" s="296"/>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35">
      <c r="A753" s="243"/>
      <c r="B753" s="252"/>
      <c r="C753" s="245">
        <f>INT($C$232)+3</f>
        <v>4</v>
      </c>
      <c r="D753" s="268"/>
      <c r="E753" s="325"/>
      <c r="F753" s="325"/>
      <c r="G753" s="268"/>
      <c r="H753" s="273"/>
      <c r="I753" s="289"/>
      <c r="J753" s="289"/>
      <c r="K753" s="311">
        <v>1.5</v>
      </c>
      <c r="L753" s="311">
        <v>1.5</v>
      </c>
      <c r="M753" s="311">
        <v>1.5</v>
      </c>
      <c r="N753" s="311">
        <v>1.5</v>
      </c>
      <c r="O753" s="311">
        <v>1.5</v>
      </c>
      <c r="P753" s="311">
        <v>1.5</v>
      </c>
      <c r="Q753" s="311">
        <v>1.5</v>
      </c>
      <c r="R753" s="311">
        <v>1.5</v>
      </c>
      <c r="S753" s="311">
        <v>1.5</v>
      </c>
      <c r="T753" s="311">
        <v>1.5</v>
      </c>
      <c r="U753" s="311">
        <v>1.5</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t="5.15" customHeight="1" outlineLevel="2" x14ac:dyDescent="0.35">
      <c r="A754" s="243"/>
      <c r="B754" s="252"/>
      <c r="C754" s="245">
        <f>INT($C$232)+2.005</f>
        <v>3.0049999999999999</v>
      </c>
      <c r="D754" s="268"/>
      <c r="E754" s="268"/>
      <c r="F754" s="268"/>
      <c r="G754" s="268"/>
      <c r="H754" s="268"/>
      <c r="I754" s="268"/>
      <c r="J754" s="268"/>
      <c r="K754" s="268"/>
      <c r="L754" s="268"/>
      <c r="M754" s="268"/>
      <c r="N754" s="268"/>
      <c r="O754" s="268"/>
      <c r="P754" s="268"/>
      <c r="Q754" s="268"/>
      <c r="R754" s="268"/>
      <c r="S754" s="268"/>
      <c r="T754" s="268"/>
      <c r="U754" s="268"/>
      <c r="V754" s="268"/>
      <c r="W754" s="268"/>
      <c r="X754" s="268"/>
      <c r="Y754" s="268"/>
      <c r="Z754" s="268"/>
      <c r="AA754" s="268"/>
      <c r="AB754" s="268"/>
      <c r="AC754" s="268"/>
      <c r="AD754" s="268"/>
      <c r="AE754" s="268"/>
      <c r="AF754" s="268"/>
      <c r="AG754" s="268"/>
      <c r="AH754" s="268"/>
      <c r="AI754" s="268"/>
      <c r="AJ754" s="268"/>
      <c r="AK754" s="268"/>
      <c r="AL754" s="268"/>
      <c r="AM754" s="268"/>
      <c r="AN754" s="268"/>
      <c r="AO754" s="268"/>
      <c r="AP754" s="268"/>
      <c r="AQ754" s="268" t="s">
        <v>398</v>
      </c>
      <c r="AR754" s="255"/>
      <c r="AS754" s="243"/>
      <c r="AT754" s="243"/>
      <c r="AU754" s="243"/>
    </row>
    <row r="755" spans="1:47" outlineLevel="2" collapsed="1" x14ac:dyDescent="0.35">
      <c r="A755" s="243"/>
      <c r="B755" s="252"/>
      <c r="C755" s="245">
        <f>INT($C$232)+2</f>
        <v>3</v>
      </c>
      <c r="D755" s="268"/>
      <c r="E755" s="325"/>
      <c r="F755" s="325"/>
      <c r="G755" s="268"/>
      <c r="H755" s="338"/>
      <c r="I755" s="296" t="s">
        <v>602</v>
      </c>
      <c r="J755" s="296"/>
      <c r="K755" s="296" t="s">
        <v>608</v>
      </c>
      <c r="L755" s="296"/>
      <c r="M755" s="296"/>
      <c r="N755" s="296"/>
      <c r="O755" s="296"/>
      <c r="P755" s="296"/>
      <c r="Q755" s="296"/>
      <c r="R755" s="296"/>
      <c r="S755" s="296"/>
      <c r="T755" s="296"/>
      <c r="U755" s="296"/>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35">
      <c r="A756" s="243"/>
      <c r="B756" s="252"/>
      <c r="C756" s="245">
        <f t="shared" ref="C756:C763" si="187">INT($C$232)+3</f>
        <v>4</v>
      </c>
      <c r="D756" s="268"/>
      <c r="E756" s="325"/>
      <c r="F756" s="325"/>
      <c r="G756" s="268"/>
      <c r="H756" s="273"/>
      <c r="I756" s="289">
        <v>0</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35">
      <c r="A757" s="243"/>
      <c r="B757" s="252"/>
      <c r="C757" s="245">
        <f t="shared" si="187"/>
        <v>4</v>
      </c>
      <c r="D757" s="268"/>
      <c r="E757" s="325"/>
      <c r="F757" s="325"/>
      <c r="G757" s="268"/>
      <c r="H757" s="273"/>
      <c r="I757" s="289">
        <v>1</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35">
      <c r="A758" s="243"/>
      <c r="B758" s="252"/>
      <c r="C758" s="245">
        <f t="shared" si="187"/>
        <v>4</v>
      </c>
      <c r="D758" s="268"/>
      <c r="E758" s="325"/>
      <c r="F758" s="325"/>
      <c r="G758" s="268"/>
      <c r="H758" s="273"/>
      <c r="I758" s="289">
        <v>2</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35">
      <c r="A759" s="243"/>
      <c r="B759" s="252"/>
      <c r="C759" s="245">
        <f t="shared" si="187"/>
        <v>4</v>
      </c>
      <c r="D759" s="268"/>
      <c r="E759" s="325"/>
      <c r="F759" s="325"/>
      <c r="G759" s="268"/>
      <c r="H759" s="273"/>
      <c r="I759" s="289">
        <v>3</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35">
      <c r="A760" s="243"/>
      <c r="B760" s="252"/>
      <c r="C760" s="245">
        <f t="shared" si="187"/>
        <v>4</v>
      </c>
      <c r="D760" s="268"/>
      <c r="E760" s="325"/>
      <c r="F760" s="325"/>
      <c r="G760" s="268"/>
      <c r="H760" s="273"/>
      <c r="I760" s="289">
        <v>4</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idden="1" outlineLevel="3" x14ac:dyDescent="0.35">
      <c r="A761" s="243"/>
      <c r="B761" s="252"/>
      <c r="C761" s="245">
        <f t="shared" si="187"/>
        <v>4</v>
      </c>
      <c r="D761" s="268"/>
      <c r="E761" s="325"/>
      <c r="F761" s="325"/>
      <c r="G761" s="268"/>
      <c r="H761" s="273"/>
      <c r="I761" s="289">
        <v>5</v>
      </c>
      <c r="J761" s="289"/>
      <c r="K761" s="398">
        <v>0</v>
      </c>
      <c r="L761" s="398">
        <v>0</v>
      </c>
      <c r="M761" s="398">
        <v>0</v>
      </c>
      <c r="N761" s="398">
        <v>0</v>
      </c>
      <c r="O761" s="398">
        <v>0</v>
      </c>
      <c r="P761" s="398">
        <v>0</v>
      </c>
      <c r="Q761" s="398">
        <v>0</v>
      </c>
      <c r="R761" s="398">
        <v>0</v>
      </c>
      <c r="S761" s="398">
        <v>0</v>
      </c>
      <c r="T761" s="398">
        <v>0</v>
      </c>
      <c r="U761" s="398">
        <v>0</v>
      </c>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68"/>
      <c r="AR761" s="255"/>
      <c r="AS761" s="243"/>
      <c r="AT761" s="243"/>
      <c r="AU761" s="243"/>
    </row>
    <row r="762" spans="1:47" hidden="1" outlineLevel="3" x14ac:dyDescent="0.35">
      <c r="A762" s="243"/>
      <c r="B762" s="252"/>
      <c r="C762" s="245">
        <f t="shared" si="187"/>
        <v>4</v>
      </c>
      <c r="D762" s="268"/>
      <c r="E762" s="325"/>
      <c r="F762" s="325"/>
      <c r="G762" s="268"/>
      <c r="H762" s="273"/>
      <c r="I762" s="289">
        <v>6</v>
      </c>
      <c r="J762" s="289"/>
      <c r="K762" s="398">
        <v>0</v>
      </c>
      <c r="L762" s="398">
        <v>0</v>
      </c>
      <c r="M762" s="398">
        <v>0</v>
      </c>
      <c r="N762" s="398">
        <v>0</v>
      </c>
      <c r="O762" s="398">
        <v>0</v>
      </c>
      <c r="P762" s="398">
        <v>0</v>
      </c>
      <c r="Q762" s="398">
        <v>0</v>
      </c>
      <c r="R762" s="398">
        <v>0</v>
      </c>
      <c r="S762" s="398">
        <v>0</v>
      </c>
      <c r="T762" s="398">
        <v>0</v>
      </c>
      <c r="U762" s="398">
        <v>0</v>
      </c>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68"/>
      <c r="AR762" s="255"/>
      <c r="AS762" s="243"/>
      <c r="AT762" s="243"/>
      <c r="AU762" s="243"/>
    </row>
    <row r="763" spans="1:47" hidden="1" outlineLevel="3" x14ac:dyDescent="0.35">
      <c r="A763" s="243"/>
      <c r="B763" s="252"/>
      <c r="C763" s="245">
        <f t="shared" si="187"/>
        <v>4</v>
      </c>
      <c r="D763" s="268"/>
      <c r="E763" s="325"/>
      <c r="F763" s="325"/>
      <c r="G763" s="268"/>
      <c r="H763" s="273"/>
      <c r="I763" s="289">
        <v>7</v>
      </c>
      <c r="J763" s="289"/>
      <c r="K763" s="398">
        <v>0</v>
      </c>
      <c r="L763" s="398">
        <v>0</v>
      </c>
      <c r="M763" s="398">
        <v>0</v>
      </c>
      <c r="N763" s="398">
        <v>0</v>
      </c>
      <c r="O763" s="398">
        <v>0</v>
      </c>
      <c r="P763" s="398">
        <v>0</v>
      </c>
      <c r="Q763" s="398">
        <v>0</v>
      </c>
      <c r="R763" s="398">
        <v>0</v>
      </c>
      <c r="S763" s="398">
        <v>0</v>
      </c>
      <c r="T763" s="398">
        <v>0</v>
      </c>
      <c r="U763" s="398">
        <v>0</v>
      </c>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68"/>
      <c r="AR763" s="255"/>
      <c r="AS763" s="243"/>
      <c r="AT763" s="243"/>
      <c r="AU763" s="243"/>
    </row>
    <row r="764" spans="1:47" ht="5.15" customHeight="1" outlineLevel="2" x14ac:dyDescent="0.35">
      <c r="A764" s="243"/>
      <c r="B764" s="252"/>
      <c r="C764" s="245">
        <f>INT($C$232)+2.005</f>
        <v>3.0049999999999999</v>
      </c>
      <c r="D764" s="268"/>
      <c r="E764" s="268"/>
      <c r="F764" s="268"/>
      <c r="G764" s="268"/>
      <c r="H764" s="268"/>
      <c r="I764" s="268"/>
      <c r="J764" s="268"/>
      <c r="K764" s="268"/>
      <c r="L764" s="268"/>
      <c r="M764" s="268"/>
      <c r="N764" s="268"/>
      <c r="O764" s="268"/>
      <c r="P764" s="268"/>
      <c r="Q764" s="268"/>
      <c r="R764" s="268"/>
      <c r="S764" s="268"/>
      <c r="T764" s="268"/>
      <c r="U764" s="268"/>
      <c r="V764" s="268"/>
      <c r="W764" s="268"/>
      <c r="X764" s="268"/>
      <c r="Y764" s="268"/>
      <c r="Z764" s="268"/>
      <c r="AA764" s="268"/>
      <c r="AB764" s="268"/>
      <c r="AC764" s="268"/>
      <c r="AD764" s="268"/>
      <c r="AE764" s="268"/>
      <c r="AF764" s="268"/>
      <c r="AG764" s="268"/>
      <c r="AH764" s="268"/>
      <c r="AI764" s="268"/>
      <c r="AJ764" s="268"/>
      <c r="AK764" s="268"/>
      <c r="AL764" s="268"/>
      <c r="AM764" s="268"/>
      <c r="AN764" s="268"/>
      <c r="AO764" s="268"/>
      <c r="AP764" s="268"/>
      <c r="AQ764" s="268" t="s">
        <v>398</v>
      </c>
      <c r="AR764" s="255"/>
      <c r="AS764" s="243"/>
      <c r="AT764" s="243"/>
      <c r="AU764" s="243"/>
    </row>
    <row r="765" spans="1:47" ht="5.15" customHeight="1" outlineLevel="2" x14ac:dyDescent="0.35">
      <c r="A765" s="243"/>
      <c r="B765" s="252"/>
      <c r="C765" s="245">
        <f>INT($C$232)+2.005</f>
        <v>3.0049999999999999</v>
      </c>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c r="AC765" s="268"/>
      <c r="AD765" s="268"/>
      <c r="AE765" s="268"/>
      <c r="AF765" s="268"/>
      <c r="AG765" s="268"/>
      <c r="AH765" s="268"/>
      <c r="AI765" s="268"/>
      <c r="AJ765" s="268"/>
      <c r="AK765" s="268"/>
      <c r="AL765" s="268"/>
      <c r="AM765" s="268"/>
      <c r="AN765" s="268"/>
      <c r="AO765" s="268"/>
      <c r="AP765" s="268"/>
      <c r="AQ765" s="268"/>
      <c r="AR765" s="255"/>
      <c r="AS765" s="243"/>
      <c r="AT765" s="243"/>
      <c r="AU765" s="243"/>
    </row>
    <row r="766" spans="1:47" ht="5.15" customHeight="1" outlineLevel="1" x14ac:dyDescent="0.35">
      <c r="A766" s="243"/>
      <c r="B766" s="278"/>
      <c r="C766" s="279">
        <f>INT($C$232)+1.005</f>
        <v>2.0049999999999999</v>
      </c>
      <c r="D766" s="280"/>
      <c r="E766" s="280"/>
      <c r="F766" s="280"/>
      <c r="G766" s="280"/>
      <c r="H766" s="280"/>
      <c r="I766" s="280"/>
      <c r="J766" s="280"/>
      <c r="K766" s="280"/>
      <c r="L766" s="280"/>
      <c r="M766" s="280"/>
      <c r="N766" s="280"/>
      <c r="O766" s="280"/>
      <c r="P766" s="280"/>
      <c r="Q766" s="280"/>
      <c r="R766" s="280"/>
      <c r="S766" s="280"/>
      <c r="T766" s="280"/>
      <c r="U766" s="280"/>
      <c r="V766" s="280"/>
      <c r="W766" s="280"/>
      <c r="X766" s="280"/>
      <c r="Y766" s="280"/>
      <c r="Z766" s="280"/>
      <c r="AA766" s="280"/>
      <c r="AB766" s="280"/>
      <c r="AC766" s="280"/>
      <c r="AD766" s="280"/>
      <c r="AE766" s="280"/>
      <c r="AF766" s="280"/>
      <c r="AG766" s="280"/>
      <c r="AH766" s="280"/>
      <c r="AI766" s="280"/>
      <c r="AJ766" s="280"/>
      <c r="AK766" s="280"/>
      <c r="AL766" s="280"/>
      <c r="AM766" s="280"/>
      <c r="AN766" s="280"/>
      <c r="AO766" s="280"/>
      <c r="AP766" s="280"/>
      <c r="AQ766" s="280"/>
      <c r="AR766" s="281" t="s">
        <v>115</v>
      </c>
      <c r="AS766" s="243"/>
      <c r="AT766" s="243"/>
      <c r="AU766" s="243"/>
    </row>
    <row r="767" spans="1:47" ht="5.15" customHeight="1" x14ac:dyDescent="0.35">
      <c r="A767" s="243"/>
      <c r="B767" s="282"/>
      <c r="C767" s="283">
        <f>INT($C$232)+0.005</f>
        <v>1.0049999999999999</v>
      </c>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43"/>
      <c r="AT767" s="243"/>
      <c r="AU767" s="243"/>
    </row>
    <row r="768" spans="1:47" outlineLevel="2" x14ac:dyDescent="0.35">
      <c r="A768" s="243"/>
      <c r="B768" s="243"/>
      <c r="C768" s="245">
        <f>INT($C$232)+2</f>
        <v>3</v>
      </c>
      <c r="D768" s="243"/>
      <c r="E768" s="243"/>
      <c r="F768" s="243"/>
      <c r="G768" s="243"/>
      <c r="H768" s="243"/>
      <c r="I768" s="243"/>
      <c r="J768" s="243"/>
      <c r="K768" s="243"/>
      <c r="L768" s="243"/>
      <c r="M768" s="243"/>
      <c r="N768" s="243"/>
      <c r="O768" s="243"/>
      <c r="P768" s="243"/>
      <c r="Q768" s="243"/>
      <c r="R768" s="243"/>
      <c r="S768" s="243"/>
      <c r="T768" s="243"/>
      <c r="U768" s="243"/>
      <c r="V768" s="243"/>
      <c r="W768" s="243"/>
      <c r="X768" s="243"/>
      <c r="Y768" s="243"/>
      <c r="Z768" s="243"/>
      <c r="AA768" s="243"/>
      <c r="AB768" s="243"/>
      <c r="AC768" s="243"/>
      <c r="AD768" s="243"/>
      <c r="AE768" s="243"/>
      <c r="AF768" s="243"/>
      <c r="AG768" s="243"/>
      <c r="AH768" s="243"/>
      <c r="AI768" s="243"/>
      <c r="AJ768" s="243"/>
      <c r="AK768" s="243"/>
      <c r="AL768" s="243"/>
      <c r="AM768" s="243"/>
      <c r="AN768" s="243"/>
      <c r="AO768" s="243"/>
      <c r="AP768" s="243"/>
      <c r="AQ768" s="243"/>
      <c r="AR768" s="243"/>
      <c r="AS768" s="243"/>
      <c r="AT768" s="243"/>
      <c r="AU768" s="243"/>
    </row>
    <row r="769" spans="1:47" outlineLevel="2" x14ac:dyDescent="0.35">
      <c r="A769" s="243"/>
      <c r="B769" s="243"/>
      <c r="C769" s="245">
        <f>INT($C$773)+2</f>
        <v>3</v>
      </c>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row>
    <row r="770" spans="1:47" ht="5.15" customHeight="1" thickBot="1" x14ac:dyDescent="0.4">
      <c r="A770" s="243"/>
      <c r="B770" s="246"/>
      <c r="C770" s="247">
        <f>INT($C$773)+0.005</f>
        <v>1.0049999999999999</v>
      </c>
      <c r="D770" s="246"/>
      <c r="E770" s="246"/>
      <c r="F770" s="246"/>
      <c r="G770" s="246"/>
      <c r="H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c r="AE770" s="246"/>
      <c r="AF770" s="246"/>
      <c r="AG770" s="246"/>
      <c r="AH770" s="246"/>
      <c r="AI770" s="246"/>
      <c r="AJ770" s="246"/>
      <c r="AK770" s="246"/>
      <c r="AL770" s="246"/>
      <c r="AM770" s="246"/>
      <c r="AN770" s="246"/>
      <c r="AO770" s="246"/>
      <c r="AP770" s="246"/>
      <c r="AQ770" s="246"/>
      <c r="AR770" s="246"/>
      <c r="AS770" s="243"/>
      <c r="AT770" s="243"/>
      <c r="AU770" s="243"/>
    </row>
    <row r="771" spans="1:47" ht="5.15" customHeight="1" outlineLevel="1" collapsed="1" x14ac:dyDescent="0.35">
      <c r="A771" s="243"/>
      <c r="B771" s="248" t="s">
        <v>0</v>
      </c>
      <c r="C771" s="249">
        <f>INT($C$773)+1.005</f>
        <v>2.0049999999999999</v>
      </c>
      <c r="D771" s="250"/>
      <c r="E771" s="250"/>
      <c r="F771" s="250"/>
      <c r="G771" s="250"/>
      <c r="H771" s="250"/>
      <c r="I771" s="250"/>
      <c r="J771" s="250"/>
      <c r="K771" s="250"/>
      <c r="L771" s="250"/>
      <c r="M771" s="250"/>
      <c r="N771" s="250"/>
      <c r="O771" s="250"/>
      <c r="P771" s="250"/>
      <c r="Q771" s="250"/>
      <c r="R771" s="250"/>
      <c r="S771" s="250"/>
      <c r="T771" s="250"/>
      <c r="U771" s="250"/>
      <c r="V771" s="250"/>
      <c r="W771" s="250"/>
      <c r="X771" s="250"/>
      <c r="Y771" s="250"/>
      <c r="Z771" s="250"/>
      <c r="AA771" s="250"/>
      <c r="AB771" s="250"/>
      <c r="AC771" s="250"/>
      <c r="AD771" s="250"/>
      <c r="AE771" s="250"/>
      <c r="AF771" s="250"/>
      <c r="AG771" s="250"/>
      <c r="AH771" s="250"/>
      <c r="AI771" s="250"/>
      <c r="AJ771" s="250"/>
      <c r="AK771" s="250"/>
      <c r="AL771" s="250"/>
      <c r="AM771" s="250"/>
      <c r="AN771" s="250"/>
      <c r="AO771" s="250"/>
      <c r="AP771" s="250"/>
      <c r="AQ771" s="250"/>
      <c r="AR771" s="251"/>
      <c r="AS771" s="243"/>
      <c r="AT771" s="243"/>
      <c r="AU771" s="243"/>
    </row>
    <row r="772" spans="1:47" hidden="1" outlineLevel="4" x14ac:dyDescent="0.35">
      <c r="A772" s="243"/>
      <c r="B772" s="252"/>
      <c r="C772" s="245">
        <f>INT(MAX($C$784:$C$808))+1</f>
        <v>5</v>
      </c>
      <c r="D772" s="253"/>
      <c r="E772" s="253"/>
      <c r="F772" s="253"/>
      <c r="G772" s="253"/>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3"/>
      <c r="AR772" s="255"/>
      <c r="AS772" s="243"/>
      <c r="AT772" s="243"/>
      <c r="AU772" s="243"/>
    </row>
    <row r="773" spans="1:47" ht="20.149999999999999" customHeight="1" x14ac:dyDescent="0.35">
      <c r="A773" s="243"/>
      <c r="B773" s="252"/>
      <c r="C773" s="245">
        <v>1.02</v>
      </c>
      <c r="D773" s="256"/>
      <c r="E773" s="318" t="s">
        <v>385</v>
      </c>
      <c r="F773" s="319"/>
      <c r="G773" s="257"/>
      <c r="H773" s="632" t="str">
        <f>COUNTIFS($B$1:$B773, "«")&amp;" Property: Livestock Management table - Sire &amp; Dam selling opportunities"</f>
        <v>4 Property: Livestock Management table - Sire &amp; Dam selling opportunities</v>
      </c>
      <c r="I773" s="284"/>
      <c r="J773" s="284"/>
      <c r="K773" s="284"/>
      <c r="L773" s="284"/>
      <c r="M773" s="284"/>
      <c r="N773" s="284"/>
      <c r="O773" s="284"/>
      <c r="P773" s="284"/>
      <c r="Q773" s="284"/>
      <c r="R773" s="284"/>
      <c r="S773" s="284"/>
      <c r="T773" s="284"/>
      <c r="U773" s="284"/>
      <c r="V773" s="284"/>
      <c r="W773" s="284"/>
      <c r="X773" s="284"/>
      <c r="Y773" s="284"/>
      <c r="Z773" s="284"/>
      <c r="AA773" s="399"/>
      <c r="AB773" s="399"/>
      <c r="AC773" s="399"/>
      <c r="AD773" s="399"/>
      <c r="AE773" s="399"/>
      <c r="AF773" s="399"/>
      <c r="AG773" s="399"/>
      <c r="AH773" s="399"/>
      <c r="AI773" s="399"/>
      <c r="AJ773" s="399"/>
      <c r="AK773" s="399"/>
      <c r="AL773" s="399"/>
      <c r="AM773" s="399"/>
      <c r="AN773" s="399"/>
      <c r="AO773" s="399"/>
      <c r="AP773" s="399"/>
      <c r="AQ773" s="321"/>
      <c r="AR773" s="255"/>
      <c r="AS773" s="243"/>
      <c r="AT773" s="243"/>
      <c r="AU773" s="243"/>
    </row>
    <row r="774" spans="1:47" ht="18" outlineLevel="1" x14ac:dyDescent="0.35">
      <c r="A774" s="243"/>
      <c r="B774" s="252"/>
      <c r="C774" s="245">
        <f>INT($C$773)+1.02</f>
        <v>2.02</v>
      </c>
      <c r="D774" s="256"/>
      <c r="E774" s="318" t="s">
        <v>387</v>
      </c>
      <c r="F774" s="322">
        <v>1</v>
      </c>
      <c r="G774" s="261"/>
      <c r="H774" s="262" t="s">
        <v>609</v>
      </c>
      <c r="I774" s="263"/>
      <c r="J774" s="263"/>
      <c r="K774" s="263"/>
      <c r="L774" s="263"/>
      <c r="M774" s="263"/>
      <c r="N774" s="263"/>
      <c r="O774" s="263"/>
      <c r="P774" s="263"/>
      <c r="Q774" s="263"/>
      <c r="R774" s="263"/>
      <c r="S774" s="263"/>
      <c r="T774" s="263"/>
      <c r="U774" s="263"/>
      <c r="V774" s="263"/>
      <c r="W774" s="263"/>
      <c r="X774" s="263"/>
      <c r="Y774" s="263"/>
      <c r="Z774" s="263"/>
      <c r="AA774" s="400"/>
      <c r="AB774" s="400"/>
      <c r="AC774" s="400"/>
      <c r="AD774" s="400"/>
      <c r="AE774" s="400"/>
      <c r="AF774" s="400"/>
      <c r="AG774" s="400"/>
      <c r="AH774" s="400"/>
      <c r="AI774" s="400"/>
      <c r="AJ774" s="400"/>
      <c r="AK774" s="400"/>
      <c r="AL774" s="400"/>
      <c r="AM774" s="400"/>
      <c r="AN774" s="400"/>
      <c r="AO774" s="400"/>
      <c r="AP774" s="400"/>
      <c r="AQ774" s="324"/>
      <c r="AR774" s="255"/>
      <c r="AS774" s="243"/>
      <c r="AT774" s="243"/>
      <c r="AU774" s="243"/>
    </row>
    <row r="775" spans="1:47" ht="5.15" customHeight="1" outlineLevel="2" x14ac:dyDescent="0.35">
      <c r="A775" s="243"/>
      <c r="B775" s="252"/>
      <c r="C775" s="245">
        <f>INT($C$773)+2.005</f>
        <v>3.0049999999999999</v>
      </c>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5"/>
      <c r="AS775" s="243"/>
      <c r="AT775" s="243"/>
      <c r="AU775" s="243"/>
    </row>
    <row r="776" spans="1:47" outlineLevel="2" x14ac:dyDescent="0.35">
      <c r="A776" s="243"/>
      <c r="B776" s="252"/>
      <c r="C776" s="245">
        <f>INT($C$773)+2</f>
        <v>3</v>
      </c>
      <c r="D776" s="253"/>
      <c r="E776" s="325"/>
      <c r="F776" s="325"/>
      <c r="G776" s="253"/>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c r="AJ776" s="266"/>
      <c r="AK776" s="266"/>
      <c r="AL776" s="266"/>
      <c r="AM776" s="266"/>
      <c r="AN776" s="266"/>
      <c r="AO776" s="266"/>
      <c r="AP776" s="266"/>
      <c r="AQ776" s="253"/>
      <c r="AR776" s="255"/>
      <c r="AS776" s="243"/>
      <c r="AT776" s="243"/>
      <c r="AU776" s="243"/>
    </row>
    <row r="777" spans="1:47" outlineLevel="2" x14ac:dyDescent="0.35">
      <c r="A777" s="243"/>
      <c r="B777" s="252"/>
      <c r="C777" s="245">
        <f>INT($C$773)+2</f>
        <v>3</v>
      </c>
      <c r="D777" s="253"/>
      <c r="E777" s="325"/>
      <c r="F777" s="325"/>
      <c r="G777" s="253"/>
      <c r="H777" s="266"/>
      <c r="I777" s="266"/>
      <c r="J777" s="266"/>
      <c r="K777" s="266"/>
      <c r="L777" s="266"/>
      <c r="M777" s="266"/>
      <c r="N777" s="266"/>
      <c r="O777" s="266"/>
      <c r="P777" s="266"/>
      <c r="Q777" s="266"/>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outlineLevel="2" x14ac:dyDescent="0.35">
      <c r="A778" s="243"/>
      <c r="B778" s="252"/>
      <c r="C778" s="245">
        <f>INT($C$773)+2</f>
        <v>3</v>
      </c>
      <c r="D778" s="253"/>
      <c r="E778" s="325"/>
      <c r="F778" s="325"/>
      <c r="G778" s="253"/>
      <c r="H778" s="267"/>
      <c r="I778" s="267"/>
      <c r="J778" s="267"/>
      <c r="K778" s="326" t="s">
        <v>428</v>
      </c>
      <c r="L778" s="326"/>
      <c r="M778" s="326"/>
      <c r="N778" s="326" t="s">
        <v>429</v>
      </c>
      <c r="O778" s="326"/>
      <c r="P778" s="326"/>
      <c r="Q778" s="326"/>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53"/>
      <c r="AR778" s="255"/>
      <c r="AS778" s="243"/>
      <c r="AT778" s="243"/>
      <c r="AU778" s="243"/>
    </row>
    <row r="779" spans="1:47" outlineLevel="2" x14ac:dyDescent="0.35">
      <c r="A779" s="243"/>
      <c r="B779" s="252"/>
      <c r="C779" s="245">
        <f>INT($C$773)+2</f>
        <v>3</v>
      </c>
      <c r="D779" s="253"/>
      <c r="E779" s="325"/>
      <c r="F779" s="325"/>
      <c r="G779" s="253"/>
      <c r="H779" s="267"/>
      <c r="I779" s="267"/>
      <c r="J779" s="267"/>
      <c r="K779" s="315" t="s">
        <v>14</v>
      </c>
      <c r="L779" s="315" t="s">
        <v>497</v>
      </c>
      <c r="M779" s="315" t="s">
        <v>4</v>
      </c>
      <c r="N779" s="315" t="s">
        <v>519</v>
      </c>
      <c r="O779" s="315" t="s">
        <v>520</v>
      </c>
      <c r="P779" s="315" t="s">
        <v>521</v>
      </c>
      <c r="Q779" s="315" t="s">
        <v>522</v>
      </c>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53"/>
      <c r="AR779" s="255"/>
      <c r="AS779" s="243"/>
      <c r="AT779" s="243"/>
      <c r="AU779" s="243"/>
    </row>
    <row r="780" spans="1:47" ht="11.9" customHeight="1" outlineLevel="2" collapsed="1" x14ac:dyDescent="0.35">
      <c r="A780" s="243"/>
      <c r="B780" s="252" t="s">
        <v>391</v>
      </c>
      <c r="C780" s="245">
        <f>INT($C$773)+2.01</f>
        <v>3.01</v>
      </c>
      <c r="D780" s="253"/>
      <c r="E780" s="253"/>
      <c r="F780" s="253"/>
      <c r="G780" s="253"/>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53"/>
      <c r="AR780" s="255"/>
      <c r="AS780" s="243"/>
      <c r="AT780" s="243"/>
      <c r="AU780" s="243"/>
    </row>
    <row r="781" spans="1:47" hidden="1" outlineLevel="4" x14ac:dyDescent="0.35">
      <c r="A781" s="243"/>
      <c r="B781" s="252"/>
      <c r="C781" s="245">
        <f>INT(MAX($C$784:$C$808))+1</f>
        <v>5</v>
      </c>
      <c r="D781" s="268"/>
      <c r="E781" s="325"/>
      <c r="F781" s="325"/>
      <c r="G781" s="268"/>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c r="AH781" s="325"/>
      <c r="AI781" s="325"/>
      <c r="AJ781" s="325"/>
      <c r="AK781" s="325"/>
      <c r="AL781" s="325"/>
      <c r="AM781" s="325"/>
      <c r="AN781" s="325"/>
      <c r="AO781" s="325"/>
      <c r="AP781" s="325"/>
      <c r="AQ781" s="268"/>
      <c r="AR781" s="255"/>
      <c r="AS781" s="243"/>
      <c r="AT781" s="243"/>
      <c r="AU781" s="243"/>
    </row>
    <row r="782" spans="1:47" hidden="1" outlineLevel="4" x14ac:dyDescent="0.35">
      <c r="A782" s="243"/>
      <c r="B782" s="252" t="s">
        <v>392</v>
      </c>
      <c r="C782" s="245">
        <f>INT(MAX($C$784:$C$808))+1</f>
        <v>5</v>
      </c>
      <c r="D782" s="268" t="s">
        <v>393</v>
      </c>
      <c r="E782" s="325"/>
      <c r="F782" s="325"/>
      <c r="G782" s="268"/>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268"/>
      <c r="AR782" s="255"/>
      <c r="AS782" s="243"/>
      <c r="AT782" s="243"/>
      <c r="AU782" s="243"/>
    </row>
    <row r="783" spans="1:47" outlineLevel="1" x14ac:dyDescent="0.35">
      <c r="A783" s="243"/>
      <c r="B783" s="252"/>
      <c r="C783" s="245">
        <f>INT($C$773)+1</f>
        <v>2</v>
      </c>
      <c r="D783" s="268"/>
      <c r="E783" s="325"/>
      <c r="F783" s="325"/>
      <c r="G783" s="268"/>
      <c r="H783" s="328" t="s">
        <v>610</v>
      </c>
      <c r="I783" s="286" t="s">
        <v>611</v>
      </c>
      <c r="J783" s="286"/>
      <c r="K783" s="258"/>
      <c r="L783" s="258"/>
      <c r="M783" s="258"/>
      <c r="N783" s="258"/>
      <c r="O783" s="258"/>
      <c r="P783" s="258"/>
      <c r="Q783" s="258"/>
      <c r="R783" s="258"/>
      <c r="S783" s="258"/>
      <c r="T783" s="258"/>
      <c r="U783" s="258"/>
      <c r="V783" s="258"/>
      <c r="W783" s="258"/>
      <c r="X783" s="258"/>
      <c r="Y783" s="258"/>
      <c r="Z783" s="317"/>
      <c r="AA783" s="317"/>
      <c r="AB783" s="317"/>
      <c r="AC783" s="317"/>
      <c r="AD783" s="317"/>
      <c r="AE783" s="317"/>
      <c r="AF783" s="317"/>
      <c r="AG783" s="317"/>
      <c r="AH783" s="317"/>
      <c r="AI783" s="317"/>
      <c r="AJ783" s="317"/>
      <c r="AK783" s="317"/>
      <c r="AL783" s="317"/>
      <c r="AM783" s="317"/>
      <c r="AN783" s="317"/>
      <c r="AO783" s="317"/>
      <c r="AP783" s="317"/>
      <c r="AQ783" s="268"/>
      <c r="AR783" s="255"/>
      <c r="AS783" s="243"/>
      <c r="AT783" s="243"/>
      <c r="AU783" s="243"/>
    </row>
    <row r="784" spans="1:47" ht="5.15" hidden="1" customHeight="1" outlineLevel="3" x14ac:dyDescent="0.35">
      <c r="A784" s="243"/>
      <c r="B784" s="252"/>
      <c r="C784" s="245">
        <f>INT($C$773)+3.005</f>
        <v>4.0049999999999999</v>
      </c>
      <c r="D784" s="268" t="s">
        <v>394</v>
      </c>
      <c r="E784" s="268"/>
      <c r="F784" s="268"/>
      <c r="G784" s="268"/>
      <c r="H784" s="268"/>
      <c r="I784" s="268"/>
      <c r="J784" s="268"/>
      <c r="K784" s="268"/>
      <c r="L784" s="268"/>
      <c r="M784" s="268"/>
      <c r="N784" s="268"/>
      <c r="O784" s="268"/>
      <c r="P784" s="268"/>
      <c r="Q784" s="268"/>
      <c r="R784" s="268"/>
      <c r="S784" s="268"/>
      <c r="T784" s="268"/>
      <c r="U784" s="268"/>
      <c r="V784" s="268"/>
      <c r="W784" s="268"/>
      <c r="X784" s="268"/>
      <c r="Y784" s="268"/>
      <c r="Z784" s="268"/>
      <c r="AA784" s="268"/>
      <c r="AB784" s="268"/>
      <c r="AC784" s="268"/>
      <c r="AD784" s="268"/>
      <c r="AE784" s="268"/>
      <c r="AF784" s="268"/>
      <c r="AG784" s="268"/>
      <c r="AH784" s="268"/>
      <c r="AI784" s="268"/>
      <c r="AJ784" s="268"/>
      <c r="AK784" s="268"/>
      <c r="AL784" s="268"/>
      <c r="AM784" s="268"/>
      <c r="AN784" s="268"/>
      <c r="AO784" s="268"/>
      <c r="AP784" s="268"/>
      <c r="AQ784" s="268"/>
      <c r="AR784" s="255"/>
      <c r="AS784" s="243"/>
      <c r="AT784" s="243"/>
      <c r="AU784" s="243"/>
    </row>
    <row r="785" spans="1:47" outlineLevel="2" x14ac:dyDescent="0.35">
      <c r="A785" s="243"/>
      <c r="B785" s="252"/>
      <c r="C785" s="245">
        <f>INT($C$773)+2</f>
        <v>3</v>
      </c>
      <c r="D785" s="268"/>
      <c r="E785" s="325"/>
      <c r="F785" s="325"/>
      <c r="G785" s="268"/>
      <c r="H785" s="289" t="s">
        <v>612</v>
      </c>
      <c r="I785" s="275"/>
      <c r="J785" s="273"/>
      <c r="K785" s="577" t="s">
        <v>428</v>
      </c>
      <c r="L785" s="295"/>
      <c r="M785" s="295"/>
      <c r="N785" s="275" t="s">
        <v>429</v>
      </c>
      <c r="O785" s="276">
        <v>2</v>
      </c>
      <c r="P785" s="273"/>
      <c r="Q785" s="273"/>
      <c r="R785" s="273"/>
      <c r="S785" s="273"/>
      <c r="T785" s="273"/>
      <c r="U785" s="273"/>
      <c r="V785" s="273"/>
      <c r="W785" s="273"/>
      <c r="X785" s="273"/>
      <c r="Y785" s="273"/>
      <c r="Z785" s="273"/>
      <c r="AA785" s="273"/>
      <c r="AB785" s="273"/>
      <c r="AC785" s="273"/>
      <c r="AD785" s="273"/>
      <c r="AE785" s="273"/>
      <c r="AF785" s="273"/>
      <c r="AG785" s="273"/>
      <c r="AH785" s="273"/>
      <c r="AI785" s="273"/>
      <c r="AJ785" s="273"/>
      <c r="AK785" s="273"/>
      <c r="AL785" s="273"/>
      <c r="AM785" s="273"/>
      <c r="AN785" s="273"/>
      <c r="AO785" s="273"/>
      <c r="AP785" s="273"/>
      <c r="AQ785" s="268"/>
      <c r="AR785" s="255"/>
      <c r="AS785" s="243"/>
      <c r="AT785" s="243"/>
      <c r="AU785" s="243"/>
    </row>
    <row r="786" spans="1:47" ht="5.15" customHeight="1" outlineLevel="2" x14ac:dyDescent="0.35">
      <c r="A786" s="243"/>
      <c r="B786" s="252"/>
      <c r="C786" s="245">
        <f>INT($C$773)+2.005</f>
        <v>3.0049999999999999</v>
      </c>
      <c r="D786" s="268"/>
      <c r="E786" s="268"/>
      <c r="F786" s="268"/>
      <c r="G786" s="268"/>
      <c r="H786" s="268"/>
      <c r="I786" s="268"/>
      <c r="J786" s="268"/>
      <c r="K786" s="268"/>
      <c r="L786" s="268"/>
      <c r="M786" s="268"/>
      <c r="N786" s="268"/>
      <c r="O786" s="268"/>
      <c r="P786" s="268"/>
      <c r="Q786" s="268"/>
      <c r="R786" s="268"/>
      <c r="S786" s="268"/>
      <c r="T786" s="268"/>
      <c r="U786" s="268"/>
      <c r="V786" s="268"/>
      <c r="W786" s="268"/>
      <c r="X786" s="268"/>
      <c r="Y786" s="268"/>
      <c r="Z786" s="268"/>
      <c r="AA786" s="268"/>
      <c r="AB786" s="268"/>
      <c r="AC786" s="268"/>
      <c r="AD786" s="268"/>
      <c r="AE786" s="268"/>
      <c r="AF786" s="268"/>
      <c r="AG786" s="268"/>
      <c r="AH786" s="268"/>
      <c r="AI786" s="268"/>
      <c r="AJ786" s="268"/>
      <c r="AK786" s="268"/>
      <c r="AL786" s="268"/>
      <c r="AM786" s="268"/>
      <c r="AN786" s="268"/>
      <c r="AO786" s="268"/>
      <c r="AP786" s="268"/>
      <c r="AQ786" s="268" t="s">
        <v>398</v>
      </c>
      <c r="AR786" s="255"/>
      <c r="AS786" s="243"/>
      <c r="AT786" s="243"/>
      <c r="AU786" s="243"/>
    </row>
    <row r="787" spans="1:47" outlineLevel="1" x14ac:dyDescent="0.35">
      <c r="A787" s="243"/>
      <c r="B787" s="252"/>
      <c r="C787" s="245">
        <f>INT($C$773)+1</f>
        <v>2</v>
      </c>
      <c r="D787" s="268"/>
      <c r="E787" s="325"/>
      <c r="F787" s="325"/>
      <c r="G787" s="268"/>
      <c r="H787" s="328" t="s">
        <v>613</v>
      </c>
      <c r="I787" s="286"/>
      <c r="J787" s="258"/>
      <c r="K787" s="258"/>
      <c r="L787" s="258"/>
      <c r="M787" s="258"/>
      <c r="N787" s="258"/>
      <c r="O787" s="258"/>
      <c r="P787" s="258"/>
      <c r="Q787" s="258"/>
      <c r="R787" s="258"/>
      <c r="S787" s="258"/>
      <c r="T787" s="258"/>
      <c r="U787" s="258"/>
      <c r="V787" s="258"/>
      <c r="W787" s="258"/>
      <c r="X787" s="258"/>
      <c r="Y787" s="258"/>
      <c r="Z787" s="317"/>
      <c r="AA787" s="317"/>
      <c r="AB787" s="317"/>
      <c r="AC787" s="317"/>
      <c r="AD787" s="317"/>
      <c r="AE787" s="317"/>
      <c r="AF787" s="317"/>
      <c r="AG787" s="317"/>
      <c r="AH787" s="317"/>
      <c r="AI787" s="317"/>
      <c r="AJ787" s="317"/>
      <c r="AK787" s="317"/>
      <c r="AL787" s="317"/>
      <c r="AM787" s="317"/>
      <c r="AN787" s="317"/>
      <c r="AO787" s="317"/>
      <c r="AP787" s="317"/>
      <c r="AQ787" s="268"/>
      <c r="AR787" s="255"/>
      <c r="AS787" s="243"/>
      <c r="AT787" s="243"/>
      <c r="AU787" s="243"/>
    </row>
    <row r="788" spans="1:47" ht="5.15" hidden="1" customHeight="1" outlineLevel="3" x14ac:dyDescent="0.35">
      <c r="A788" s="243"/>
      <c r="B788" s="252"/>
      <c r="C788" s="245">
        <f>INT($C$773)+3.005</f>
        <v>4.0049999999999999</v>
      </c>
      <c r="D788" s="268" t="s">
        <v>394</v>
      </c>
      <c r="E788" s="268"/>
      <c r="F788" s="268"/>
      <c r="G788" s="268"/>
      <c r="H788" s="268"/>
      <c r="I788" s="268"/>
      <c r="J788" s="268"/>
      <c r="K788" s="268"/>
      <c r="L788" s="268"/>
      <c r="M788" s="268"/>
      <c r="N788" s="268"/>
      <c r="O788" s="268"/>
      <c r="P788" s="268"/>
      <c r="Q788" s="268"/>
      <c r="R788" s="268"/>
      <c r="S788" s="268"/>
      <c r="T788" s="268"/>
      <c r="U788" s="268"/>
      <c r="V788" s="268"/>
      <c r="W788" s="268"/>
      <c r="X788" s="268"/>
      <c r="Y788" s="268"/>
      <c r="Z788" s="268"/>
      <c r="AA788" s="268"/>
      <c r="AB788" s="268"/>
      <c r="AC788" s="268"/>
      <c r="AD788" s="268"/>
      <c r="AE788" s="268"/>
      <c r="AF788" s="268"/>
      <c r="AG788" s="268"/>
      <c r="AH788" s="268"/>
      <c r="AI788" s="268"/>
      <c r="AJ788" s="268"/>
      <c r="AK788" s="268"/>
      <c r="AL788" s="268"/>
      <c r="AM788" s="268"/>
      <c r="AN788" s="268"/>
      <c r="AO788" s="268"/>
      <c r="AP788" s="268"/>
      <c r="AQ788" s="268"/>
      <c r="AR788" s="255"/>
      <c r="AS788" s="243"/>
      <c r="AT788" s="243"/>
      <c r="AU788" s="243"/>
    </row>
    <row r="789" spans="1:47" outlineLevel="2" collapsed="1" x14ac:dyDescent="0.35">
      <c r="A789" s="243"/>
      <c r="B789" s="252"/>
      <c r="C789" s="245">
        <f>INT($C$773)+2</f>
        <v>3</v>
      </c>
      <c r="D789" s="268"/>
      <c r="E789" s="325"/>
      <c r="F789" s="325"/>
      <c r="G789" s="268"/>
      <c r="H789" s="338" t="s">
        <v>576</v>
      </c>
      <c r="I789" s="296" t="s">
        <v>614</v>
      </c>
      <c r="J789" s="296"/>
      <c r="K789" s="296" t="s">
        <v>615</v>
      </c>
      <c r="L789" s="296"/>
      <c r="M789" s="296"/>
      <c r="N789" s="389"/>
      <c r="O789" s="389" t="s">
        <v>1025</v>
      </c>
      <c r="P789" s="296"/>
      <c r="Q789" s="296"/>
      <c r="R789" s="296"/>
      <c r="S789" s="296"/>
      <c r="T789" s="296"/>
      <c r="U789" s="296"/>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t="15" hidden="1" customHeight="1" outlineLevel="3" x14ac:dyDescent="0.35">
      <c r="A790" s="243"/>
      <c r="B790" s="252"/>
      <c r="C790" s="245">
        <f t="shared" ref="C790:C807" si="188">INT($C$773)+3</f>
        <v>4</v>
      </c>
      <c r="D790" s="268"/>
      <c r="E790" s="325">
        <v>0</v>
      </c>
      <c r="F790" s="325"/>
      <c r="G790" s="268"/>
      <c r="H790" s="289" t="str">
        <f>H$251</f>
        <v>Aut</v>
      </c>
      <c r="I790" s="402">
        <v>2</v>
      </c>
      <c r="J790" s="402"/>
      <c r="K790" s="361">
        <f t="shared" ref="K790:M792" si="189">INDEX($K$679:$M$750,($E790*i_s_len+$I790)*i_x_len+1,0)</f>
        <v>44515</v>
      </c>
      <c r="L790" s="361">
        <f t="shared" si="189"/>
        <v>44515</v>
      </c>
      <c r="M790" s="361">
        <f t="shared" si="189"/>
        <v>44515</v>
      </c>
      <c r="N790" s="273"/>
      <c r="O790" s="716">
        <f t="shared" ref="O790:Q792" si="190">MIN(363,INT((K790 - DATE(YEAR(K790),1,1))))+364*(YEAR(K790)-i_startyear)</f>
        <v>1046</v>
      </c>
      <c r="P790" s="716">
        <f t="shared" si="190"/>
        <v>1046</v>
      </c>
      <c r="Q790" s="716">
        <f t="shared" si="190"/>
        <v>1046</v>
      </c>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35">
      <c r="A791" s="243"/>
      <c r="B791" s="252"/>
      <c r="C791" s="245">
        <f t="shared" si="188"/>
        <v>4</v>
      </c>
      <c r="D791" s="268"/>
      <c r="E791" s="325">
        <v>1</v>
      </c>
      <c r="F791" s="325"/>
      <c r="G791" s="268"/>
      <c r="H791" s="289" t="str">
        <f>H$252</f>
        <v>Win</v>
      </c>
      <c r="I791" s="402">
        <v>2</v>
      </c>
      <c r="J791" s="402"/>
      <c r="K791" s="361">
        <f t="shared" si="189"/>
        <v>44545</v>
      </c>
      <c r="L791" s="361">
        <f t="shared" si="189"/>
        <v>44545</v>
      </c>
      <c r="M791" s="361">
        <f t="shared" si="189"/>
        <v>44545</v>
      </c>
      <c r="N791" s="273"/>
      <c r="O791" s="716">
        <f t="shared" si="190"/>
        <v>1076</v>
      </c>
      <c r="P791" s="716">
        <f t="shared" si="190"/>
        <v>1076</v>
      </c>
      <c r="Q791" s="716">
        <f t="shared" si="190"/>
        <v>1076</v>
      </c>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35">
      <c r="A792" s="243"/>
      <c r="B792" s="252"/>
      <c r="C792" s="245">
        <f t="shared" si="188"/>
        <v>4</v>
      </c>
      <c r="D792" s="268"/>
      <c r="E792" s="325">
        <v>2</v>
      </c>
      <c r="F792" s="325"/>
      <c r="G792" s="268"/>
      <c r="H792" s="289" t="str">
        <f>H$253</f>
        <v>Spr</v>
      </c>
      <c r="I792" s="402">
        <v>2</v>
      </c>
      <c r="J792" s="402"/>
      <c r="K792" s="361">
        <f t="shared" si="189"/>
        <v>44576</v>
      </c>
      <c r="L792" s="361">
        <f t="shared" si="189"/>
        <v>44576</v>
      </c>
      <c r="M792" s="361">
        <f t="shared" si="189"/>
        <v>44576</v>
      </c>
      <c r="N792" s="273"/>
      <c r="O792" s="716">
        <f t="shared" si="190"/>
        <v>1106</v>
      </c>
      <c r="P792" s="716">
        <f t="shared" si="190"/>
        <v>1106</v>
      </c>
      <c r="Q792" s="716">
        <f t="shared" si="190"/>
        <v>1106</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35">
      <c r="A793" s="243"/>
      <c r="B793" s="252"/>
      <c r="C793" s="245">
        <f t="shared" si="188"/>
        <v>4</v>
      </c>
      <c r="D793" s="268"/>
      <c r="E793" s="325"/>
      <c r="F793" s="325"/>
      <c r="G793" s="268"/>
      <c r="H793" s="273"/>
      <c r="I793" s="289"/>
      <c r="J793" s="289"/>
      <c r="K793" s="273"/>
      <c r="L793" s="273"/>
      <c r="M793" s="273"/>
      <c r="N793" s="273"/>
      <c r="O793" s="273"/>
      <c r="P793" s="273"/>
      <c r="Q793" s="273"/>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35">
      <c r="A794" s="243"/>
      <c r="B794" s="252"/>
      <c r="C794" s="245">
        <f t="shared" si="188"/>
        <v>4</v>
      </c>
      <c r="D794" s="268"/>
      <c r="E794" s="325"/>
      <c r="F794" s="325"/>
      <c r="G794" s="268"/>
      <c r="H794" s="273"/>
      <c r="I794" s="296" t="s">
        <v>616</v>
      </c>
      <c r="J794" s="295"/>
      <c r="K794" s="296" t="s">
        <v>617</v>
      </c>
      <c r="L794" s="296"/>
      <c r="M794" s="296"/>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35">
      <c r="A795" s="243"/>
      <c r="B795" s="252"/>
      <c r="C795" s="245">
        <f t="shared" si="188"/>
        <v>4</v>
      </c>
      <c r="D795" s="268"/>
      <c r="E795" s="325">
        <v>0</v>
      </c>
      <c r="F795" s="325"/>
      <c r="G795" s="268"/>
      <c r="H795" s="289" t="str">
        <f>H$251</f>
        <v>Aut</v>
      </c>
      <c r="I795" s="402">
        <v>5</v>
      </c>
      <c r="J795" s="402"/>
      <c r="K795" s="361">
        <f t="shared" ref="K795:M797" si="191">INDEX($K$679:$M$750,($E795*i_s_len+$I795)*i_x_len+1,0)</f>
        <v>45611</v>
      </c>
      <c r="L795" s="361">
        <f t="shared" si="191"/>
        <v>45611</v>
      </c>
      <c r="M795" s="361">
        <f t="shared" si="191"/>
        <v>45611</v>
      </c>
      <c r="N795" s="273"/>
      <c r="O795" s="716">
        <f t="shared" ref="O795:Q797" si="192">MIN(363,INT((K795 - DATE(YEAR(K795),1,1))))+364*(YEAR(K795)-i_startyear)</f>
        <v>2139</v>
      </c>
      <c r="P795" s="716">
        <f t="shared" si="192"/>
        <v>2139</v>
      </c>
      <c r="Q795" s="716">
        <f t="shared" si="192"/>
        <v>2139</v>
      </c>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35">
      <c r="A796" s="243"/>
      <c r="B796" s="252"/>
      <c r="C796" s="245">
        <f t="shared" si="188"/>
        <v>4</v>
      </c>
      <c r="D796" s="268"/>
      <c r="E796" s="325">
        <v>1</v>
      </c>
      <c r="F796" s="325"/>
      <c r="G796" s="268"/>
      <c r="H796" s="289" t="str">
        <f>H$252</f>
        <v>Win</v>
      </c>
      <c r="I796" s="402">
        <v>5</v>
      </c>
      <c r="J796" s="402"/>
      <c r="K796" s="361">
        <f t="shared" si="191"/>
        <v>45641</v>
      </c>
      <c r="L796" s="361">
        <f t="shared" si="191"/>
        <v>45641</v>
      </c>
      <c r="M796" s="361">
        <f t="shared" si="191"/>
        <v>45641</v>
      </c>
      <c r="N796" s="273"/>
      <c r="O796" s="716">
        <f t="shared" si="192"/>
        <v>2169</v>
      </c>
      <c r="P796" s="716">
        <f t="shared" si="192"/>
        <v>2169</v>
      </c>
      <c r="Q796" s="716">
        <f t="shared" si="192"/>
        <v>2169</v>
      </c>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35">
      <c r="A797" s="243"/>
      <c r="B797" s="252"/>
      <c r="C797" s="245">
        <f t="shared" si="188"/>
        <v>4</v>
      </c>
      <c r="D797" s="268"/>
      <c r="E797" s="325">
        <v>2</v>
      </c>
      <c r="F797" s="325"/>
      <c r="G797" s="268"/>
      <c r="H797" s="289" t="str">
        <f>H$253</f>
        <v>Spr</v>
      </c>
      <c r="I797" s="402">
        <v>5</v>
      </c>
      <c r="J797" s="402"/>
      <c r="K797" s="361">
        <f t="shared" si="191"/>
        <v>45672</v>
      </c>
      <c r="L797" s="361">
        <f t="shared" si="191"/>
        <v>45672</v>
      </c>
      <c r="M797" s="361">
        <f t="shared" si="191"/>
        <v>45672</v>
      </c>
      <c r="N797" s="273"/>
      <c r="O797" s="716">
        <f t="shared" si="192"/>
        <v>2198</v>
      </c>
      <c r="P797" s="716">
        <f t="shared" si="192"/>
        <v>2198</v>
      </c>
      <c r="Q797" s="716">
        <f t="shared" si="192"/>
        <v>2198</v>
      </c>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35">
      <c r="A798" s="243"/>
      <c r="B798" s="252"/>
      <c r="C798" s="245">
        <f t="shared" si="188"/>
        <v>4</v>
      </c>
      <c r="D798" s="268"/>
      <c r="E798" s="325"/>
      <c r="F798" s="325"/>
      <c r="G798" s="268"/>
      <c r="H798" s="273"/>
      <c r="I798" s="289"/>
      <c r="J798" s="289"/>
      <c r="K798" s="273"/>
      <c r="L798" s="273"/>
      <c r="M798" s="273"/>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35">
      <c r="A799" s="243"/>
      <c r="B799" s="252"/>
      <c r="C799" s="245">
        <f t="shared" si="188"/>
        <v>4</v>
      </c>
      <c r="D799" s="268"/>
      <c r="E799" s="325"/>
      <c r="F799" s="325"/>
      <c r="G799" s="268"/>
      <c r="H799" s="273"/>
      <c r="I799" s="273"/>
      <c r="J799" s="273"/>
      <c r="K799" s="296" t="s">
        <v>730</v>
      </c>
      <c r="L799" s="296"/>
      <c r="M799" s="296"/>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35">
      <c r="A800" s="243"/>
      <c r="B800" s="252"/>
      <c r="C800" s="245">
        <f t="shared" si="188"/>
        <v>4</v>
      </c>
      <c r="D800" s="268"/>
      <c r="E800" s="325"/>
      <c r="F800" s="325"/>
      <c r="G800" s="268"/>
      <c r="H800" s="289" t="str">
        <f>H$251</f>
        <v>Aut</v>
      </c>
      <c r="I800" s="273"/>
      <c r="J800" s="273"/>
      <c r="K800" s="464">
        <v>1550</v>
      </c>
      <c r="L800" s="464">
        <v>1550</v>
      </c>
      <c r="M800" s="464">
        <v>1550</v>
      </c>
      <c r="N800" s="273"/>
      <c r="O800" s="273" t="s">
        <v>740</v>
      </c>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35">
      <c r="A801" s="243"/>
      <c r="B801" s="252"/>
      <c r="C801" s="245">
        <f t="shared" si="188"/>
        <v>4</v>
      </c>
      <c r="D801" s="268"/>
      <c r="E801" s="325"/>
      <c r="F801" s="325"/>
      <c r="G801" s="268"/>
      <c r="H801" s="289" t="str">
        <f>H$252</f>
        <v>Win</v>
      </c>
      <c r="I801" s="273"/>
      <c r="J801" s="273"/>
      <c r="K801" s="464">
        <v>1550</v>
      </c>
      <c r="L801" s="464">
        <v>1550</v>
      </c>
      <c r="M801" s="464">
        <v>1550</v>
      </c>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35">
      <c r="A802" s="243"/>
      <c r="B802" s="252"/>
      <c r="C802" s="245">
        <f t="shared" si="188"/>
        <v>4</v>
      </c>
      <c r="D802" s="268"/>
      <c r="E802" s="325"/>
      <c r="F802" s="325"/>
      <c r="G802" s="268"/>
      <c r="H802" s="289" t="str">
        <f>H$253</f>
        <v>Spr</v>
      </c>
      <c r="I802" s="273"/>
      <c r="J802" s="273"/>
      <c r="K802" s="464">
        <v>1550</v>
      </c>
      <c r="L802" s="464">
        <v>1550</v>
      </c>
      <c r="M802" s="464">
        <v>1550</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35">
      <c r="A803" s="243"/>
      <c r="B803" s="252"/>
      <c r="C803" s="245">
        <f t="shared" si="188"/>
        <v>4</v>
      </c>
      <c r="D803" s="268"/>
      <c r="E803" s="325"/>
      <c r="F803" s="325"/>
      <c r="G803" s="268"/>
      <c r="H803" s="273"/>
      <c r="I803" s="289"/>
      <c r="J803" s="289"/>
      <c r="K803" s="273"/>
      <c r="L803" s="273"/>
      <c r="M803" s="273"/>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35">
      <c r="A804" s="243"/>
      <c r="B804" s="252"/>
      <c r="C804" s="245">
        <f t="shared" si="188"/>
        <v>4</v>
      </c>
      <c r="D804" s="268"/>
      <c r="E804" s="325"/>
      <c r="F804" s="325"/>
      <c r="G804" s="268"/>
      <c r="H804" s="273"/>
      <c r="I804" s="273"/>
      <c r="J804" s="273"/>
      <c r="K804" s="296" t="s">
        <v>618</v>
      </c>
      <c r="L804" s="296"/>
      <c r="M804" s="296"/>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idden="1" outlineLevel="3" x14ac:dyDescent="0.35">
      <c r="A805" s="243"/>
      <c r="B805" s="252"/>
      <c r="C805" s="245">
        <f t="shared" si="188"/>
        <v>4</v>
      </c>
      <c r="D805" s="268"/>
      <c r="E805" s="325"/>
      <c r="F805" s="325"/>
      <c r="G805" s="268"/>
      <c r="H805" s="289" t="str">
        <f>H$251</f>
        <v>Aut</v>
      </c>
      <c r="I805" s="273"/>
      <c r="J805" s="273"/>
      <c r="K805" s="403">
        <f>(K795-K790)/30.5</f>
        <v>35.934426229508198</v>
      </c>
      <c r="L805" s="403">
        <f>(L795-L790)/30.5</f>
        <v>35.934426229508198</v>
      </c>
      <c r="M805" s="403">
        <f>(M795-M790)/30.5</f>
        <v>35.934426229508198</v>
      </c>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68"/>
      <c r="AR805" s="255"/>
      <c r="AS805" s="243"/>
      <c r="AT805" s="243"/>
      <c r="AU805" s="243"/>
    </row>
    <row r="806" spans="1:47" hidden="1" outlineLevel="3" x14ac:dyDescent="0.35">
      <c r="A806" s="243"/>
      <c r="B806" s="252"/>
      <c r="C806" s="245">
        <f t="shared" si="188"/>
        <v>4</v>
      </c>
      <c r="D806" s="268"/>
      <c r="E806" s="325"/>
      <c r="F806" s="325"/>
      <c r="G806" s="268"/>
      <c r="H806" s="289" t="str">
        <f>H$252</f>
        <v>Win</v>
      </c>
      <c r="I806" s="273"/>
      <c r="J806" s="273"/>
      <c r="K806" s="403">
        <f t="shared" ref="K806:M807" si="193">(K796-K791)/30.5</f>
        <v>35.934426229508198</v>
      </c>
      <c r="L806" s="403">
        <f t="shared" si="193"/>
        <v>35.934426229508198</v>
      </c>
      <c r="M806" s="403">
        <f t="shared" si="193"/>
        <v>35.934426229508198</v>
      </c>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68"/>
      <c r="AR806" s="255"/>
      <c r="AS806" s="243"/>
      <c r="AT806" s="243"/>
      <c r="AU806" s="243"/>
    </row>
    <row r="807" spans="1:47" hidden="1" outlineLevel="3" x14ac:dyDescent="0.35">
      <c r="A807" s="243"/>
      <c r="B807" s="252"/>
      <c r="C807" s="245">
        <f t="shared" si="188"/>
        <v>4</v>
      </c>
      <c r="D807" s="268"/>
      <c r="E807" s="325"/>
      <c r="F807" s="325"/>
      <c r="G807" s="268"/>
      <c r="H807" s="289" t="str">
        <f>H$253</f>
        <v>Spr</v>
      </c>
      <c r="I807" s="273"/>
      <c r="J807" s="273"/>
      <c r="K807" s="403">
        <f t="shared" si="193"/>
        <v>35.934426229508198</v>
      </c>
      <c r="L807" s="403">
        <f t="shared" si="193"/>
        <v>35.934426229508198</v>
      </c>
      <c r="M807" s="403">
        <f t="shared" si="193"/>
        <v>35.934426229508198</v>
      </c>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68"/>
      <c r="AR807" s="255"/>
      <c r="AS807" s="243"/>
      <c r="AT807" s="243"/>
      <c r="AU807" s="243"/>
    </row>
    <row r="808" spans="1:47" ht="5.15" customHeight="1" outlineLevel="2" x14ac:dyDescent="0.35">
      <c r="A808" s="243"/>
      <c r="B808" s="252"/>
      <c r="C808" s="245">
        <f>INT($C$773)+2.005</f>
        <v>3.0049999999999999</v>
      </c>
      <c r="D808" s="268"/>
      <c r="E808" s="268"/>
      <c r="F808" s="268"/>
      <c r="G808" s="268"/>
      <c r="H808" s="268"/>
      <c r="I808" s="268"/>
      <c r="J808" s="268"/>
      <c r="K808" s="268"/>
      <c r="L808" s="268"/>
      <c r="M808" s="268"/>
      <c r="N808" s="268"/>
      <c r="O808" s="268"/>
      <c r="P808" s="268"/>
      <c r="Q808" s="268"/>
      <c r="R808" s="268"/>
      <c r="S808" s="268"/>
      <c r="T808" s="268"/>
      <c r="U808" s="268"/>
      <c r="V808" s="268"/>
      <c r="W808" s="268"/>
      <c r="X808" s="268"/>
      <c r="Y808" s="268"/>
      <c r="Z808" s="268"/>
      <c r="AA808" s="268"/>
      <c r="AB808" s="268"/>
      <c r="AC808" s="268"/>
      <c r="AD808" s="268"/>
      <c r="AE808" s="268"/>
      <c r="AF808" s="268"/>
      <c r="AG808" s="268"/>
      <c r="AH808" s="268"/>
      <c r="AI808" s="268"/>
      <c r="AJ808" s="268"/>
      <c r="AK808" s="268"/>
      <c r="AL808" s="268"/>
      <c r="AM808" s="268"/>
      <c r="AN808" s="268"/>
      <c r="AO808" s="268"/>
      <c r="AP808" s="268"/>
      <c r="AQ808" s="268" t="s">
        <v>398</v>
      </c>
      <c r="AR808" s="255"/>
      <c r="AS808" s="243"/>
      <c r="AT808" s="243"/>
      <c r="AU808" s="243"/>
    </row>
    <row r="809" spans="1:47" ht="5.15" customHeight="1" outlineLevel="2" x14ac:dyDescent="0.35">
      <c r="A809" s="243"/>
      <c r="B809" s="252"/>
      <c r="C809" s="245">
        <f>INT($C$773)+2.005</f>
        <v>3.0049999999999999</v>
      </c>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c r="AC809" s="268"/>
      <c r="AD809" s="268"/>
      <c r="AE809" s="268"/>
      <c r="AF809" s="268"/>
      <c r="AG809" s="268"/>
      <c r="AH809" s="268"/>
      <c r="AI809" s="268"/>
      <c r="AJ809" s="268"/>
      <c r="AK809" s="268"/>
      <c r="AL809" s="268"/>
      <c r="AM809" s="268"/>
      <c r="AN809" s="268"/>
      <c r="AO809" s="268"/>
      <c r="AP809" s="268"/>
      <c r="AQ809" s="268"/>
      <c r="AR809" s="255"/>
      <c r="AS809" s="243"/>
      <c r="AT809" s="243"/>
      <c r="AU809" s="243"/>
    </row>
    <row r="810" spans="1:47" ht="5.15" customHeight="1" outlineLevel="1" x14ac:dyDescent="0.35">
      <c r="A810" s="243"/>
      <c r="B810" s="278"/>
      <c r="C810" s="279">
        <f>INT($C$773)+1.005</f>
        <v>2.0049999999999999</v>
      </c>
      <c r="D810" s="280"/>
      <c r="E810" s="280"/>
      <c r="F810" s="280"/>
      <c r="G810" s="280"/>
      <c r="H810" s="280"/>
      <c r="I810" s="280"/>
      <c r="J810" s="280"/>
      <c r="K810" s="280"/>
      <c r="L810" s="280"/>
      <c r="M810" s="280"/>
      <c r="N810" s="280"/>
      <c r="O810" s="280"/>
      <c r="P810" s="280"/>
      <c r="Q810" s="280"/>
      <c r="R810" s="280"/>
      <c r="S810" s="280"/>
      <c r="T810" s="280"/>
      <c r="U810" s="280"/>
      <c r="V810" s="280"/>
      <c r="W810" s="280"/>
      <c r="X810" s="280"/>
      <c r="Y810" s="280"/>
      <c r="Z810" s="280"/>
      <c r="AA810" s="280"/>
      <c r="AB810" s="280"/>
      <c r="AC810" s="280"/>
      <c r="AD810" s="280"/>
      <c r="AE810" s="280"/>
      <c r="AF810" s="280"/>
      <c r="AG810" s="280"/>
      <c r="AH810" s="280"/>
      <c r="AI810" s="280"/>
      <c r="AJ810" s="280"/>
      <c r="AK810" s="280"/>
      <c r="AL810" s="280"/>
      <c r="AM810" s="280"/>
      <c r="AN810" s="280"/>
      <c r="AO810" s="280"/>
      <c r="AP810" s="280"/>
      <c r="AQ810" s="280"/>
      <c r="AR810" s="281" t="s">
        <v>115</v>
      </c>
      <c r="AS810" s="243"/>
      <c r="AT810" s="243"/>
      <c r="AU810" s="243"/>
    </row>
    <row r="811" spans="1:47" ht="5.15" customHeight="1" x14ac:dyDescent="0.35">
      <c r="A811" s="243"/>
      <c r="B811" s="282"/>
      <c r="C811" s="283">
        <f>INT($C$773)+0.005</f>
        <v>1.0049999999999999</v>
      </c>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43"/>
      <c r="AT811" s="243"/>
      <c r="AU811" s="243"/>
    </row>
    <row r="812" spans="1:47" outlineLevel="2" x14ac:dyDescent="0.35">
      <c r="A812" s="243"/>
      <c r="B812" s="243"/>
      <c r="C812" s="245">
        <f>INT($C$773)+2</f>
        <v>3</v>
      </c>
      <c r="D812" s="243"/>
      <c r="E812" s="243"/>
      <c r="F812" s="243"/>
      <c r="G812" s="243"/>
      <c r="H812" s="243"/>
      <c r="I812" s="243"/>
      <c r="J812" s="243"/>
      <c r="K812" s="243"/>
      <c r="L812" s="243"/>
      <c r="M812" s="243"/>
      <c r="N812" s="243"/>
      <c r="O812" s="243"/>
      <c r="P812" s="243"/>
      <c r="Q812" s="243"/>
      <c r="R812" s="243"/>
      <c r="S812" s="243"/>
      <c r="T812" s="243"/>
      <c r="U812" s="243"/>
      <c r="V812" s="243"/>
      <c r="W812" s="243"/>
      <c r="X812" s="243"/>
      <c r="Y812" s="243"/>
      <c r="Z812" s="243"/>
      <c r="AA812" s="243"/>
      <c r="AB812" s="243"/>
      <c r="AC812" s="243"/>
      <c r="AD812" s="243"/>
      <c r="AE812" s="243"/>
      <c r="AF812" s="243"/>
      <c r="AG812" s="243"/>
      <c r="AH812" s="243"/>
      <c r="AI812" s="243"/>
      <c r="AJ812" s="243"/>
      <c r="AK812" s="243"/>
      <c r="AL812" s="243"/>
      <c r="AM812" s="243"/>
      <c r="AN812" s="243"/>
      <c r="AO812" s="243"/>
      <c r="AP812" s="243"/>
      <c r="AQ812" s="243"/>
      <c r="AR812" s="243"/>
      <c r="AS812" s="243"/>
      <c r="AT812" s="243"/>
      <c r="AU812" s="243"/>
    </row>
    <row r="813" spans="1:47" outlineLevel="2" x14ac:dyDescent="0.35">
      <c r="A813" s="243"/>
      <c r="B813" s="243"/>
      <c r="C813" s="245">
        <f>INT($C$817)+2</f>
        <v>3</v>
      </c>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row>
    <row r="814" spans="1:47" ht="5.15" customHeight="1" thickBot="1" x14ac:dyDescent="0.4">
      <c r="A814" s="243"/>
      <c r="B814" s="246"/>
      <c r="C814" s="247">
        <f>INT($C$817)+0.005</f>
        <v>1.0049999999999999</v>
      </c>
      <c r="D814" s="246"/>
      <c r="E814" s="246"/>
      <c r="F814" s="246"/>
      <c r="G814" s="246"/>
      <c r="H814" s="246"/>
      <c r="I814" s="246"/>
      <c r="J814" s="246"/>
      <c r="K814" s="246"/>
      <c r="L814" s="246"/>
      <c r="M814" s="246"/>
      <c r="N814" s="246"/>
      <c r="O814" s="246"/>
      <c r="P814" s="246"/>
      <c r="Q814" s="246"/>
      <c r="R814" s="246"/>
      <c r="S814" s="246"/>
      <c r="T814" s="246"/>
      <c r="U814" s="246"/>
      <c r="V814" s="246"/>
      <c r="W814" s="246"/>
      <c r="X814" s="246"/>
      <c r="Y814" s="246"/>
      <c r="Z814" s="246"/>
      <c r="AA814" s="246"/>
      <c r="AB814" s="246"/>
      <c r="AC814" s="246"/>
      <c r="AD814" s="246"/>
      <c r="AE814" s="246"/>
      <c r="AF814" s="246"/>
      <c r="AG814" s="246"/>
      <c r="AH814" s="246"/>
      <c r="AI814" s="246"/>
      <c r="AJ814" s="246"/>
      <c r="AK814" s="246"/>
      <c r="AL814" s="246"/>
      <c r="AM814" s="246"/>
      <c r="AN814" s="246"/>
      <c r="AO814" s="246"/>
      <c r="AP814" s="246"/>
      <c r="AQ814" s="246"/>
      <c r="AR814" s="246"/>
      <c r="AS814" s="243"/>
      <c r="AT814" s="243"/>
      <c r="AU814" s="243"/>
    </row>
    <row r="815" spans="1:47" ht="5.15" customHeight="1" outlineLevel="1" collapsed="1" x14ac:dyDescent="0.35">
      <c r="A815" s="243"/>
      <c r="B815" s="248" t="s">
        <v>0</v>
      </c>
      <c r="C815" s="249">
        <f>INT($C$817)+1.005</f>
        <v>2.0049999999999999</v>
      </c>
      <c r="D815" s="250"/>
      <c r="E815" s="250"/>
      <c r="F815" s="250"/>
      <c r="G815" s="250"/>
      <c r="H815" s="250"/>
      <c r="I815" s="250"/>
      <c r="J815" s="250"/>
      <c r="K815" s="250"/>
      <c r="L815" s="250"/>
      <c r="M815" s="250"/>
      <c r="N815" s="250"/>
      <c r="O815" s="250"/>
      <c r="P815" s="250"/>
      <c r="Q815" s="250"/>
      <c r="R815" s="250"/>
      <c r="S815" s="250"/>
      <c r="T815" s="250"/>
      <c r="U815" s="250"/>
      <c r="V815" s="250"/>
      <c r="W815" s="250"/>
      <c r="X815" s="250"/>
      <c r="Y815" s="250"/>
      <c r="Z815" s="250"/>
      <c r="AA815" s="250"/>
      <c r="AB815" s="250"/>
      <c r="AC815" s="250"/>
      <c r="AD815" s="250"/>
      <c r="AE815" s="250"/>
      <c r="AF815" s="250"/>
      <c r="AG815" s="250"/>
      <c r="AH815" s="250"/>
      <c r="AI815" s="250"/>
      <c r="AJ815" s="250"/>
      <c r="AK815" s="250"/>
      <c r="AL815" s="250"/>
      <c r="AM815" s="250"/>
      <c r="AN815" s="250"/>
      <c r="AO815" s="250"/>
      <c r="AP815" s="250"/>
      <c r="AQ815" s="250"/>
      <c r="AR815" s="251"/>
      <c r="AS815" s="243"/>
      <c r="AT815" s="243"/>
      <c r="AU815" s="243"/>
    </row>
    <row r="816" spans="1:47" hidden="1" outlineLevel="4" x14ac:dyDescent="0.35">
      <c r="A816" s="243"/>
      <c r="B816" s="252"/>
      <c r="C816" s="245">
        <f>INT(MAX($C$836:$C$866))+1</f>
        <v>6</v>
      </c>
      <c r="D816" s="253"/>
      <c r="E816" s="253"/>
      <c r="F816" s="253"/>
      <c r="G816" s="253"/>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3"/>
      <c r="AR816" s="255"/>
      <c r="AS816" s="243"/>
      <c r="AT816" s="243"/>
      <c r="AU816" s="243"/>
    </row>
    <row r="817" spans="1:47" ht="20.149999999999999" customHeight="1" x14ac:dyDescent="0.35">
      <c r="A817" s="243"/>
      <c r="B817" s="252"/>
      <c r="C817" s="245">
        <v>1.02</v>
      </c>
      <c r="D817" s="256"/>
      <c r="E817" s="318" t="s">
        <v>385</v>
      </c>
      <c r="F817" s="319"/>
      <c r="G817" s="257"/>
      <c r="H817" s="632" t="str">
        <f>COUNTIFS($B$1:$B817, "«")&amp;" Sheep: Young at Foot and Offspring sale times &amp; shearing of sale animals"</f>
        <v>5 Sheep: Young at Foot and Offspring sale times &amp; shearing of sale animals</v>
      </c>
      <c r="I817" s="284"/>
      <c r="J817" s="284"/>
      <c r="K817" s="284"/>
      <c r="L817" s="284"/>
      <c r="M817" s="284"/>
      <c r="N817" s="284"/>
      <c r="O817" s="284"/>
      <c r="P817" s="284"/>
      <c r="Q817" s="284"/>
      <c r="R817" s="284"/>
      <c r="S817" s="284"/>
      <c r="T817" s="284"/>
      <c r="U817" s="284"/>
      <c r="V817" s="284"/>
      <c r="W817" s="284"/>
      <c r="X817" s="284"/>
      <c r="Y817" s="284"/>
      <c r="Z817" s="284"/>
      <c r="AA817" s="399"/>
      <c r="AB817" s="399"/>
      <c r="AC817" s="399"/>
      <c r="AD817" s="284"/>
      <c r="AE817" s="284"/>
      <c r="AF817" s="284"/>
      <c r="AG817" s="284"/>
      <c r="AH817" s="284"/>
      <c r="AI817" s="284"/>
      <c r="AJ817" s="284"/>
      <c r="AK817" s="284"/>
      <c r="AL817" s="284"/>
      <c r="AM817" s="284"/>
      <c r="AN817" s="284"/>
      <c r="AO817" s="284"/>
      <c r="AP817" s="284"/>
      <c r="AQ817" s="321"/>
      <c r="AR817" s="255"/>
      <c r="AS817" s="243"/>
      <c r="AT817" s="243"/>
      <c r="AU817" s="243"/>
    </row>
    <row r="818" spans="1:47" ht="36" outlineLevel="1" x14ac:dyDescent="0.35">
      <c r="A818" s="243"/>
      <c r="B818" s="252"/>
      <c r="C818" s="245">
        <f>INT($C$817)+1.02</f>
        <v>2.02</v>
      </c>
      <c r="D818" s="256"/>
      <c r="E818" s="318" t="s">
        <v>387</v>
      </c>
      <c r="F818" s="322">
        <v>1</v>
      </c>
      <c r="G818" s="261"/>
      <c r="H818" s="404" t="s">
        <v>619</v>
      </c>
      <c r="I818" s="263"/>
      <c r="J818" s="263"/>
      <c r="K818" s="263"/>
      <c r="L818" s="263"/>
      <c r="M818" s="263"/>
      <c r="N818" s="263"/>
      <c r="O818" s="263"/>
      <c r="P818" s="263"/>
      <c r="Q818" s="263"/>
      <c r="R818" s="263"/>
      <c r="S818" s="263"/>
      <c r="T818" s="263"/>
      <c r="U818" s="263"/>
      <c r="V818" s="263"/>
      <c r="W818" s="263"/>
      <c r="X818" s="263"/>
      <c r="Y818" s="263"/>
      <c r="Z818" s="263"/>
      <c r="AA818" s="400"/>
      <c r="AB818" s="400"/>
      <c r="AC818" s="400"/>
      <c r="AD818" s="263"/>
      <c r="AE818" s="263"/>
      <c r="AF818" s="263"/>
      <c r="AG818" s="263"/>
      <c r="AH818" s="263"/>
      <c r="AI818" s="263"/>
      <c r="AJ818" s="263"/>
      <c r="AK818" s="263"/>
      <c r="AL818" s="263"/>
      <c r="AM818" s="263"/>
      <c r="AN818" s="263"/>
      <c r="AO818" s="263"/>
      <c r="AP818" s="263"/>
      <c r="AQ818" s="324"/>
      <c r="AR818" s="255"/>
      <c r="AS818" s="243"/>
      <c r="AT818" s="243"/>
      <c r="AU818" s="243"/>
    </row>
    <row r="819" spans="1:47" ht="5.15" customHeight="1" outlineLevel="2" x14ac:dyDescent="0.35">
      <c r="A819" s="243"/>
      <c r="B819" s="252"/>
      <c r="C819" s="245">
        <f>INT($C$817)+2.005</f>
        <v>3.0049999999999999</v>
      </c>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c r="AR819" s="255"/>
      <c r="AS819" s="243"/>
      <c r="AT819" s="243"/>
      <c r="AU819" s="243"/>
    </row>
    <row r="820" spans="1:47" outlineLevel="2" x14ac:dyDescent="0.35">
      <c r="A820" s="243"/>
      <c r="B820" s="252"/>
      <c r="C820" s="245">
        <f>INT($C$817)+2</f>
        <v>3</v>
      </c>
      <c r="D820" s="253"/>
      <c r="E820" s="325"/>
      <c r="F820" s="325"/>
      <c r="G820" s="253"/>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c r="AE820" s="266"/>
      <c r="AF820" s="266"/>
      <c r="AG820" s="266"/>
      <c r="AH820" s="266"/>
      <c r="AI820" s="266"/>
      <c r="AJ820" s="266"/>
      <c r="AK820" s="266"/>
      <c r="AL820" s="266"/>
      <c r="AM820" s="266"/>
      <c r="AN820" s="266"/>
      <c r="AO820" s="266"/>
      <c r="AP820" s="266"/>
      <c r="AQ820" s="253"/>
      <c r="AR820" s="255"/>
      <c r="AS820" s="243"/>
      <c r="AT820" s="243"/>
      <c r="AU820" s="243"/>
    </row>
    <row r="821" spans="1:47" outlineLevel="2" x14ac:dyDescent="0.35">
      <c r="A821" s="243"/>
      <c r="B821" s="252"/>
      <c r="C821" s="245">
        <f>INT($C$817)+2</f>
        <v>3</v>
      </c>
      <c r="D821" s="253"/>
      <c r="E821" s="325"/>
      <c r="F821" s="325"/>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outlineLevel="2" x14ac:dyDescent="0.35">
      <c r="A822" s="243"/>
      <c r="B822" s="252"/>
      <c r="C822" s="245">
        <f>INT($C$817)+2</f>
        <v>3</v>
      </c>
      <c r="D822" s="253"/>
      <c r="E822" s="325"/>
      <c r="F822" s="325"/>
      <c r="G822" s="253"/>
      <c r="H822" s="267"/>
      <c r="I822" s="267"/>
      <c r="J822" s="267"/>
      <c r="K822" s="326" t="s">
        <v>431</v>
      </c>
      <c r="L822" s="326"/>
      <c r="M822" s="326"/>
      <c r="N822" s="326"/>
      <c r="O822" s="326" t="str">
        <f>K822</f>
        <v>Offspring</v>
      </c>
      <c r="P822" s="326"/>
      <c r="Q822" s="326"/>
      <c r="R822" s="326"/>
      <c r="S822" s="326" t="str">
        <f>O822</f>
        <v>Offspring</v>
      </c>
      <c r="T822" s="326"/>
      <c r="U822" s="326"/>
      <c r="V822" s="326"/>
      <c r="W822" s="267"/>
      <c r="X822" s="267"/>
      <c r="Y822" s="326" t="str">
        <f>K822</f>
        <v>Offspring</v>
      </c>
      <c r="Z822" s="326"/>
      <c r="AA822" s="326"/>
      <c r="AB822" s="326"/>
      <c r="AC822" s="326" t="str">
        <f>O822</f>
        <v>Offspring</v>
      </c>
      <c r="AD822" s="326"/>
      <c r="AE822" s="326"/>
      <c r="AF822" s="326"/>
      <c r="AG822" s="327"/>
      <c r="AH822" s="327"/>
      <c r="AI822" s="327"/>
      <c r="AJ822" s="327"/>
      <c r="AK822" s="327"/>
      <c r="AL822" s="327"/>
      <c r="AM822" s="327"/>
      <c r="AN822" s="327"/>
      <c r="AO822" s="327"/>
      <c r="AP822" s="327"/>
      <c r="AQ822" s="253"/>
      <c r="AR822" s="255"/>
      <c r="AS822" s="243"/>
      <c r="AT822" s="243"/>
      <c r="AU822" s="243"/>
    </row>
    <row r="823" spans="1:47" outlineLevel="2" x14ac:dyDescent="0.35">
      <c r="A823" s="243"/>
      <c r="B823" s="252"/>
      <c r="C823" s="245">
        <f>INT($C$817)+2</f>
        <v>3</v>
      </c>
      <c r="D823" s="253"/>
      <c r="E823" s="325"/>
      <c r="F823" s="325"/>
      <c r="G823" s="253"/>
      <c r="H823" s="267"/>
      <c r="I823" s="267"/>
      <c r="J823" s="267"/>
      <c r="K823" s="315" t="s">
        <v>498</v>
      </c>
      <c r="L823" s="315" t="s">
        <v>499</v>
      </c>
      <c r="M823" s="315" t="s">
        <v>500</v>
      </c>
      <c r="N823" s="315" t="s">
        <v>501</v>
      </c>
      <c r="O823" s="267" t="str">
        <f>K823</f>
        <v>BBB</v>
      </c>
      <c r="P823" s="267" t="str">
        <f>L823</f>
        <v>BBM</v>
      </c>
      <c r="Q823" s="267" t="str">
        <f>M823</f>
        <v>BBT</v>
      </c>
      <c r="R823" s="267" t="str">
        <f>N823</f>
        <v>BMT</v>
      </c>
      <c r="S823" s="267" t="str">
        <f>O823</f>
        <v>BBB</v>
      </c>
      <c r="T823" s="267" t="str">
        <f>P823</f>
        <v>BBM</v>
      </c>
      <c r="U823" s="267" t="str">
        <f>Q823</f>
        <v>BBT</v>
      </c>
      <c r="V823" s="267" t="str">
        <f>R823</f>
        <v>BMT</v>
      </c>
      <c r="W823" s="267"/>
      <c r="X823" s="267"/>
      <c r="Y823" s="267" t="str">
        <f>K823</f>
        <v>BBB</v>
      </c>
      <c r="Z823" s="267" t="str">
        <f t="shared" ref="Z823:AF823" si="194">L823</f>
        <v>BBM</v>
      </c>
      <c r="AA823" s="267" t="str">
        <f t="shared" si="194"/>
        <v>BBT</v>
      </c>
      <c r="AB823" s="267" t="str">
        <f t="shared" si="194"/>
        <v>BMT</v>
      </c>
      <c r="AC823" s="267" t="str">
        <f t="shared" si="194"/>
        <v>BBB</v>
      </c>
      <c r="AD823" s="267" t="str">
        <f t="shared" si="194"/>
        <v>BBM</v>
      </c>
      <c r="AE823" s="267" t="str">
        <f t="shared" si="194"/>
        <v>BBT</v>
      </c>
      <c r="AF823" s="267" t="str">
        <f t="shared" si="194"/>
        <v>BMT</v>
      </c>
      <c r="AG823" s="267"/>
      <c r="AH823" s="267"/>
      <c r="AI823" s="267"/>
      <c r="AJ823" s="267"/>
      <c r="AK823" s="267"/>
      <c r="AL823" s="267"/>
      <c r="AM823" s="267"/>
      <c r="AN823" s="267"/>
      <c r="AO823" s="267"/>
      <c r="AP823" s="267"/>
      <c r="AQ823" s="253"/>
      <c r="AR823" s="255"/>
      <c r="AS823" s="243"/>
      <c r="AT823" s="243"/>
      <c r="AU823" s="243"/>
    </row>
    <row r="824" spans="1:47" ht="11.9" customHeight="1" outlineLevel="2" collapsed="1" x14ac:dyDescent="0.35">
      <c r="A824" s="243"/>
      <c r="B824" s="252" t="s">
        <v>391</v>
      </c>
      <c r="C824" s="245">
        <f>INT($C$817)+2.01</f>
        <v>3.01</v>
      </c>
      <c r="D824" s="253"/>
      <c r="E824" s="253"/>
      <c r="F824" s="253"/>
      <c r="G824" s="253"/>
      <c r="H824" s="267"/>
      <c r="I824" s="267"/>
      <c r="J824" s="267"/>
      <c r="K824" s="267"/>
      <c r="L824" s="267"/>
      <c r="M824" s="267"/>
      <c r="N824" s="267"/>
      <c r="O824" s="267"/>
      <c r="P824" s="267"/>
      <c r="Q824" s="267"/>
      <c r="R824" s="267"/>
      <c r="S824" s="267"/>
      <c r="T824" s="267"/>
      <c r="U824" s="267"/>
      <c r="V824" s="267"/>
      <c r="W824" s="267"/>
      <c r="X824" s="267"/>
      <c r="Y824" s="267"/>
      <c r="Z824" s="267"/>
      <c r="AA824" s="267"/>
      <c r="AB824" s="267"/>
      <c r="AC824" s="267"/>
      <c r="AD824" s="267"/>
      <c r="AE824" s="267"/>
      <c r="AF824" s="267"/>
      <c r="AG824" s="267"/>
      <c r="AH824" s="267"/>
      <c r="AI824" s="267"/>
      <c r="AJ824" s="267"/>
      <c r="AK824" s="267"/>
      <c r="AL824" s="267"/>
      <c r="AM824" s="267"/>
      <c r="AN824" s="267"/>
      <c r="AO824" s="267"/>
      <c r="AP824" s="267"/>
      <c r="AQ824" s="253"/>
      <c r="AR824" s="255"/>
      <c r="AS824" s="243"/>
      <c r="AT824" s="243"/>
      <c r="AU824" s="243"/>
    </row>
    <row r="825" spans="1:47" hidden="1" outlineLevel="4" x14ac:dyDescent="0.35">
      <c r="A825" s="243"/>
      <c r="B825" s="252"/>
      <c r="C825" s="245">
        <f>INT(MAX($C$836:$C$866))+1</f>
        <v>6</v>
      </c>
      <c r="D825" s="268"/>
      <c r="E825" s="325"/>
      <c r="F825" s="325"/>
      <c r="G825" s="268"/>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c r="AH825" s="325"/>
      <c r="AI825" s="325"/>
      <c r="AJ825" s="325"/>
      <c r="AK825" s="325"/>
      <c r="AL825" s="325"/>
      <c r="AM825" s="325"/>
      <c r="AN825" s="325"/>
      <c r="AO825" s="325"/>
      <c r="AP825" s="325"/>
      <c r="AQ825" s="268"/>
      <c r="AR825" s="255"/>
      <c r="AS825" s="243"/>
      <c r="AT825" s="243"/>
      <c r="AU825" s="243"/>
    </row>
    <row r="826" spans="1:47" hidden="1" outlineLevel="4" x14ac:dyDescent="0.35">
      <c r="A826" s="243"/>
      <c r="B826" s="252" t="s">
        <v>392</v>
      </c>
      <c r="C826" s="245">
        <f>INT(MAX($C$836:$C$866))+1</f>
        <v>6</v>
      </c>
      <c r="D826" s="268" t="s">
        <v>393</v>
      </c>
      <c r="E826" s="325"/>
      <c r="F826" s="325"/>
      <c r="G826" s="268"/>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268"/>
      <c r="AR826" s="255"/>
      <c r="AS826" s="243"/>
      <c r="AT826" s="243"/>
      <c r="AU826" s="243"/>
    </row>
    <row r="827" spans="1:47" outlineLevel="1" x14ac:dyDescent="0.35">
      <c r="A827" s="243"/>
      <c r="B827" s="252"/>
      <c r="C827" s="245">
        <f>INT($C$817)+1</f>
        <v>2</v>
      </c>
      <c r="D827" s="268"/>
      <c r="E827" s="325"/>
      <c r="F827" s="325"/>
      <c r="G827" s="268"/>
      <c r="H827" s="328" t="s">
        <v>620</v>
      </c>
      <c r="I827" s="286"/>
      <c r="J827" s="258"/>
      <c r="K827" s="258"/>
      <c r="L827" s="258"/>
      <c r="M827" s="258"/>
      <c r="N827" s="258"/>
      <c r="O827" s="258"/>
      <c r="P827" s="258"/>
      <c r="Q827" s="258"/>
      <c r="R827" s="258"/>
      <c r="S827" s="258"/>
      <c r="T827" s="258"/>
      <c r="U827" s="258"/>
      <c r="V827" s="258"/>
      <c r="W827" s="258"/>
      <c r="X827" s="258"/>
      <c r="Y827" s="317"/>
      <c r="Z827" s="317"/>
      <c r="AA827" s="317"/>
      <c r="AB827" s="317"/>
      <c r="AC827" s="317"/>
      <c r="AD827" s="317"/>
      <c r="AE827" s="317"/>
      <c r="AF827" s="317"/>
      <c r="AG827" s="317"/>
      <c r="AH827" s="317"/>
      <c r="AI827" s="317"/>
      <c r="AJ827" s="317"/>
      <c r="AK827" s="317"/>
      <c r="AL827" s="317"/>
      <c r="AM827" s="317"/>
      <c r="AN827" s="317"/>
      <c r="AO827" s="317"/>
      <c r="AP827" s="317"/>
      <c r="AQ827" s="268"/>
      <c r="AR827" s="255"/>
      <c r="AS827" s="243"/>
      <c r="AT827" s="243"/>
      <c r="AU827" s="243"/>
    </row>
    <row r="828" spans="1:47" ht="5.15" hidden="1" customHeight="1" outlineLevel="3" x14ac:dyDescent="0.35">
      <c r="A828" s="243"/>
      <c r="B828" s="252"/>
      <c r="C828" s="245">
        <f>INT($C$817)+3.005</f>
        <v>4.0049999999999999</v>
      </c>
      <c r="D828" s="268" t="s">
        <v>394</v>
      </c>
      <c r="E828" s="268"/>
      <c r="F828" s="268"/>
      <c r="G828" s="268"/>
      <c r="H828" s="329"/>
      <c r="I828" s="329"/>
      <c r="J828" s="329"/>
      <c r="K828" s="329"/>
      <c r="L828" s="329"/>
      <c r="M828" s="329"/>
      <c r="N828" s="329"/>
      <c r="O828" s="329"/>
      <c r="P828" s="329"/>
      <c r="Q828" s="329"/>
      <c r="R828" s="329"/>
      <c r="S828" s="329"/>
      <c r="T828" s="329"/>
      <c r="U828" s="329"/>
      <c r="V828" s="329"/>
      <c r="W828" s="329"/>
      <c r="X828" s="329"/>
      <c r="Y828" s="329"/>
      <c r="Z828" s="329"/>
      <c r="AA828" s="329"/>
      <c r="AB828" s="270"/>
      <c r="AC828" s="270"/>
      <c r="AD828" s="270"/>
      <c r="AE828" s="270"/>
      <c r="AF828" s="270"/>
      <c r="AG828" s="270"/>
      <c r="AH828" s="270"/>
      <c r="AI828" s="270"/>
      <c r="AJ828" s="270"/>
      <c r="AK828" s="270"/>
      <c r="AL828" s="270"/>
      <c r="AM828" s="270"/>
      <c r="AN828" s="270"/>
      <c r="AO828" s="270"/>
      <c r="AP828" s="270"/>
      <c r="AQ828" s="268"/>
      <c r="AR828" s="255"/>
      <c r="AS828" s="243"/>
      <c r="AT828" s="243"/>
      <c r="AU828" s="243"/>
    </row>
    <row r="829" spans="1:47" outlineLevel="2" x14ac:dyDescent="0.35">
      <c r="A829" s="243"/>
      <c r="B829" s="252"/>
      <c r="C829" s="245">
        <f>INT($C$817)+2</f>
        <v>3</v>
      </c>
      <c r="D829" s="268"/>
      <c r="E829" s="325"/>
      <c r="F829" s="325"/>
      <c r="G829" s="268"/>
      <c r="H829" s="577" t="s">
        <v>1008</v>
      </c>
      <c r="I829" s="273"/>
      <c r="J829" s="273"/>
      <c r="K829" s="289"/>
      <c r="L829" s="276">
        <v>3</v>
      </c>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t="15" customHeight="1" outlineLevel="2" collapsed="1" x14ac:dyDescent="0.35">
      <c r="A830" s="243"/>
      <c r="B830" s="252"/>
      <c r="C830" s="245">
        <f>INT($C$817)+2</f>
        <v>3</v>
      </c>
      <c r="D830" s="268"/>
      <c r="E830" s="325"/>
      <c r="F830" s="325"/>
      <c r="G830" s="268"/>
      <c r="H830" s="371"/>
      <c r="I830" s="406" t="s">
        <v>622</v>
      </c>
      <c r="J830" s="371" t="s">
        <v>623</v>
      </c>
      <c r="K830" s="339"/>
      <c r="L830" s="339"/>
      <c r="M830" s="339"/>
      <c r="N830" s="339"/>
      <c r="O830" s="339"/>
      <c r="P830" s="339"/>
      <c r="Q830" s="339"/>
      <c r="R830" s="339"/>
      <c r="S830" s="339"/>
      <c r="T830" s="339"/>
      <c r="U830" s="339"/>
      <c r="V830" s="339"/>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idden="1" outlineLevel="4" x14ac:dyDescent="0.35">
      <c r="A831" s="243"/>
      <c r="B831" s="252"/>
      <c r="C831" s="245">
        <f>INT($C$817)+4</f>
        <v>5</v>
      </c>
      <c r="D831" s="268"/>
      <c r="E831" s="325"/>
      <c r="F831" s="325"/>
      <c r="G831" s="268"/>
      <c r="H831" s="407"/>
      <c r="I831" s="408">
        <v>0</v>
      </c>
      <c r="J831" s="408" t="s">
        <v>625</v>
      </c>
      <c r="K831" s="273"/>
      <c r="L831" s="273"/>
      <c r="M831" s="273"/>
      <c r="N831" s="273"/>
      <c r="O831" s="273"/>
      <c r="P831" s="273"/>
      <c r="Q831" s="273"/>
      <c r="R831" s="273"/>
      <c r="S831" s="273"/>
      <c r="T831" s="273"/>
      <c r="U831" s="273"/>
      <c r="V831" s="273"/>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68"/>
      <c r="AR831" s="255"/>
      <c r="AS831" s="243"/>
      <c r="AT831" s="243"/>
      <c r="AU831" s="243"/>
    </row>
    <row r="832" spans="1:47" hidden="1" outlineLevel="4" x14ac:dyDescent="0.35">
      <c r="A832" s="243"/>
      <c r="B832" s="252"/>
      <c r="C832" s="245">
        <f>INT($C$817)+4</f>
        <v>5</v>
      </c>
      <c r="D832" s="268"/>
      <c r="E832" s="325"/>
      <c r="F832" s="325"/>
      <c r="G832" s="268"/>
      <c r="H832" s="289"/>
      <c r="I832" s="295">
        <v>1</v>
      </c>
      <c r="J832" s="289" t="s">
        <v>626</v>
      </c>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68"/>
      <c r="AR832" s="255"/>
      <c r="AS832" s="243"/>
      <c r="AT832" s="243"/>
      <c r="AU832" s="243"/>
    </row>
    <row r="833" spans="1:47" hidden="1" outlineLevel="4" x14ac:dyDescent="0.35">
      <c r="A833" s="243"/>
      <c r="B833" s="252"/>
      <c r="C833" s="245">
        <f>INT($C$817)+4</f>
        <v>5</v>
      </c>
      <c r="D833" s="268"/>
      <c r="E833" s="325"/>
      <c r="F833" s="325"/>
      <c r="G833" s="268"/>
      <c r="H833" s="289"/>
      <c r="I833" s="295">
        <v>2</v>
      </c>
      <c r="J833" s="289" t="s">
        <v>627</v>
      </c>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68"/>
      <c r="AR833" s="255"/>
      <c r="AS833" s="243"/>
      <c r="AT833" s="243"/>
      <c r="AU833" s="243"/>
    </row>
    <row r="834" spans="1:47" ht="5.15" customHeight="1" outlineLevel="2" x14ac:dyDescent="0.35">
      <c r="A834" s="243"/>
      <c r="B834" s="252"/>
      <c r="C834" s="245">
        <f>INT($C$817)+2.005</f>
        <v>3.0049999999999999</v>
      </c>
      <c r="D834" s="268"/>
      <c r="E834" s="268"/>
      <c r="F834" s="268"/>
      <c r="G834" s="268"/>
      <c r="H834" s="268"/>
      <c r="I834" s="268"/>
      <c r="J834" s="268"/>
      <c r="K834" s="268"/>
      <c r="L834" s="268"/>
      <c r="M834" s="268"/>
      <c r="N834" s="268"/>
      <c r="O834" s="268"/>
      <c r="P834" s="268"/>
      <c r="Q834" s="268"/>
      <c r="R834" s="268"/>
      <c r="S834" s="268"/>
      <c r="T834" s="268"/>
      <c r="U834" s="268"/>
      <c r="V834" s="268"/>
      <c r="W834" s="268"/>
      <c r="X834" s="268"/>
      <c r="Y834" s="268"/>
      <c r="Z834" s="268"/>
      <c r="AA834" s="268"/>
      <c r="AB834" s="268"/>
      <c r="AC834" s="268"/>
      <c r="AD834" s="268"/>
      <c r="AE834" s="268"/>
      <c r="AF834" s="268"/>
      <c r="AG834" s="268"/>
      <c r="AH834" s="268"/>
      <c r="AI834" s="268"/>
      <c r="AJ834" s="268"/>
      <c r="AK834" s="268"/>
      <c r="AL834" s="268"/>
      <c r="AM834" s="268"/>
      <c r="AN834" s="268"/>
      <c r="AO834" s="268"/>
      <c r="AP834" s="268"/>
      <c r="AQ834" s="268" t="s">
        <v>398</v>
      </c>
      <c r="AR834" s="255"/>
      <c r="AS834" s="243"/>
      <c r="AT834" s="243"/>
      <c r="AU834" s="243"/>
    </row>
    <row r="835" spans="1:47" outlineLevel="1" x14ac:dyDescent="0.35">
      <c r="A835" s="243"/>
      <c r="B835" s="252"/>
      <c r="C835" s="245">
        <f>INT($C$817)+1</f>
        <v>2</v>
      </c>
      <c r="D835" s="268"/>
      <c r="E835" s="325"/>
      <c r="F835" s="325"/>
      <c r="G835" s="268"/>
      <c r="H835" s="328" t="s">
        <v>628</v>
      </c>
      <c r="I835" s="286"/>
      <c r="J835" s="258"/>
      <c r="K835" s="258"/>
      <c r="L835" s="258"/>
      <c r="M835" s="258"/>
      <c r="N835" s="258"/>
      <c r="O835" s="258"/>
      <c r="P835" s="258"/>
      <c r="Q835" s="258"/>
      <c r="R835" s="258"/>
      <c r="S835" s="258"/>
      <c r="T835" s="258"/>
      <c r="U835" s="258"/>
      <c r="V835" s="258"/>
      <c r="W835" s="258"/>
      <c r="X835" s="258"/>
      <c r="Y835" s="317"/>
      <c r="Z835" s="317"/>
      <c r="AA835" s="317"/>
      <c r="AB835" s="317"/>
      <c r="AC835" s="317"/>
      <c r="AD835" s="317"/>
      <c r="AE835" s="317"/>
      <c r="AF835" s="317"/>
      <c r="AG835" s="317"/>
      <c r="AH835" s="317"/>
      <c r="AI835" s="317"/>
      <c r="AJ835" s="317"/>
      <c r="AK835" s="317"/>
      <c r="AL835" s="317"/>
      <c r="AM835" s="317"/>
      <c r="AN835" s="317"/>
      <c r="AO835" s="317"/>
      <c r="AP835" s="317"/>
      <c r="AQ835" s="268"/>
      <c r="AR835" s="255"/>
      <c r="AS835" s="243"/>
      <c r="AT835" s="243"/>
      <c r="AU835" s="243"/>
    </row>
    <row r="836" spans="1:47" ht="5.15" hidden="1" customHeight="1" outlineLevel="3" x14ac:dyDescent="0.35">
      <c r="A836" s="243"/>
      <c r="B836" s="252"/>
      <c r="C836" s="245">
        <f>INT($C$817)+3.005</f>
        <v>4.0049999999999999</v>
      </c>
      <c r="D836" s="268" t="s">
        <v>394</v>
      </c>
      <c r="E836" s="268"/>
      <c r="F836" s="268"/>
      <c r="G836" s="268"/>
      <c r="H836" s="329"/>
      <c r="I836" s="329"/>
      <c r="J836" s="329"/>
      <c r="K836" s="329"/>
      <c r="L836" s="329"/>
      <c r="M836" s="329"/>
      <c r="N836" s="329"/>
      <c r="O836" s="329"/>
      <c r="P836" s="329"/>
      <c r="Q836" s="329"/>
      <c r="R836" s="329"/>
      <c r="S836" s="329"/>
      <c r="T836" s="329"/>
      <c r="U836" s="329"/>
      <c r="V836" s="329"/>
      <c r="W836" s="329"/>
      <c r="X836" s="329"/>
      <c r="Y836" s="329"/>
      <c r="Z836" s="329"/>
      <c r="AA836" s="329"/>
      <c r="AB836" s="270"/>
      <c r="AC836" s="270"/>
      <c r="AD836" s="270"/>
      <c r="AE836" s="270"/>
      <c r="AF836" s="270"/>
      <c r="AG836" s="270"/>
      <c r="AH836" s="270"/>
      <c r="AI836" s="270"/>
      <c r="AJ836" s="270"/>
      <c r="AK836" s="270"/>
      <c r="AL836" s="270"/>
      <c r="AM836" s="270"/>
      <c r="AN836" s="270"/>
      <c r="AO836" s="270"/>
      <c r="AP836" s="270"/>
      <c r="AQ836" s="268"/>
      <c r="AR836" s="255"/>
      <c r="AS836" s="243"/>
      <c r="AT836" s="243"/>
      <c r="AU836" s="243"/>
    </row>
    <row r="837" spans="1:47" outlineLevel="2" x14ac:dyDescent="0.35">
      <c r="A837" s="243"/>
      <c r="B837" s="252"/>
      <c r="C837" s="245">
        <f>INT($C$817)+2</f>
        <v>3</v>
      </c>
      <c r="D837" s="268"/>
      <c r="E837" s="325"/>
      <c r="F837" s="325"/>
      <c r="G837" s="268"/>
      <c r="H837" s="577" t="s">
        <v>1009</v>
      </c>
      <c r="I837" s="273"/>
      <c r="J837" s="273"/>
      <c r="K837" s="289">
        <f>i_s_len</f>
        <v>8</v>
      </c>
      <c r="L837" s="276">
        <v>3</v>
      </c>
      <c r="M837" s="273"/>
      <c r="N837" s="274" t="s">
        <v>629</v>
      </c>
      <c r="O837" s="273"/>
      <c r="P837" s="273"/>
      <c r="Q837" s="273"/>
      <c r="R837" s="273"/>
      <c r="S837" s="273"/>
      <c r="T837" s="273"/>
      <c r="U837" s="273"/>
      <c r="V837" s="273"/>
      <c r="W837" s="273"/>
      <c r="X837" s="273"/>
      <c r="Y837" s="405" t="s">
        <v>621</v>
      </c>
      <c r="Z837" s="273"/>
      <c r="AA837" s="273"/>
      <c r="AB837" s="273"/>
      <c r="AC837" s="273"/>
      <c r="AD837" s="273"/>
      <c r="AE837" s="273"/>
      <c r="AF837" s="273"/>
      <c r="AG837" s="273"/>
      <c r="AH837" s="273"/>
      <c r="AI837" s="273"/>
      <c r="AJ837" s="273"/>
      <c r="AK837" s="273"/>
      <c r="AL837" s="273"/>
      <c r="AM837" s="273"/>
      <c r="AN837" s="273"/>
      <c r="AO837" s="273"/>
      <c r="AP837" s="273"/>
      <c r="AQ837" s="268"/>
      <c r="AR837" s="255"/>
      <c r="AS837" s="243"/>
      <c r="AT837" s="243"/>
      <c r="AU837" s="243"/>
    </row>
    <row r="838" spans="1:47" ht="15" customHeight="1" outlineLevel="2" collapsed="1" x14ac:dyDescent="0.35">
      <c r="A838" s="243"/>
      <c r="B838" s="252"/>
      <c r="C838" s="245">
        <f>INT($C$817)+2</f>
        <v>3</v>
      </c>
      <c r="D838" s="268"/>
      <c r="E838" s="325"/>
      <c r="F838" s="325"/>
      <c r="G838" s="268"/>
      <c r="H838" s="371" t="s">
        <v>630</v>
      </c>
      <c r="I838" s="371" t="s">
        <v>622</v>
      </c>
      <c r="J838" s="371" t="s">
        <v>623</v>
      </c>
      <c r="K838" s="339" t="s">
        <v>1088</v>
      </c>
      <c r="L838" s="339"/>
      <c r="M838" s="339"/>
      <c r="N838" s="339"/>
      <c r="O838" s="339" t="s">
        <v>624</v>
      </c>
      <c r="P838" s="339"/>
      <c r="Q838" s="339"/>
      <c r="R838" s="339"/>
      <c r="S838" s="273"/>
      <c r="T838" s="273"/>
      <c r="U838" s="273"/>
      <c r="V838" s="273"/>
      <c r="W838" s="273"/>
      <c r="X838" s="273"/>
      <c r="Y838" s="410" t="s">
        <v>1088</v>
      </c>
      <c r="Z838" s="410"/>
      <c r="AA838" s="410"/>
      <c r="AB838" s="410"/>
      <c r="AC838" s="410" t="s">
        <v>624</v>
      </c>
      <c r="AD838" s="410"/>
      <c r="AE838" s="410"/>
      <c r="AF838" s="410"/>
      <c r="AG838" s="273"/>
      <c r="AH838" s="273"/>
      <c r="AI838" s="273"/>
      <c r="AJ838" s="273"/>
      <c r="AK838" s="273"/>
      <c r="AL838" s="273"/>
      <c r="AM838" s="273"/>
      <c r="AN838" s="273"/>
      <c r="AO838" s="273"/>
      <c r="AP838" s="273"/>
      <c r="AQ838" s="268"/>
      <c r="AR838" s="255"/>
      <c r="AS838" s="243"/>
      <c r="AT838" s="243"/>
      <c r="AU838" s="243"/>
    </row>
    <row r="839" spans="1:47" hidden="1" outlineLevel="4" x14ac:dyDescent="0.35">
      <c r="A839" s="243"/>
      <c r="B839" s="252"/>
      <c r="C839" s="245">
        <f t="shared" ref="C839:C847" si="195">INT($C$817)+4</f>
        <v>5</v>
      </c>
      <c r="D839" s="268"/>
      <c r="E839" s="325"/>
      <c r="F839" s="325"/>
      <c r="G839" s="268"/>
      <c r="H839" s="407" t="s">
        <v>631</v>
      </c>
      <c r="I839" s="408">
        <v>0</v>
      </c>
      <c r="J839" s="408" t="s">
        <v>632</v>
      </c>
      <c r="K839" s="411"/>
      <c r="L839" s="411"/>
      <c r="M839" s="411"/>
      <c r="N839" s="411"/>
      <c r="O839" s="412"/>
      <c r="P839" s="412"/>
      <c r="Q839" s="412"/>
      <c r="R839" s="412"/>
      <c r="S839" s="690" t="s">
        <v>1010</v>
      </c>
      <c r="T839" s="273"/>
      <c r="U839" s="273"/>
      <c r="V839" s="273"/>
      <c r="W839" s="273"/>
      <c r="X839" s="273"/>
      <c r="Y839" s="413">
        <f>364*10</f>
        <v>3640</v>
      </c>
      <c r="Z839" s="413">
        <f t="shared" ref="Z839:AB847" si="196">364*10</f>
        <v>3640</v>
      </c>
      <c r="AA839" s="413">
        <f t="shared" si="196"/>
        <v>3640</v>
      </c>
      <c r="AB839" s="413">
        <f t="shared" si="196"/>
        <v>3640</v>
      </c>
      <c r="AC839" s="413">
        <v>10000</v>
      </c>
      <c r="AD839" s="413">
        <v>10000</v>
      </c>
      <c r="AE839" s="413">
        <v>10000</v>
      </c>
      <c r="AF839" s="413">
        <v>10000</v>
      </c>
      <c r="AG839" s="413"/>
      <c r="AH839" s="413"/>
      <c r="AI839" s="413"/>
      <c r="AJ839" s="413"/>
      <c r="AK839" s="715"/>
      <c r="AL839" s="715"/>
      <c r="AM839" s="715"/>
      <c r="AN839" s="715"/>
      <c r="AO839" s="715"/>
      <c r="AP839" s="715"/>
      <c r="AQ839" s="268"/>
      <c r="AR839" s="255"/>
      <c r="AS839" s="243"/>
      <c r="AT839" s="243"/>
      <c r="AU839" s="243"/>
    </row>
    <row r="840" spans="1:47" hidden="1" outlineLevel="4" x14ac:dyDescent="0.35">
      <c r="A840" s="243"/>
      <c r="B840" s="252"/>
      <c r="C840" s="245">
        <f t="shared" si="195"/>
        <v>5</v>
      </c>
      <c r="D840" s="268"/>
      <c r="E840" s="325"/>
      <c r="F840" s="325"/>
      <c r="G840" s="268"/>
      <c r="H840" s="289" t="s">
        <v>633</v>
      </c>
      <c r="I840" s="295"/>
      <c r="J840" s="289" t="s">
        <v>634</v>
      </c>
      <c r="K840" s="401"/>
      <c r="L840" s="401"/>
      <c r="M840" s="401"/>
      <c r="N840" s="401"/>
      <c r="O840" s="401"/>
      <c r="P840" s="401"/>
      <c r="Q840" s="401"/>
      <c r="R840" s="401"/>
      <c r="S840" s="273"/>
      <c r="T840" s="273"/>
      <c r="U840" s="273"/>
      <c r="V840" s="273"/>
      <c r="W840" s="273"/>
      <c r="X840" s="273"/>
      <c r="Y840" s="413">
        <f t="shared" ref="Y840:Y847" si="197">364*10</f>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35">
      <c r="A841" s="243"/>
      <c r="B841" s="252"/>
      <c r="C841" s="245">
        <f t="shared" si="195"/>
        <v>5</v>
      </c>
      <c r="D841" s="268"/>
      <c r="E841" s="325"/>
      <c r="F841" s="325"/>
      <c r="G841" s="268"/>
      <c r="H841" s="289" t="s">
        <v>635</v>
      </c>
      <c r="I841" s="295"/>
      <c r="J841" s="289" t="s">
        <v>634</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35">
      <c r="A842" s="243"/>
      <c r="B842" s="252"/>
      <c r="C842" s="245">
        <f t="shared" si="195"/>
        <v>5</v>
      </c>
      <c r="D842" s="268"/>
      <c r="E842" s="325"/>
      <c r="F842" s="325"/>
      <c r="G842" s="268"/>
      <c r="H842" s="289">
        <v>3</v>
      </c>
      <c r="I842" s="295"/>
      <c r="J842" s="289" t="s">
        <v>634</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35">
      <c r="A843" s="243"/>
      <c r="B843" s="252"/>
      <c r="C843" s="245">
        <f t="shared" si="195"/>
        <v>5</v>
      </c>
      <c r="D843" s="268"/>
      <c r="E843" s="325"/>
      <c r="F843" s="325"/>
      <c r="G843" s="268"/>
      <c r="H843" s="289">
        <v>4</v>
      </c>
      <c r="I843" s="295"/>
      <c r="J843" s="289" t="s">
        <v>634</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35">
      <c r="A844" s="243"/>
      <c r="B844" s="252"/>
      <c r="C844" s="245">
        <f t="shared" si="195"/>
        <v>5</v>
      </c>
      <c r="D844" s="268"/>
      <c r="E844" s="325"/>
      <c r="F844" s="325"/>
      <c r="G844" s="268"/>
      <c r="H844" s="289">
        <v>5</v>
      </c>
      <c r="I844" s="295"/>
      <c r="J844" s="289" t="s">
        <v>634</v>
      </c>
      <c r="K844" s="401"/>
      <c r="L844" s="401"/>
      <c r="M844" s="401"/>
      <c r="N844" s="401"/>
      <c r="O844" s="401"/>
      <c r="P844" s="401"/>
      <c r="Q844" s="401"/>
      <c r="R844" s="401"/>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09"/>
      <c r="AH844" s="409"/>
      <c r="AI844" s="409"/>
      <c r="AJ844" s="409"/>
      <c r="AK844" s="409"/>
      <c r="AL844" s="409"/>
      <c r="AM844" s="409"/>
      <c r="AN844" s="409"/>
      <c r="AO844" s="409"/>
      <c r="AP844" s="409"/>
      <c r="AQ844" s="268"/>
      <c r="AR844" s="255"/>
      <c r="AS844" s="243"/>
      <c r="AT844" s="243"/>
      <c r="AU844" s="243"/>
    </row>
    <row r="845" spans="1:47" hidden="1" outlineLevel="4" x14ac:dyDescent="0.35">
      <c r="A845" s="243"/>
      <c r="B845" s="252"/>
      <c r="C845" s="245">
        <f t="shared" si="195"/>
        <v>5</v>
      </c>
      <c r="D845" s="268"/>
      <c r="E845" s="325"/>
      <c r="F845" s="325"/>
      <c r="G845" s="268"/>
      <c r="H845" s="289">
        <v>6</v>
      </c>
      <c r="I845" s="295"/>
      <c r="J845" s="289" t="s">
        <v>634</v>
      </c>
      <c r="K845" s="401"/>
      <c r="L845" s="401"/>
      <c r="M845" s="401"/>
      <c r="N845" s="401"/>
      <c r="O845" s="401"/>
      <c r="P845" s="401"/>
      <c r="Q845" s="401"/>
      <c r="R845" s="401"/>
      <c r="S845" s="273"/>
      <c r="T845" s="273"/>
      <c r="U845" s="273"/>
      <c r="V845" s="273"/>
      <c r="W845" s="273"/>
      <c r="X845" s="273"/>
      <c r="Y845" s="413">
        <f t="shared" si="197"/>
        <v>3640</v>
      </c>
      <c r="Z845" s="413">
        <f t="shared" si="196"/>
        <v>3640</v>
      </c>
      <c r="AA845" s="413">
        <f t="shared" si="196"/>
        <v>3640</v>
      </c>
      <c r="AB845" s="413">
        <f t="shared" si="196"/>
        <v>3640</v>
      </c>
      <c r="AC845" s="413">
        <v>10000</v>
      </c>
      <c r="AD845" s="413">
        <v>10000</v>
      </c>
      <c r="AE845" s="413">
        <v>10000</v>
      </c>
      <c r="AF845" s="413">
        <v>10000</v>
      </c>
      <c r="AG845" s="409"/>
      <c r="AH845" s="409"/>
      <c r="AI845" s="409"/>
      <c r="AJ845" s="409"/>
      <c r="AK845" s="409"/>
      <c r="AL845" s="409"/>
      <c r="AM845" s="409"/>
      <c r="AN845" s="409"/>
      <c r="AO845" s="409"/>
      <c r="AP845" s="409"/>
      <c r="AQ845" s="268"/>
      <c r="AR845" s="255"/>
      <c r="AS845" s="243"/>
      <c r="AT845" s="243"/>
      <c r="AU845" s="243"/>
    </row>
    <row r="846" spans="1:47" hidden="1" outlineLevel="4" x14ac:dyDescent="0.35">
      <c r="A846" s="243"/>
      <c r="B846" s="252"/>
      <c r="C846" s="245">
        <f t="shared" si="195"/>
        <v>5</v>
      </c>
      <c r="D846" s="268"/>
      <c r="E846" s="325"/>
      <c r="F846" s="325"/>
      <c r="G846" s="268"/>
      <c r="H846" s="289">
        <v>7</v>
      </c>
      <c r="I846" s="295"/>
      <c r="J846" s="289" t="s">
        <v>634</v>
      </c>
      <c r="K846" s="401"/>
      <c r="L846" s="401"/>
      <c r="M846" s="401"/>
      <c r="N846" s="401"/>
      <c r="O846" s="401"/>
      <c r="P846" s="401"/>
      <c r="Q846" s="401"/>
      <c r="R846" s="401"/>
      <c r="S846" s="273"/>
      <c r="T846" s="273"/>
      <c r="U846" s="273"/>
      <c r="V846" s="273"/>
      <c r="W846" s="273"/>
      <c r="X846" s="273"/>
      <c r="Y846" s="413">
        <f t="shared" si="197"/>
        <v>3640</v>
      </c>
      <c r="Z846" s="413">
        <f t="shared" si="196"/>
        <v>3640</v>
      </c>
      <c r="AA846" s="413">
        <f t="shared" si="196"/>
        <v>3640</v>
      </c>
      <c r="AB846" s="413">
        <f t="shared" si="196"/>
        <v>3640</v>
      </c>
      <c r="AC846" s="413">
        <v>10000</v>
      </c>
      <c r="AD846" s="413">
        <v>10000</v>
      </c>
      <c r="AE846" s="413">
        <v>10000</v>
      </c>
      <c r="AF846" s="413">
        <v>10000</v>
      </c>
      <c r="AG846" s="409"/>
      <c r="AH846" s="409"/>
      <c r="AI846" s="409"/>
      <c r="AJ846" s="409"/>
      <c r="AK846" s="409"/>
      <c r="AL846" s="409"/>
      <c r="AM846" s="409"/>
      <c r="AN846" s="409"/>
      <c r="AO846" s="409"/>
      <c r="AP846" s="409"/>
      <c r="AQ846" s="268"/>
      <c r="AR846" s="255"/>
      <c r="AS846" s="243"/>
      <c r="AT846" s="243"/>
      <c r="AU846" s="243"/>
    </row>
    <row r="847" spans="1:47" hidden="1" outlineLevel="4" x14ac:dyDescent="0.35">
      <c r="A847" s="243"/>
      <c r="B847" s="252"/>
      <c r="C847" s="245">
        <f t="shared" si="195"/>
        <v>5</v>
      </c>
      <c r="D847" s="268"/>
      <c r="E847" s="325"/>
      <c r="F847" s="325"/>
      <c r="G847" s="268"/>
      <c r="H847" s="415">
        <v>8</v>
      </c>
      <c r="I847" s="416"/>
      <c r="J847" s="415" t="s">
        <v>634</v>
      </c>
      <c r="K847" s="417"/>
      <c r="L847" s="417"/>
      <c r="M847" s="417"/>
      <c r="N847" s="417"/>
      <c r="O847" s="418"/>
      <c r="P847" s="418"/>
      <c r="Q847" s="418"/>
      <c r="R847" s="418"/>
      <c r="S847" s="273"/>
      <c r="T847" s="273"/>
      <c r="U847" s="273"/>
      <c r="V847" s="273"/>
      <c r="W847" s="273"/>
      <c r="X847" s="273"/>
      <c r="Y847" s="413">
        <f t="shared" si="197"/>
        <v>3640</v>
      </c>
      <c r="Z847" s="413">
        <f t="shared" si="196"/>
        <v>3640</v>
      </c>
      <c r="AA847" s="413">
        <f t="shared" si="196"/>
        <v>3640</v>
      </c>
      <c r="AB847" s="413">
        <f t="shared" si="196"/>
        <v>3640</v>
      </c>
      <c r="AC847" s="413">
        <v>10000</v>
      </c>
      <c r="AD847" s="413">
        <v>10000</v>
      </c>
      <c r="AE847" s="413">
        <v>10000</v>
      </c>
      <c r="AF847" s="413">
        <v>10000</v>
      </c>
      <c r="AG847" s="419"/>
      <c r="AH847" s="419"/>
      <c r="AI847" s="419"/>
      <c r="AJ847" s="419"/>
      <c r="AK847" s="715"/>
      <c r="AL847" s="715"/>
      <c r="AM847" s="715"/>
      <c r="AN847" s="715"/>
      <c r="AO847" s="715"/>
      <c r="AP847" s="715"/>
      <c r="AQ847" s="268"/>
      <c r="AR847" s="255"/>
      <c r="AS847" s="243"/>
      <c r="AT847" s="243"/>
      <c r="AU847" s="243"/>
    </row>
    <row r="848" spans="1:47" ht="22.5" hidden="1" customHeight="1" outlineLevel="3" x14ac:dyDescent="0.35">
      <c r="A848" s="243"/>
      <c r="B848" s="252"/>
      <c r="C848" s="245">
        <f t="shared" ref="C848:C865" si="198">INT($C$817)+3</f>
        <v>4</v>
      </c>
      <c r="D848" s="268"/>
      <c r="E848" s="325"/>
      <c r="F848" s="325"/>
      <c r="G848" s="268"/>
      <c r="H848" s="407" t="s">
        <v>631</v>
      </c>
      <c r="I848" s="408">
        <v>1</v>
      </c>
      <c r="J848" s="295" t="s">
        <v>636</v>
      </c>
      <c r="K848" s="414">
        <f>INT(4*30.4)</f>
        <v>121</v>
      </c>
      <c r="L848" s="414">
        <f>INT(4*30.4)</f>
        <v>121</v>
      </c>
      <c r="M848" s="414">
        <f>INT(4*30.4)</f>
        <v>121</v>
      </c>
      <c r="N848" s="414">
        <f>INT(4*30.4)</f>
        <v>121</v>
      </c>
      <c r="O848" s="414"/>
      <c r="P848" s="414"/>
      <c r="Q848" s="414"/>
      <c r="R848" s="414"/>
      <c r="S848" s="925" t="s">
        <v>1121</v>
      </c>
      <c r="T848" s="926"/>
      <c r="U848" s="926"/>
      <c r="V848" s="926"/>
      <c r="W848" s="927"/>
      <c r="X848" s="273"/>
      <c r="Y848" s="420">
        <f t="shared" ref="Y848:AB856" si="199">IF(K848="",0,K848)</f>
        <v>121</v>
      </c>
      <c r="Z848" s="420">
        <f t="shared" si="199"/>
        <v>121</v>
      </c>
      <c r="AA848" s="420">
        <f t="shared" si="199"/>
        <v>121</v>
      </c>
      <c r="AB848" s="420">
        <f t="shared" si="199"/>
        <v>121</v>
      </c>
      <c r="AC848" s="834">
        <f>IF(O848="",10000,O848)</f>
        <v>10000</v>
      </c>
      <c r="AD848" s="834">
        <f t="shared" ref="AD848:AF865" si="200">IF(P848="",10000,P848)</f>
        <v>10000</v>
      </c>
      <c r="AE848" s="834">
        <f t="shared" si="200"/>
        <v>10000</v>
      </c>
      <c r="AF848" s="834">
        <f t="shared" si="200"/>
        <v>10000</v>
      </c>
      <c r="AG848" s="413"/>
      <c r="AH848" s="413"/>
      <c r="AI848" s="413"/>
      <c r="AJ848" s="413"/>
      <c r="AK848" s="715"/>
      <c r="AL848" s="715"/>
      <c r="AM848" s="715"/>
      <c r="AN848" s="715"/>
      <c r="AO848" s="715"/>
      <c r="AP848" s="715"/>
      <c r="AQ848" s="268"/>
      <c r="AR848" s="255"/>
      <c r="AS848" s="243"/>
      <c r="AT848" s="243"/>
      <c r="AU848" s="243"/>
    </row>
    <row r="849" spans="1:47" hidden="1" outlineLevel="3" x14ac:dyDescent="0.35">
      <c r="A849" s="243"/>
      <c r="B849" s="252"/>
      <c r="C849" s="245">
        <f t="shared" si="198"/>
        <v>4</v>
      </c>
      <c r="D849" s="268"/>
      <c r="E849" s="325"/>
      <c r="F849" s="325"/>
      <c r="G849" s="268"/>
      <c r="H849" s="289" t="s">
        <v>633</v>
      </c>
      <c r="I849" s="295"/>
      <c r="J849" s="289" t="s">
        <v>634</v>
      </c>
      <c r="K849" s="414">
        <v>364</v>
      </c>
      <c r="L849" s="414">
        <v>364</v>
      </c>
      <c r="M849" s="414">
        <v>364</v>
      </c>
      <c r="N849" s="414">
        <v>364</v>
      </c>
      <c r="O849" s="414"/>
      <c r="P849" s="414"/>
      <c r="Q849" s="414"/>
      <c r="R849" s="414"/>
      <c r="S849" s="928"/>
      <c r="T849" s="929"/>
      <c r="U849" s="929"/>
      <c r="V849" s="929"/>
      <c r="W849" s="930"/>
      <c r="X849" s="273"/>
      <c r="Y849" s="420">
        <f t="shared" si="199"/>
        <v>364</v>
      </c>
      <c r="Z849" s="420">
        <f t="shared" si="199"/>
        <v>364</v>
      </c>
      <c r="AA849" s="420">
        <f t="shared" si="199"/>
        <v>364</v>
      </c>
      <c r="AB849" s="420">
        <f t="shared" si="199"/>
        <v>364</v>
      </c>
      <c r="AC849" s="834">
        <f t="shared" ref="AC849:AC865" si="201">IF(O849="",10000,O849)</f>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35">
      <c r="A850" s="243"/>
      <c r="B850" s="252"/>
      <c r="C850" s="245">
        <f t="shared" si="198"/>
        <v>4</v>
      </c>
      <c r="D850" s="268"/>
      <c r="E850" s="325"/>
      <c r="F850" s="325"/>
      <c r="G850" s="268"/>
      <c r="H850" s="289" t="s">
        <v>635</v>
      </c>
      <c r="I850" s="295"/>
      <c r="J850" s="289" t="s">
        <v>634</v>
      </c>
      <c r="K850" s="414">
        <f t="shared" ref="K850:K856" si="202">K849+364</f>
        <v>728</v>
      </c>
      <c r="L850" s="414">
        <f t="shared" ref="L850:N856" si="203">L849+364</f>
        <v>728</v>
      </c>
      <c r="M850" s="414">
        <f t="shared" si="203"/>
        <v>728</v>
      </c>
      <c r="N850" s="414">
        <f t="shared" si="203"/>
        <v>728</v>
      </c>
      <c r="O850" s="414"/>
      <c r="P850" s="414"/>
      <c r="Q850" s="414"/>
      <c r="R850" s="414"/>
      <c r="S850" s="928"/>
      <c r="T850" s="929"/>
      <c r="U850" s="929"/>
      <c r="V850" s="929"/>
      <c r="W850" s="930"/>
      <c r="X850" s="273"/>
      <c r="Y850" s="420">
        <f t="shared" si="199"/>
        <v>728</v>
      </c>
      <c r="Z850" s="420">
        <f t="shared" si="199"/>
        <v>728</v>
      </c>
      <c r="AA850" s="420">
        <f t="shared" si="199"/>
        <v>728</v>
      </c>
      <c r="AB850" s="420">
        <f t="shared" si="199"/>
        <v>728</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35">
      <c r="A851" s="243"/>
      <c r="B851" s="252"/>
      <c r="C851" s="245">
        <f t="shared" si="198"/>
        <v>4</v>
      </c>
      <c r="D851" s="268"/>
      <c r="E851" s="325"/>
      <c r="F851" s="325"/>
      <c r="G851" s="268"/>
      <c r="H851" s="289">
        <v>3</v>
      </c>
      <c r="I851" s="295"/>
      <c r="J851" s="289" t="s">
        <v>634</v>
      </c>
      <c r="K851" s="414">
        <f t="shared" si="202"/>
        <v>1092</v>
      </c>
      <c r="L851" s="414">
        <f t="shared" si="203"/>
        <v>1092</v>
      </c>
      <c r="M851" s="414">
        <f t="shared" si="203"/>
        <v>1092</v>
      </c>
      <c r="N851" s="414">
        <f t="shared" si="203"/>
        <v>1092</v>
      </c>
      <c r="O851" s="414"/>
      <c r="P851" s="414"/>
      <c r="Q851" s="414"/>
      <c r="R851" s="414"/>
      <c r="S851" s="928"/>
      <c r="T851" s="929"/>
      <c r="U851" s="929"/>
      <c r="V851" s="929"/>
      <c r="W851" s="930"/>
      <c r="X851" s="273"/>
      <c r="Y851" s="420">
        <f t="shared" si="199"/>
        <v>1092</v>
      </c>
      <c r="Z851" s="420">
        <f t="shared" si="199"/>
        <v>1092</v>
      </c>
      <c r="AA851" s="420">
        <f t="shared" si="199"/>
        <v>1092</v>
      </c>
      <c r="AB851" s="420">
        <f t="shared" si="199"/>
        <v>1092</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35">
      <c r="A852" s="243"/>
      <c r="B852" s="252"/>
      <c r="C852" s="245">
        <f t="shared" si="198"/>
        <v>4</v>
      </c>
      <c r="D852" s="268"/>
      <c r="E852" s="325"/>
      <c r="F852" s="325"/>
      <c r="G852" s="268"/>
      <c r="H852" s="289">
        <v>4</v>
      </c>
      <c r="I852" s="295"/>
      <c r="J852" s="289" t="s">
        <v>634</v>
      </c>
      <c r="K852" s="414">
        <f t="shared" si="202"/>
        <v>1456</v>
      </c>
      <c r="L852" s="414">
        <f t="shared" si="203"/>
        <v>1456</v>
      </c>
      <c r="M852" s="414">
        <f t="shared" si="203"/>
        <v>1456</v>
      </c>
      <c r="N852" s="414">
        <f t="shared" si="203"/>
        <v>1456</v>
      </c>
      <c r="O852" s="414"/>
      <c r="P852" s="414"/>
      <c r="Q852" s="414"/>
      <c r="R852" s="414"/>
      <c r="S852" s="928"/>
      <c r="T852" s="929"/>
      <c r="U852" s="929"/>
      <c r="V852" s="929"/>
      <c r="W852" s="930"/>
      <c r="X852" s="273"/>
      <c r="Y852" s="420">
        <f t="shared" si="199"/>
        <v>1456</v>
      </c>
      <c r="Z852" s="420">
        <f t="shared" si="199"/>
        <v>1456</v>
      </c>
      <c r="AA852" s="420">
        <f t="shared" si="199"/>
        <v>1456</v>
      </c>
      <c r="AB852" s="420">
        <f t="shared" si="199"/>
        <v>1456</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35">
      <c r="A853" s="243"/>
      <c r="B853" s="252"/>
      <c r="C853" s="245">
        <f t="shared" si="198"/>
        <v>4</v>
      </c>
      <c r="D853" s="268"/>
      <c r="E853" s="325"/>
      <c r="F853" s="325"/>
      <c r="G853" s="268"/>
      <c r="H853" s="289">
        <v>5</v>
      </c>
      <c r="I853" s="295"/>
      <c r="J853" s="289" t="s">
        <v>634</v>
      </c>
      <c r="K853" s="414">
        <f t="shared" si="202"/>
        <v>1820</v>
      </c>
      <c r="L853" s="414">
        <f t="shared" si="203"/>
        <v>1820</v>
      </c>
      <c r="M853" s="414">
        <f t="shared" si="203"/>
        <v>1820</v>
      </c>
      <c r="N853" s="414">
        <f t="shared" si="203"/>
        <v>1820</v>
      </c>
      <c r="O853" s="414"/>
      <c r="P853" s="414"/>
      <c r="Q853" s="414"/>
      <c r="R853" s="414"/>
      <c r="S853" s="928"/>
      <c r="T853" s="929"/>
      <c r="U853" s="929"/>
      <c r="V853" s="929"/>
      <c r="W853" s="930"/>
      <c r="X853" s="273"/>
      <c r="Y853" s="420">
        <f t="shared" si="199"/>
        <v>1820</v>
      </c>
      <c r="Z853" s="420">
        <f t="shared" si="199"/>
        <v>1820</v>
      </c>
      <c r="AA853" s="420">
        <f t="shared" si="199"/>
        <v>1820</v>
      </c>
      <c r="AB853" s="420">
        <f t="shared" si="199"/>
        <v>1820</v>
      </c>
      <c r="AC853" s="834">
        <f t="shared" si="201"/>
        <v>10000</v>
      </c>
      <c r="AD853" s="834">
        <f t="shared" si="200"/>
        <v>10000</v>
      </c>
      <c r="AE853" s="834">
        <f t="shared" si="200"/>
        <v>10000</v>
      </c>
      <c r="AF853" s="834">
        <f t="shared" si="200"/>
        <v>10000</v>
      </c>
      <c r="AG853" s="409"/>
      <c r="AH853" s="409"/>
      <c r="AI853" s="409"/>
      <c r="AJ853" s="409"/>
      <c r="AK853" s="409"/>
      <c r="AL853" s="409"/>
      <c r="AM853" s="409"/>
      <c r="AN853" s="409"/>
      <c r="AO853" s="409"/>
      <c r="AP853" s="409"/>
      <c r="AQ853" s="268"/>
      <c r="AR853" s="255"/>
      <c r="AS853" s="243"/>
      <c r="AT853" s="243"/>
      <c r="AU853" s="243"/>
    </row>
    <row r="854" spans="1:47" hidden="1" outlineLevel="3" x14ac:dyDescent="0.35">
      <c r="A854" s="243"/>
      <c r="B854" s="252"/>
      <c r="C854" s="245">
        <f t="shared" si="198"/>
        <v>4</v>
      </c>
      <c r="D854" s="268"/>
      <c r="E854" s="325"/>
      <c r="F854" s="325"/>
      <c r="G854" s="268"/>
      <c r="H854" s="289">
        <v>6</v>
      </c>
      <c r="I854" s="295"/>
      <c r="J854" s="289" t="s">
        <v>634</v>
      </c>
      <c r="K854" s="414">
        <f t="shared" si="202"/>
        <v>2184</v>
      </c>
      <c r="L854" s="414">
        <f t="shared" si="203"/>
        <v>2184</v>
      </c>
      <c r="M854" s="414">
        <f t="shared" si="203"/>
        <v>2184</v>
      </c>
      <c r="N854" s="414">
        <f t="shared" si="203"/>
        <v>2184</v>
      </c>
      <c r="O854" s="414"/>
      <c r="P854" s="414"/>
      <c r="Q854" s="414"/>
      <c r="R854" s="414"/>
      <c r="S854" s="928"/>
      <c r="T854" s="929"/>
      <c r="U854" s="929"/>
      <c r="V854" s="929"/>
      <c r="W854" s="930"/>
      <c r="X854" s="273"/>
      <c r="Y854" s="420">
        <f t="shared" si="199"/>
        <v>2184</v>
      </c>
      <c r="Z854" s="420">
        <f t="shared" si="199"/>
        <v>2184</v>
      </c>
      <c r="AA854" s="420">
        <f t="shared" si="199"/>
        <v>2184</v>
      </c>
      <c r="AB854" s="420">
        <f t="shared" si="199"/>
        <v>2184</v>
      </c>
      <c r="AC854" s="834">
        <f t="shared" si="201"/>
        <v>10000</v>
      </c>
      <c r="AD854" s="834">
        <f t="shared" si="200"/>
        <v>10000</v>
      </c>
      <c r="AE854" s="834">
        <f t="shared" si="200"/>
        <v>10000</v>
      </c>
      <c r="AF854" s="834">
        <f t="shared" si="200"/>
        <v>10000</v>
      </c>
      <c r="AG854" s="409"/>
      <c r="AH854" s="409"/>
      <c r="AI854" s="409"/>
      <c r="AJ854" s="409"/>
      <c r="AK854" s="409"/>
      <c r="AL854" s="409"/>
      <c r="AM854" s="409"/>
      <c r="AN854" s="409"/>
      <c r="AO854" s="409"/>
      <c r="AP854" s="409"/>
      <c r="AQ854" s="268"/>
      <c r="AR854" s="255"/>
      <c r="AS854" s="243"/>
      <c r="AT854" s="243"/>
      <c r="AU854" s="243"/>
    </row>
    <row r="855" spans="1:47" hidden="1" outlineLevel="3" x14ac:dyDescent="0.35">
      <c r="A855" s="243"/>
      <c r="B855" s="252"/>
      <c r="C855" s="245">
        <f t="shared" si="198"/>
        <v>4</v>
      </c>
      <c r="D855" s="268"/>
      <c r="E855" s="325"/>
      <c r="F855" s="325"/>
      <c r="G855" s="268"/>
      <c r="H855" s="289">
        <v>7</v>
      </c>
      <c r="I855" s="295"/>
      <c r="J855" s="289" t="s">
        <v>634</v>
      </c>
      <c r="K855" s="414">
        <f t="shared" si="202"/>
        <v>2548</v>
      </c>
      <c r="L855" s="414">
        <f t="shared" si="203"/>
        <v>2548</v>
      </c>
      <c r="M855" s="414">
        <f t="shared" si="203"/>
        <v>2548</v>
      </c>
      <c r="N855" s="414">
        <f t="shared" si="203"/>
        <v>2548</v>
      </c>
      <c r="O855" s="414"/>
      <c r="P855" s="414"/>
      <c r="Q855" s="414"/>
      <c r="R855" s="414"/>
      <c r="S855" s="928"/>
      <c r="T855" s="929"/>
      <c r="U855" s="929"/>
      <c r="V855" s="929"/>
      <c r="W855" s="930"/>
      <c r="X855" s="273"/>
      <c r="Y855" s="420">
        <f t="shared" si="199"/>
        <v>2548</v>
      </c>
      <c r="Z855" s="420">
        <f t="shared" si="199"/>
        <v>2548</v>
      </c>
      <c r="AA855" s="420">
        <f t="shared" si="199"/>
        <v>2548</v>
      </c>
      <c r="AB855" s="420">
        <f t="shared" si="199"/>
        <v>2548</v>
      </c>
      <c r="AC855" s="834">
        <f t="shared" si="201"/>
        <v>10000</v>
      </c>
      <c r="AD855" s="834">
        <f t="shared" si="200"/>
        <v>10000</v>
      </c>
      <c r="AE855" s="834">
        <f t="shared" si="200"/>
        <v>10000</v>
      </c>
      <c r="AF855" s="834">
        <f t="shared" si="200"/>
        <v>10000</v>
      </c>
      <c r="AG855" s="409"/>
      <c r="AH855" s="409"/>
      <c r="AI855" s="409"/>
      <c r="AJ855" s="409"/>
      <c r="AK855" s="409"/>
      <c r="AL855" s="409"/>
      <c r="AM855" s="409"/>
      <c r="AN855" s="409"/>
      <c r="AO855" s="409"/>
      <c r="AP855" s="409"/>
      <c r="AQ855" s="268"/>
      <c r="AR855" s="255"/>
      <c r="AS855" s="243"/>
      <c r="AT855" s="243"/>
      <c r="AU855" s="243"/>
    </row>
    <row r="856" spans="1:47" hidden="1" outlineLevel="3" x14ac:dyDescent="0.35">
      <c r="A856" s="243"/>
      <c r="B856" s="252"/>
      <c r="C856" s="245">
        <f t="shared" si="198"/>
        <v>4</v>
      </c>
      <c r="D856" s="268"/>
      <c r="E856" s="325"/>
      <c r="F856" s="325"/>
      <c r="G856" s="268"/>
      <c r="H856" s="415">
        <v>8</v>
      </c>
      <c r="I856" s="416"/>
      <c r="J856" s="415" t="s">
        <v>634</v>
      </c>
      <c r="K856" s="414">
        <f t="shared" si="202"/>
        <v>2912</v>
      </c>
      <c r="L856" s="414">
        <f t="shared" si="203"/>
        <v>2912</v>
      </c>
      <c r="M856" s="414">
        <f t="shared" si="203"/>
        <v>2912</v>
      </c>
      <c r="N856" s="414">
        <f t="shared" si="203"/>
        <v>2912</v>
      </c>
      <c r="O856" s="414"/>
      <c r="P856" s="414"/>
      <c r="Q856" s="414"/>
      <c r="R856" s="414"/>
      <c r="S856" s="928"/>
      <c r="T856" s="929"/>
      <c r="U856" s="929"/>
      <c r="V856" s="929"/>
      <c r="W856" s="930"/>
      <c r="X856" s="273"/>
      <c r="Y856" s="420">
        <f t="shared" si="199"/>
        <v>2912</v>
      </c>
      <c r="Z856" s="420">
        <f t="shared" si="199"/>
        <v>2912</v>
      </c>
      <c r="AA856" s="420">
        <f t="shared" si="199"/>
        <v>2912</v>
      </c>
      <c r="AB856" s="420">
        <f t="shared" si="199"/>
        <v>2912</v>
      </c>
      <c r="AC856" s="834">
        <f t="shared" si="201"/>
        <v>10000</v>
      </c>
      <c r="AD856" s="834">
        <f t="shared" si="200"/>
        <v>10000</v>
      </c>
      <c r="AE856" s="834">
        <f t="shared" si="200"/>
        <v>10000</v>
      </c>
      <c r="AF856" s="834">
        <f t="shared" si="200"/>
        <v>10000</v>
      </c>
      <c r="AG856" s="419"/>
      <c r="AH856" s="419"/>
      <c r="AI856" s="419"/>
      <c r="AJ856" s="419"/>
      <c r="AK856" s="715"/>
      <c r="AL856" s="715"/>
      <c r="AM856" s="715"/>
      <c r="AN856" s="715"/>
      <c r="AO856" s="715"/>
      <c r="AP856" s="715"/>
      <c r="AQ856" s="268"/>
      <c r="AR856" s="255"/>
      <c r="AS856" s="243"/>
      <c r="AT856" s="243"/>
      <c r="AU856" s="243"/>
    </row>
    <row r="857" spans="1:47" hidden="1" outlineLevel="3" x14ac:dyDescent="0.35">
      <c r="A857" s="243"/>
      <c r="B857" s="252"/>
      <c r="C857" s="245">
        <f t="shared" si="198"/>
        <v>4</v>
      </c>
      <c r="D857" s="268"/>
      <c r="E857" s="325"/>
      <c r="F857" s="325"/>
      <c r="G857" s="268"/>
      <c r="H857" s="407" t="s">
        <v>631</v>
      </c>
      <c r="I857" s="408">
        <v>2</v>
      </c>
      <c r="J857" s="408" t="s">
        <v>637</v>
      </c>
      <c r="K857" s="414"/>
      <c r="L857" s="414"/>
      <c r="M857" s="414"/>
      <c r="N857" s="414"/>
      <c r="O857" s="414">
        <v>45</v>
      </c>
      <c r="P857" s="414">
        <v>45</v>
      </c>
      <c r="Q857" s="414">
        <v>45</v>
      </c>
      <c r="R857" s="414">
        <v>47</v>
      </c>
      <c r="S857" s="928"/>
      <c r="T857" s="929"/>
      <c r="U857" s="929"/>
      <c r="V857" s="929"/>
      <c r="W857" s="930"/>
      <c r="X857" s="273"/>
      <c r="Y857" s="421">
        <f>IF(K857="",10*364,K857)</f>
        <v>3640</v>
      </c>
      <c r="Z857" s="421">
        <f t="shared" ref="Z857:AB865" si="204">IF(L857="",10*364,L857)</f>
        <v>3640</v>
      </c>
      <c r="AA857" s="421">
        <f t="shared" si="204"/>
        <v>3640</v>
      </c>
      <c r="AB857" s="421">
        <f t="shared" si="204"/>
        <v>3640</v>
      </c>
      <c r="AC857" s="834">
        <f t="shared" si="201"/>
        <v>45</v>
      </c>
      <c r="AD857" s="834">
        <f t="shared" si="200"/>
        <v>45</v>
      </c>
      <c r="AE857" s="834">
        <f t="shared" si="200"/>
        <v>45</v>
      </c>
      <c r="AF857" s="834">
        <f t="shared" si="200"/>
        <v>47</v>
      </c>
      <c r="AG857" s="413"/>
      <c r="AH857" s="413"/>
      <c r="AI857" s="413"/>
      <c r="AJ857" s="413"/>
      <c r="AK857" s="715"/>
      <c r="AL857" s="715"/>
      <c r="AM857" s="715"/>
      <c r="AN857" s="715"/>
      <c r="AO857" s="715"/>
      <c r="AP857" s="715"/>
      <c r="AQ857" s="268"/>
      <c r="AR857" s="255"/>
      <c r="AS857" s="243"/>
      <c r="AT857" s="243"/>
      <c r="AU857" s="243"/>
    </row>
    <row r="858" spans="1:47" hidden="1" outlineLevel="3" x14ac:dyDescent="0.35">
      <c r="A858" s="243"/>
      <c r="B858" s="252"/>
      <c r="C858" s="245">
        <f t="shared" si="198"/>
        <v>4</v>
      </c>
      <c r="D858" s="268"/>
      <c r="E858" s="325"/>
      <c r="F858" s="325"/>
      <c r="G858" s="268"/>
      <c r="H858" s="289" t="s">
        <v>633</v>
      </c>
      <c r="I858" s="295"/>
      <c r="J858" s="295" t="s">
        <v>637</v>
      </c>
      <c r="K858" s="414">
        <f>INT(15*30.4)-7</f>
        <v>449</v>
      </c>
      <c r="L858" s="414">
        <v>449</v>
      </c>
      <c r="M858" s="414">
        <v>449</v>
      </c>
      <c r="N858" s="414">
        <v>449</v>
      </c>
      <c r="O858" s="414">
        <v>45</v>
      </c>
      <c r="P858" s="414">
        <v>45</v>
      </c>
      <c r="Q858" s="414">
        <v>45</v>
      </c>
      <c r="R858" s="414">
        <v>47</v>
      </c>
      <c r="S858" s="928"/>
      <c r="T858" s="929"/>
      <c r="U858" s="929"/>
      <c r="V858" s="929"/>
      <c r="W858" s="930"/>
      <c r="X858" s="273"/>
      <c r="Y858" s="421">
        <f t="shared" ref="Y858:Y865" si="205">IF(K858="",10*364,K858)</f>
        <v>449</v>
      </c>
      <c r="Z858" s="421">
        <f t="shared" si="204"/>
        <v>449</v>
      </c>
      <c r="AA858" s="421">
        <f t="shared" si="204"/>
        <v>449</v>
      </c>
      <c r="AB858" s="421">
        <f t="shared" si="204"/>
        <v>449</v>
      </c>
      <c r="AC858" s="834">
        <f t="shared" si="201"/>
        <v>45</v>
      </c>
      <c r="AD858" s="834">
        <f t="shared" si="200"/>
        <v>45</v>
      </c>
      <c r="AE858" s="834">
        <f t="shared" si="200"/>
        <v>45</v>
      </c>
      <c r="AF858" s="834">
        <f t="shared" si="200"/>
        <v>47</v>
      </c>
      <c r="AG858" s="409"/>
      <c r="AH858" s="409"/>
      <c r="AI858" s="409"/>
      <c r="AJ858" s="409"/>
      <c r="AK858" s="409"/>
      <c r="AL858" s="409"/>
      <c r="AM858" s="409"/>
      <c r="AN858" s="409"/>
      <c r="AO858" s="409"/>
      <c r="AP858" s="409"/>
      <c r="AQ858" s="268"/>
      <c r="AR858" s="255"/>
      <c r="AS858" s="243"/>
      <c r="AT858" s="243"/>
      <c r="AU858" s="243"/>
    </row>
    <row r="859" spans="1:47" hidden="1" outlineLevel="3" x14ac:dyDescent="0.35">
      <c r="A859" s="243"/>
      <c r="B859" s="252"/>
      <c r="C859" s="245">
        <f t="shared" si="198"/>
        <v>4</v>
      </c>
      <c r="D859" s="268"/>
      <c r="E859" s="325"/>
      <c r="F859" s="325"/>
      <c r="G859" s="268"/>
      <c r="H859" s="289" t="s">
        <v>635</v>
      </c>
      <c r="I859" s="295"/>
      <c r="J859" s="295" t="s">
        <v>1011</v>
      </c>
      <c r="K859" s="414"/>
      <c r="L859" s="414"/>
      <c r="M859" s="414"/>
      <c r="N859" s="414"/>
      <c r="O859" s="414"/>
      <c r="P859" s="414"/>
      <c r="Q859" s="414"/>
      <c r="R859" s="414"/>
      <c r="S859" s="928"/>
      <c r="T859" s="929"/>
      <c r="U859" s="929"/>
      <c r="V859" s="929"/>
      <c r="W859" s="930"/>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35">
      <c r="A860" s="243"/>
      <c r="B860" s="252"/>
      <c r="C860" s="245">
        <f t="shared" si="198"/>
        <v>4</v>
      </c>
      <c r="D860" s="268"/>
      <c r="E860" s="325"/>
      <c r="F860" s="325"/>
      <c r="G860" s="268"/>
      <c r="H860" s="289">
        <v>3</v>
      </c>
      <c r="I860" s="295"/>
      <c r="J860" s="289" t="s">
        <v>634</v>
      </c>
      <c r="K860" s="414"/>
      <c r="L860" s="414"/>
      <c r="M860" s="414"/>
      <c r="N860" s="414"/>
      <c r="O860" s="414"/>
      <c r="P860" s="414"/>
      <c r="Q860" s="414"/>
      <c r="R860" s="414"/>
      <c r="S860" s="928"/>
      <c r="T860" s="929"/>
      <c r="U860" s="929"/>
      <c r="V860" s="929"/>
      <c r="W860" s="930"/>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35">
      <c r="A861" s="243"/>
      <c r="B861" s="252"/>
      <c r="C861" s="245">
        <f t="shared" si="198"/>
        <v>4</v>
      </c>
      <c r="D861" s="268"/>
      <c r="E861" s="325"/>
      <c r="F861" s="325"/>
      <c r="G861" s="268"/>
      <c r="H861" s="289">
        <v>4</v>
      </c>
      <c r="I861" s="295"/>
      <c r="J861" s="289" t="s">
        <v>634</v>
      </c>
      <c r="K861" s="414"/>
      <c r="L861" s="414"/>
      <c r="M861" s="414"/>
      <c r="N861" s="414"/>
      <c r="O861" s="414"/>
      <c r="P861" s="414"/>
      <c r="Q861" s="414"/>
      <c r="R861" s="414"/>
      <c r="S861" s="928"/>
      <c r="T861" s="929"/>
      <c r="U861" s="929"/>
      <c r="V861" s="929"/>
      <c r="W861" s="930"/>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35">
      <c r="A862" s="243"/>
      <c r="B862" s="252"/>
      <c r="C862" s="245">
        <f t="shared" si="198"/>
        <v>4</v>
      </c>
      <c r="D862" s="268"/>
      <c r="E862" s="325"/>
      <c r="F862" s="325"/>
      <c r="G862" s="268"/>
      <c r="H862" s="289">
        <v>5</v>
      </c>
      <c r="I862" s="295"/>
      <c r="J862" s="289" t="s">
        <v>634</v>
      </c>
      <c r="K862" s="414"/>
      <c r="L862" s="414"/>
      <c r="M862" s="414"/>
      <c r="N862" s="414"/>
      <c r="O862" s="414"/>
      <c r="P862" s="414"/>
      <c r="Q862" s="414"/>
      <c r="R862" s="414"/>
      <c r="S862" s="928"/>
      <c r="T862" s="929"/>
      <c r="U862" s="929"/>
      <c r="V862" s="929"/>
      <c r="W862" s="930"/>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09"/>
      <c r="AH862" s="409"/>
      <c r="AI862" s="409"/>
      <c r="AJ862" s="409"/>
      <c r="AK862" s="409"/>
      <c r="AL862" s="409"/>
      <c r="AM862" s="409"/>
      <c r="AN862" s="409"/>
      <c r="AO862" s="409"/>
      <c r="AP862" s="409"/>
      <c r="AQ862" s="268"/>
      <c r="AR862" s="255"/>
      <c r="AS862" s="243"/>
      <c r="AT862" s="243"/>
      <c r="AU862" s="243"/>
    </row>
    <row r="863" spans="1:47" hidden="1" outlineLevel="3" x14ac:dyDescent="0.35">
      <c r="A863" s="243"/>
      <c r="B863" s="252"/>
      <c r="C863" s="245">
        <f t="shared" si="198"/>
        <v>4</v>
      </c>
      <c r="D863" s="268"/>
      <c r="E863" s="325"/>
      <c r="F863" s="325"/>
      <c r="G863" s="268"/>
      <c r="H863" s="289">
        <v>6</v>
      </c>
      <c r="I863" s="295"/>
      <c r="J863" s="289" t="s">
        <v>634</v>
      </c>
      <c r="K863" s="414"/>
      <c r="L863" s="414"/>
      <c r="M863" s="414"/>
      <c r="N863" s="414"/>
      <c r="O863" s="414"/>
      <c r="P863" s="414"/>
      <c r="Q863" s="414"/>
      <c r="R863" s="414"/>
      <c r="S863" s="928"/>
      <c r="T863" s="929"/>
      <c r="U863" s="929"/>
      <c r="V863" s="929"/>
      <c r="W863" s="930"/>
      <c r="X863" s="273"/>
      <c r="Y863" s="421">
        <f t="shared" si="205"/>
        <v>3640</v>
      </c>
      <c r="Z863" s="421">
        <f t="shared" si="204"/>
        <v>3640</v>
      </c>
      <c r="AA863" s="421">
        <f t="shared" si="204"/>
        <v>3640</v>
      </c>
      <c r="AB863" s="421">
        <f t="shared" si="204"/>
        <v>3640</v>
      </c>
      <c r="AC863" s="834">
        <f t="shared" si="201"/>
        <v>10000</v>
      </c>
      <c r="AD863" s="834">
        <f t="shared" si="200"/>
        <v>10000</v>
      </c>
      <c r="AE863" s="834">
        <f t="shared" si="200"/>
        <v>10000</v>
      </c>
      <c r="AF863" s="834">
        <f t="shared" si="200"/>
        <v>10000</v>
      </c>
      <c r="AG863" s="409"/>
      <c r="AH863" s="409"/>
      <c r="AI863" s="409"/>
      <c r="AJ863" s="409"/>
      <c r="AK863" s="409"/>
      <c r="AL863" s="409"/>
      <c r="AM863" s="409"/>
      <c r="AN863" s="409"/>
      <c r="AO863" s="409"/>
      <c r="AP863" s="409"/>
      <c r="AQ863" s="268"/>
      <c r="AR863" s="255"/>
      <c r="AS863" s="243"/>
      <c r="AT863" s="243"/>
      <c r="AU863" s="243"/>
    </row>
    <row r="864" spans="1:47" hidden="1" outlineLevel="3" x14ac:dyDescent="0.35">
      <c r="A864" s="243"/>
      <c r="B864" s="252"/>
      <c r="C864" s="245">
        <f t="shared" si="198"/>
        <v>4</v>
      </c>
      <c r="D864" s="268"/>
      <c r="E864" s="325"/>
      <c r="F864" s="325"/>
      <c r="G864" s="268"/>
      <c r="H864" s="289">
        <v>7</v>
      </c>
      <c r="I864" s="295"/>
      <c r="J864" s="289" t="s">
        <v>634</v>
      </c>
      <c r="K864" s="414"/>
      <c r="L864" s="414"/>
      <c r="M864" s="414"/>
      <c r="N864" s="414"/>
      <c r="O864" s="414"/>
      <c r="P864" s="414"/>
      <c r="Q864" s="414"/>
      <c r="R864" s="414"/>
      <c r="S864" s="928"/>
      <c r="T864" s="929"/>
      <c r="U864" s="929"/>
      <c r="V864" s="929"/>
      <c r="W864" s="930"/>
      <c r="X864" s="273"/>
      <c r="Y864" s="421">
        <f t="shared" si="205"/>
        <v>3640</v>
      </c>
      <c r="Z864" s="421">
        <f t="shared" si="204"/>
        <v>3640</v>
      </c>
      <c r="AA864" s="421">
        <f t="shared" si="204"/>
        <v>3640</v>
      </c>
      <c r="AB864" s="421">
        <f t="shared" si="204"/>
        <v>3640</v>
      </c>
      <c r="AC864" s="834">
        <f t="shared" si="201"/>
        <v>10000</v>
      </c>
      <c r="AD864" s="834">
        <f t="shared" si="200"/>
        <v>10000</v>
      </c>
      <c r="AE864" s="834">
        <f t="shared" si="200"/>
        <v>10000</v>
      </c>
      <c r="AF864" s="834">
        <f t="shared" si="200"/>
        <v>10000</v>
      </c>
      <c r="AG864" s="409"/>
      <c r="AH864" s="409"/>
      <c r="AI864" s="409"/>
      <c r="AJ864" s="409"/>
      <c r="AK864" s="409"/>
      <c r="AL864" s="409"/>
      <c r="AM864" s="409"/>
      <c r="AN864" s="409"/>
      <c r="AO864" s="409"/>
      <c r="AP864" s="409"/>
      <c r="AQ864" s="268"/>
      <c r="AR864" s="255"/>
      <c r="AS864" s="243"/>
      <c r="AT864" s="243"/>
      <c r="AU864" s="243"/>
    </row>
    <row r="865" spans="1:47" hidden="1" outlineLevel="3" x14ac:dyDescent="0.35">
      <c r="A865" s="243"/>
      <c r="B865" s="252"/>
      <c r="C865" s="245">
        <f t="shared" si="198"/>
        <v>4</v>
      </c>
      <c r="D865" s="268"/>
      <c r="E865" s="325"/>
      <c r="F865" s="325"/>
      <c r="G865" s="268"/>
      <c r="H865" s="415">
        <v>8</v>
      </c>
      <c r="I865" s="416"/>
      <c r="J865" s="415" t="s">
        <v>634</v>
      </c>
      <c r="K865" s="414"/>
      <c r="L865" s="414"/>
      <c r="M865" s="414"/>
      <c r="N865" s="414"/>
      <c r="O865" s="414"/>
      <c r="P865" s="414"/>
      <c r="Q865" s="414"/>
      <c r="R865" s="414"/>
      <c r="S865" s="931"/>
      <c r="T865" s="932"/>
      <c r="U865" s="932"/>
      <c r="V865" s="932"/>
      <c r="W865" s="933"/>
      <c r="X865" s="273"/>
      <c r="Y865" s="421">
        <f t="shared" si="205"/>
        <v>3640</v>
      </c>
      <c r="Z865" s="421">
        <f t="shared" si="204"/>
        <v>3640</v>
      </c>
      <c r="AA865" s="421">
        <f t="shared" si="204"/>
        <v>3640</v>
      </c>
      <c r="AB865" s="421">
        <f t="shared" si="204"/>
        <v>3640</v>
      </c>
      <c r="AC865" s="834">
        <f t="shared" si="201"/>
        <v>10000</v>
      </c>
      <c r="AD865" s="834">
        <f t="shared" si="200"/>
        <v>10000</v>
      </c>
      <c r="AE865" s="834">
        <f t="shared" si="200"/>
        <v>10000</v>
      </c>
      <c r="AF865" s="834">
        <f t="shared" si="200"/>
        <v>10000</v>
      </c>
      <c r="AG865" s="419"/>
      <c r="AH865" s="419"/>
      <c r="AI865" s="419"/>
      <c r="AJ865" s="419"/>
      <c r="AK865" s="715"/>
      <c r="AL865" s="715"/>
      <c r="AM865" s="715"/>
      <c r="AN865" s="715"/>
      <c r="AO865" s="715"/>
      <c r="AP865" s="715"/>
      <c r="AQ865" s="268"/>
      <c r="AR865" s="255"/>
      <c r="AS865" s="243"/>
      <c r="AT865" s="243"/>
      <c r="AU865" s="243"/>
    </row>
    <row r="866" spans="1:47" ht="5.15" customHeight="1" outlineLevel="2" x14ac:dyDescent="0.35">
      <c r="A866" s="243"/>
      <c r="B866" s="252"/>
      <c r="C866" s="245">
        <f>INT($C$817)+2.005</f>
        <v>3.0049999999999999</v>
      </c>
      <c r="D866" s="268"/>
      <c r="E866" s="268"/>
      <c r="F866" s="268"/>
      <c r="G866" s="268"/>
      <c r="H866" s="268"/>
      <c r="I866" s="268"/>
      <c r="J866" s="268"/>
      <c r="K866" s="268"/>
      <c r="L866" s="268"/>
      <c r="M866" s="268"/>
      <c r="N866" s="268"/>
      <c r="O866" s="268"/>
      <c r="P866" s="268"/>
      <c r="Q866" s="268"/>
      <c r="R866" s="268"/>
      <c r="S866" s="268"/>
      <c r="T866" s="268"/>
      <c r="U866" s="268"/>
      <c r="V866" s="268"/>
      <c r="W866" s="268"/>
      <c r="X866" s="268"/>
      <c r="Y866" s="268"/>
      <c r="Z866" s="268"/>
      <c r="AA866" s="268"/>
      <c r="AB866" s="268"/>
      <c r="AC866" s="268"/>
      <c r="AD866" s="268"/>
      <c r="AE866" s="268"/>
      <c r="AF866" s="268"/>
      <c r="AG866" s="268"/>
      <c r="AH866" s="268"/>
      <c r="AI866" s="268"/>
      <c r="AJ866" s="268"/>
      <c r="AK866" s="268"/>
      <c r="AL866" s="268"/>
      <c r="AM866" s="268"/>
      <c r="AN866" s="268"/>
      <c r="AO866" s="268"/>
      <c r="AP866" s="268"/>
      <c r="AQ866" s="268" t="s">
        <v>398</v>
      </c>
      <c r="AR866" s="255"/>
      <c r="AS866" s="243"/>
      <c r="AT866" s="243"/>
      <c r="AU866" s="243"/>
    </row>
    <row r="867" spans="1:47" ht="5.15" customHeight="1" outlineLevel="2" x14ac:dyDescent="0.35">
      <c r="A867" s="243"/>
      <c r="B867" s="252"/>
      <c r="C867" s="245">
        <f>INT($C$817)+2.005</f>
        <v>3.0049999999999999</v>
      </c>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c r="AC867" s="268"/>
      <c r="AD867" s="268"/>
      <c r="AE867" s="268"/>
      <c r="AF867" s="268"/>
      <c r="AG867" s="268"/>
      <c r="AH867" s="268"/>
      <c r="AI867" s="268"/>
      <c r="AJ867" s="268"/>
      <c r="AK867" s="268"/>
      <c r="AL867" s="268"/>
      <c r="AM867" s="268"/>
      <c r="AN867" s="268"/>
      <c r="AO867" s="268"/>
      <c r="AP867" s="268"/>
      <c r="AQ867" s="268"/>
      <c r="AR867" s="255"/>
      <c r="AS867" s="243"/>
      <c r="AT867" s="243"/>
      <c r="AU867" s="243"/>
    </row>
    <row r="868" spans="1:47" ht="5.15" customHeight="1" outlineLevel="1" x14ac:dyDescent="0.35">
      <c r="A868" s="243"/>
      <c r="B868" s="278"/>
      <c r="C868" s="279">
        <f>INT($C$817)+1.005</f>
        <v>2.0049999999999999</v>
      </c>
      <c r="D868" s="280"/>
      <c r="E868" s="280"/>
      <c r="F868" s="280"/>
      <c r="G868" s="280"/>
      <c r="H868" s="280"/>
      <c r="I868" s="280"/>
      <c r="J868" s="280"/>
      <c r="K868" s="280"/>
      <c r="L868" s="280"/>
      <c r="M868" s="280"/>
      <c r="N868" s="280"/>
      <c r="O868" s="280"/>
      <c r="P868" s="280"/>
      <c r="Q868" s="280"/>
      <c r="R868" s="280"/>
      <c r="S868" s="280"/>
      <c r="T868" s="280"/>
      <c r="U868" s="280"/>
      <c r="V868" s="280"/>
      <c r="W868" s="280"/>
      <c r="X868" s="280"/>
      <c r="Y868" s="280"/>
      <c r="Z868" s="280"/>
      <c r="AA868" s="280"/>
      <c r="AB868" s="280"/>
      <c r="AC868" s="280"/>
      <c r="AD868" s="280"/>
      <c r="AE868" s="280"/>
      <c r="AF868" s="280"/>
      <c r="AG868" s="280"/>
      <c r="AH868" s="280"/>
      <c r="AI868" s="280"/>
      <c r="AJ868" s="280"/>
      <c r="AK868" s="280"/>
      <c r="AL868" s="280"/>
      <c r="AM868" s="280"/>
      <c r="AN868" s="280"/>
      <c r="AO868" s="280"/>
      <c r="AP868" s="280"/>
      <c r="AQ868" s="280"/>
      <c r="AR868" s="281" t="s">
        <v>115</v>
      </c>
      <c r="AS868" s="243"/>
      <c r="AT868" s="243"/>
      <c r="AU868" s="243"/>
    </row>
    <row r="869" spans="1:47" ht="5.15" customHeight="1" x14ac:dyDescent="0.35">
      <c r="A869" s="243"/>
      <c r="B869" s="282"/>
      <c r="C869" s="283">
        <f>INT($C$817)+0.005</f>
        <v>1.0049999999999999</v>
      </c>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43"/>
      <c r="AT869" s="243"/>
      <c r="AU869" s="243"/>
    </row>
    <row r="870" spans="1:47" outlineLevel="2" x14ac:dyDescent="0.35">
      <c r="A870" s="243"/>
      <c r="B870" s="243"/>
      <c r="C870" s="245">
        <f>INT($C$817)+2</f>
        <v>3</v>
      </c>
      <c r="D870" s="243"/>
      <c r="E870" s="243"/>
      <c r="F870" s="243"/>
      <c r="G870" s="243"/>
      <c r="H870" s="243"/>
      <c r="I870" s="243"/>
      <c r="J870" s="243"/>
      <c r="K870" s="243"/>
      <c r="L870" s="243"/>
      <c r="M870" s="243"/>
      <c r="N870" s="243"/>
      <c r="O870" s="243"/>
      <c r="P870" s="243"/>
      <c r="Q870" s="243"/>
      <c r="R870" s="243"/>
      <c r="S870" s="243"/>
      <c r="T870" s="243"/>
      <c r="U870" s="243"/>
      <c r="V870" s="243"/>
      <c r="W870" s="243"/>
      <c r="X870" s="243"/>
      <c r="Y870" s="243"/>
      <c r="Z870" s="243"/>
      <c r="AA870" s="243"/>
      <c r="AB870" s="243"/>
      <c r="AC870" s="243"/>
      <c r="AD870" s="243"/>
      <c r="AE870" s="243"/>
      <c r="AF870" s="243"/>
      <c r="AG870" s="243"/>
      <c r="AH870" s="243"/>
      <c r="AI870" s="243"/>
      <c r="AJ870" s="243"/>
      <c r="AK870" s="243"/>
      <c r="AL870" s="243"/>
      <c r="AM870" s="243"/>
      <c r="AN870" s="243"/>
      <c r="AO870" s="243"/>
      <c r="AP870" s="243"/>
      <c r="AQ870" s="243"/>
      <c r="AR870" s="243"/>
      <c r="AS870" s="243"/>
      <c r="AT870" s="243"/>
      <c r="AU870" s="243"/>
    </row>
    <row r="871" spans="1:47" outlineLevel="2" x14ac:dyDescent="0.35">
      <c r="A871" s="243"/>
      <c r="B871" s="243"/>
      <c r="C871" s="245">
        <f>INT($C$875)+2</f>
        <v>3</v>
      </c>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row>
    <row r="872" spans="1:47" ht="5.15" customHeight="1" thickBot="1" x14ac:dyDescent="0.4">
      <c r="A872" s="243"/>
      <c r="B872" s="246"/>
      <c r="C872" s="247">
        <f>INT($C$875)+0.005</f>
        <v>1.0049999999999999</v>
      </c>
      <c r="D872" s="246"/>
      <c r="E872" s="246"/>
      <c r="F872" s="246"/>
      <c r="G872" s="246"/>
      <c r="H872" s="246"/>
      <c r="I872" s="246"/>
      <c r="J872" s="246"/>
      <c r="K872" s="246"/>
      <c r="L872" s="246"/>
      <c r="M872" s="246"/>
      <c r="N872" s="246"/>
      <c r="O872" s="246"/>
      <c r="P872" s="246"/>
      <c r="Q872" s="246"/>
      <c r="R872" s="246"/>
      <c r="S872" s="246"/>
      <c r="T872" s="246"/>
      <c r="U872" s="246"/>
      <c r="V872" s="246"/>
      <c r="W872" s="246"/>
      <c r="X872" s="246"/>
      <c r="Y872" s="246"/>
      <c r="Z872" s="246"/>
      <c r="AA872" s="246"/>
      <c r="AB872" s="246"/>
      <c r="AC872" s="246"/>
      <c r="AD872" s="246"/>
      <c r="AE872" s="246"/>
      <c r="AF872" s="246"/>
      <c r="AG872" s="246"/>
      <c r="AH872" s="246"/>
      <c r="AI872" s="246"/>
      <c r="AJ872" s="246"/>
      <c r="AK872" s="246"/>
      <c r="AL872" s="246"/>
      <c r="AM872" s="246"/>
      <c r="AN872" s="246"/>
      <c r="AO872" s="246"/>
      <c r="AP872" s="246"/>
      <c r="AQ872" s="246"/>
      <c r="AR872" s="246"/>
      <c r="AS872" s="243"/>
      <c r="AT872" s="243"/>
      <c r="AU872" s="243"/>
    </row>
    <row r="873" spans="1:47" ht="5.15" customHeight="1" outlineLevel="1" collapsed="1" x14ac:dyDescent="0.35">
      <c r="A873" s="243"/>
      <c r="B873" s="248" t="s">
        <v>0</v>
      </c>
      <c r="C873" s="249">
        <f>INT($C$875)+1.005</f>
        <v>2.0049999999999999</v>
      </c>
      <c r="D873" s="250"/>
      <c r="E873" s="250"/>
      <c r="F873" s="250"/>
      <c r="G873" s="250"/>
      <c r="H873" s="250"/>
      <c r="I873" s="250"/>
      <c r="J873" s="250"/>
      <c r="K873" s="250"/>
      <c r="L873" s="250"/>
      <c r="M873" s="250"/>
      <c r="N873" s="250"/>
      <c r="O873" s="250"/>
      <c r="P873" s="250"/>
      <c r="Q873" s="250"/>
      <c r="R873" s="250"/>
      <c r="S873" s="250"/>
      <c r="T873" s="250"/>
      <c r="U873" s="250"/>
      <c r="V873" s="250"/>
      <c r="W873" s="250"/>
      <c r="X873" s="250"/>
      <c r="Y873" s="250"/>
      <c r="Z873" s="250"/>
      <c r="AA873" s="250"/>
      <c r="AB873" s="250"/>
      <c r="AC873" s="250"/>
      <c r="AD873" s="250"/>
      <c r="AE873" s="250"/>
      <c r="AF873" s="250"/>
      <c r="AG873" s="250"/>
      <c r="AH873" s="250"/>
      <c r="AI873" s="250"/>
      <c r="AJ873" s="250"/>
      <c r="AK873" s="250"/>
      <c r="AL873" s="250"/>
      <c r="AM873" s="250"/>
      <c r="AN873" s="250"/>
      <c r="AO873" s="250"/>
      <c r="AP873" s="250"/>
      <c r="AQ873" s="250"/>
      <c r="AR873" s="251"/>
      <c r="AS873" s="243"/>
      <c r="AT873" s="243"/>
      <c r="AU873" s="243"/>
    </row>
    <row r="874" spans="1:47" hidden="1" outlineLevel="4" x14ac:dyDescent="0.35">
      <c r="A874" s="243"/>
      <c r="B874" s="252"/>
      <c r="C874" s="245">
        <f>INT(MAX($C$885:$C$995))+1</f>
        <v>5</v>
      </c>
      <c r="D874" s="253"/>
      <c r="E874" s="253"/>
      <c r="F874" s="253"/>
      <c r="G874" s="253"/>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3"/>
      <c r="AR874" s="255"/>
      <c r="AS874" s="243"/>
      <c r="AT874" s="243"/>
      <c r="AU874" s="243"/>
    </row>
    <row r="875" spans="1:47" ht="20.149999999999999" customHeight="1" x14ac:dyDescent="0.35">
      <c r="A875" s="243"/>
      <c r="B875" s="252"/>
      <c r="C875" s="245">
        <v>1.02</v>
      </c>
      <c r="D875" s="256"/>
      <c r="E875" s="318" t="s">
        <v>385</v>
      </c>
      <c r="F875" s="319"/>
      <c r="G875" s="257"/>
      <c r="H875" s="632" t="str">
        <f>COUNTIFS($B$1:$B875, "«")&amp;" Sheep: Husbandry &amp; Labour requirements"</f>
        <v>6 Sheep: Husbandry &amp; Labour requirements</v>
      </c>
      <c r="I875" s="284"/>
      <c r="J875" s="284"/>
      <c r="K875" s="284"/>
      <c r="L875" s="284"/>
      <c r="M875" s="284"/>
      <c r="N875" s="284"/>
      <c r="O875" s="284"/>
      <c r="P875" s="284"/>
      <c r="Q875" s="284"/>
      <c r="R875" s="284"/>
      <c r="S875" s="284"/>
      <c r="T875" s="284"/>
      <c r="U875" s="284"/>
      <c r="V875" s="284"/>
      <c r="W875" s="399"/>
      <c r="X875" s="284"/>
      <c r="Y875" s="284"/>
      <c r="Z875" s="284"/>
      <c r="AA875" s="284"/>
      <c r="AB875" s="284"/>
      <c r="AC875" s="284"/>
      <c r="AD875" s="284"/>
      <c r="AE875" s="284"/>
      <c r="AF875" s="284"/>
      <c r="AG875" s="284"/>
      <c r="AH875" s="284"/>
      <c r="AI875" s="284"/>
      <c r="AJ875" s="284"/>
      <c r="AK875" s="284"/>
      <c r="AL875" s="284"/>
      <c r="AM875" s="284"/>
      <c r="AN875" s="284"/>
      <c r="AO875" s="284"/>
      <c r="AP875" s="284"/>
      <c r="AQ875" s="321"/>
      <c r="AR875" s="255"/>
      <c r="AS875" s="243"/>
      <c r="AT875" s="243"/>
      <c r="AU875" s="243"/>
    </row>
    <row r="876" spans="1:47" ht="20.149999999999999" customHeight="1" outlineLevel="1" x14ac:dyDescent="0.35">
      <c r="A876" s="243"/>
      <c r="B876" s="252"/>
      <c r="C876" s="245">
        <f>INT($C$875)+1.02</f>
        <v>2.02</v>
      </c>
      <c r="D876" s="256"/>
      <c r="E876" s="318" t="s">
        <v>387</v>
      </c>
      <c r="F876" s="322">
        <v>1</v>
      </c>
      <c r="G876" s="261"/>
      <c r="H876" s="262" t="s">
        <v>638</v>
      </c>
      <c r="I876" s="263"/>
      <c r="J876" s="263"/>
      <c r="K876" s="263"/>
      <c r="L876" s="263"/>
      <c r="M876" s="263"/>
      <c r="N876" s="263"/>
      <c r="O876" s="263"/>
      <c r="P876" s="263"/>
      <c r="Q876" s="263"/>
      <c r="R876" s="263"/>
      <c r="S876" s="263"/>
      <c r="T876" s="263"/>
      <c r="U876" s="263"/>
      <c r="V876" s="263"/>
      <c r="W876" s="400"/>
      <c r="X876" s="263"/>
      <c r="Y876" s="263"/>
      <c r="Z876" s="263"/>
      <c r="AA876" s="263"/>
      <c r="AB876" s="263"/>
      <c r="AC876" s="263"/>
      <c r="AD876" s="263"/>
      <c r="AE876" s="263"/>
      <c r="AF876" s="263"/>
      <c r="AG876" s="263"/>
      <c r="AH876" s="263"/>
      <c r="AI876" s="263"/>
      <c r="AJ876" s="263"/>
      <c r="AK876" s="263"/>
      <c r="AL876" s="263"/>
      <c r="AM876" s="263"/>
      <c r="AN876" s="263"/>
      <c r="AO876" s="263"/>
      <c r="AP876" s="263"/>
      <c r="AQ876" s="324"/>
      <c r="AR876" s="255"/>
      <c r="AS876" s="243"/>
      <c r="AT876" s="243"/>
      <c r="AU876" s="243"/>
    </row>
    <row r="877" spans="1:47" ht="5.15" customHeight="1" outlineLevel="2" x14ac:dyDescent="0.35">
      <c r="A877" s="243"/>
      <c r="B877" s="252"/>
      <c r="C877" s="245">
        <f>INT($C$875)+2.005</f>
        <v>3.0049999999999999</v>
      </c>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c r="AR877" s="255"/>
      <c r="AS877" s="243"/>
      <c r="AT877" s="243"/>
      <c r="AU877" s="243"/>
    </row>
    <row r="878" spans="1:47" outlineLevel="2" x14ac:dyDescent="0.35">
      <c r="A878" s="243"/>
      <c r="B878" s="252"/>
      <c r="C878" s="245">
        <f>INT($C$875)+2</f>
        <v>3</v>
      </c>
      <c r="D878" s="253"/>
      <c r="E878" s="325"/>
      <c r="F878" s="325"/>
      <c r="G878" s="253"/>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c r="AE878" s="266"/>
      <c r="AF878" s="266"/>
      <c r="AG878" s="266"/>
      <c r="AH878" s="266"/>
      <c r="AI878" s="266"/>
      <c r="AJ878" s="266"/>
      <c r="AK878" s="266"/>
      <c r="AL878" s="266"/>
      <c r="AM878" s="266"/>
      <c r="AN878" s="266"/>
      <c r="AO878" s="266"/>
      <c r="AP878" s="266"/>
      <c r="AQ878" s="253"/>
      <c r="AR878" s="255"/>
      <c r="AS878" s="243"/>
      <c r="AT878" s="243"/>
      <c r="AU878" s="243"/>
    </row>
    <row r="879" spans="1:47" outlineLevel="2" x14ac:dyDescent="0.35">
      <c r="A879" s="243"/>
      <c r="B879" s="252"/>
      <c r="C879" s="245">
        <f>INT($C$875)+2</f>
        <v>3</v>
      </c>
      <c r="D879" s="253"/>
      <c r="E879" s="325"/>
      <c r="F879" s="325"/>
      <c r="G879" s="253"/>
      <c r="H879" s="267"/>
      <c r="I879" s="267"/>
      <c r="J879" s="267"/>
      <c r="K879" s="267"/>
      <c r="L879" s="326" t="s">
        <v>639</v>
      </c>
      <c r="M879" s="326"/>
      <c r="N879" s="326"/>
      <c r="O879" s="326"/>
      <c r="P879" s="326"/>
      <c r="Q879" s="326"/>
      <c r="R879" s="326"/>
      <c r="S879" s="326"/>
      <c r="T879" s="326"/>
      <c r="U879" s="326"/>
      <c r="V879" s="326"/>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outlineLevel="2" x14ac:dyDescent="0.35">
      <c r="A880" s="243"/>
      <c r="B880" s="252"/>
      <c r="C880" s="245">
        <f>INT($C$875)+2</f>
        <v>3</v>
      </c>
      <c r="D880" s="253"/>
      <c r="E880" s="325"/>
      <c r="F880" s="325"/>
      <c r="G880" s="253"/>
      <c r="H880" s="267"/>
      <c r="I880" s="267"/>
      <c r="J880" s="267"/>
      <c r="K880" s="267"/>
      <c r="L880" s="267"/>
      <c r="M880" s="267"/>
      <c r="N880" s="326" t="s">
        <v>640</v>
      </c>
      <c r="O880" s="326"/>
      <c r="P880" s="326"/>
      <c r="Q880" s="326"/>
      <c r="R880" s="326"/>
      <c r="S880" s="267"/>
      <c r="T880" s="267"/>
      <c r="U880" s="267"/>
      <c r="V880" s="267"/>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53"/>
      <c r="AR880" s="255"/>
      <c r="AS880" s="243"/>
      <c r="AT880" s="243"/>
      <c r="AU880" s="243"/>
    </row>
    <row r="881" spans="1:47" ht="28" outlineLevel="2" x14ac:dyDescent="0.35">
      <c r="A881" s="243"/>
      <c r="B881" s="252"/>
      <c r="C881" s="245">
        <f>INT($C$875)+2</f>
        <v>3</v>
      </c>
      <c r="D881" s="253"/>
      <c r="E881" s="325"/>
      <c r="F881" s="325"/>
      <c r="G881" s="253"/>
      <c r="H881" s="267" t="s">
        <v>641</v>
      </c>
      <c r="I881" s="267"/>
      <c r="J881" s="267" t="s">
        <v>642</v>
      </c>
      <c r="K881" s="267" t="s">
        <v>152</v>
      </c>
      <c r="L881" s="267" t="s">
        <v>643</v>
      </c>
      <c r="M881" s="267" t="s">
        <v>644</v>
      </c>
      <c r="N881" s="267" t="s">
        <v>645</v>
      </c>
      <c r="O881" s="267" t="s">
        <v>646</v>
      </c>
      <c r="P881" s="267" t="s">
        <v>647</v>
      </c>
      <c r="Q881" s="422" t="s">
        <v>648</v>
      </c>
      <c r="R881" s="267" t="s">
        <v>649</v>
      </c>
      <c r="S881" s="267" t="s">
        <v>650</v>
      </c>
      <c r="T881" s="267" t="s">
        <v>900</v>
      </c>
      <c r="U881" s="267" t="s">
        <v>603</v>
      </c>
      <c r="V881" s="267" t="s">
        <v>651</v>
      </c>
      <c r="W881" s="267" t="s">
        <v>652</v>
      </c>
      <c r="X881" s="267"/>
      <c r="Y881" s="267"/>
      <c r="Z881" s="267"/>
      <c r="AA881" s="267"/>
      <c r="AB881" s="267"/>
      <c r="AC881" s="267"/>
      <c r="AD881" s="267"/>
      <c r="AE881" s="267"/>
      <c r="AF881" s="267"/>
      <c r="AG881" s="267"/>
      <c r="AH881" s="267"/>
      <c r="AI881" s="267"/>
      <c r="AJ881" s="267"/>
      <c r="AK881" s="267"/>
      <c r="AL881" s="267"/>
      <c r="AM881" s="267"/>
      <c r="AN881" s="267"/>
      <c r="AO881" s="267"/>
      <c r="AP881" s="267"/>
      <c r="AQ881" s="253"/>
      <c r="AR881" s="255"/>
      <c r="AS881" s="243"/>
      <c r="AT881" s="243"/>
      <c r="AU881" s="243"/>
    </row>
    <row r="882" spans="1:47" ht="11.9" customHeight="1" outlineLevel="2" collapsed="1" x14ac:dyDescent="0.35">
      <c r="A882" s="243"/>
      <c r="B882" s="252" t="s">
        <v>391</v>
      </c>
      <c r="C882" s="245">
        <f>INT($C$875)+2.01</f>
        <v>3.01</v>
      </c>
      <c r="D882" s="253"/>
      <c r="E882" s="253"/>
      <c r="F882" s="253"/>
      <c r="G882" s="253"/>
      <c r="H882" s="267"/>
      <c r="I882" s="267"/>
      <c r="J882" s="267"/>
      <c r="K882" s="267"/>
      <c r="L882" s="267"/>
      <c r="M882" s="267"/>
      <c r="N882" s="267"/>
      <c r="O882" s="267"/>
      <c r="P882" s="267"/>
      <c r="Q882" s="267"/>
      <c r="R882" s="267"/>
      <c r="S882" s="267"/>
      <c r="T882" s="267"/>
      <c r="U882" s="267"/>
      <c r="V882" s="267"/>
      <c r="W882" s="267"/>
      <c r="X882" s="267"/>
      <c r="Y882" s="267"/>
      <c r="Z882" s="267"/>
      <c r="AA882" s="267"/>
      <c r="AB882" s="267"/>
      <c r="AC882" s="267"/>
      <c r="AD882" s="267"/>
      <c r="AE882" s="267"/>
      <c r="AF882" s="267"/>
      <c r="AG882" s="267"/>
      <c r="AH882" s="267"/>
      <c r="AI882" s="267"/>
      <c r="AJ882" s="267"/>
      <c r="AK882" s="267"/>
      <c r="AL882" s="267"/>
      <c r="AM882" s="267"/>
      <c r="AN882" s="267"/>
      <c r="AO882" s="267"/>
      <c r="AP882" s="267"/>
      <c r="AQ882" s="253"/>
      <c r="AR882" s="255"/>
      <c r="AS882" s="243"/>
      <c r="AT882" s="243"/>
      <c r="AU882" s="243"/>
    </row>
    <row r="883" spans="1:47" hidden="1" outlineLevel="4" x14ac:dyDescent="0.35">
      <c r="A883" s="243"/>
      <c r="B883" s="252"/>
      <c r="C883" s="245">
        <f>INT(MAX($C$885:$C$995))+1</f>
        <v>5</v>
      </c>
      <c r="D883" s="268"/>
      <c r="E883" s="325"/>
      <c r="F883" s="325"/>
      <c r="G883" s="268"/>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c r="AH883" s="325"/>
      <c r="AI883" s="325"/>
      <c r="AJ883" s="325"/>
      <c r="AK883" s="325"/>
      <c r="AL883" s="325"/>
      <c r="AM883" s="325"/>
      <c r="AN883" s="325"/>
      <c r="AO883" s="325"/>
      <c r="AP883" s="325"/>
      <c r="AQ883" s="268"/>
      <c r="AR883" s="255"/>
      <c r="AS883" s="243"/>
      <c r="AT883" s="243"/>
      <c r="AU883" s="243"/>
    </row>
    <row r="884" spans="1:47" hidden="1" outlineLevel="4" x14ac:dyDescent="0.35">
      <c r="A884" s="243"/>
      <c r="B884" s="252" t="s">
        <v>392</v>
      </c>
      <c r="C884" s="245">
        <f>INT(MAX($C$885:$C$995))+1</f>
        <v>5</v>
      </c>
      <c r="D884" s="268" t="s">
        <v>393</v>
      </c>
      <c r="E884" s="325"/>
      <c r="F884" s="325"/>
      <c r="G884" s="268"/>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268"/>
      <c r="AR884" s="255"/>
      <c r="AS884" s="243"/>
      <c r="AT884" s="243"/>
      <c r="AU884" s="243"/>
    </row>
    <row r="885" spans="1:47" ht="5.15" customHeight="1" outlineLevel="2" x14ac:dyDescent="0.35">
      <c r="A885" s="243"/>
      <c r="B885" s="252"/>
      <c r="C885" s="245">
        <f>INT($C$875)+2.005</f>
        <v>3.0049999999999999</v>
      </c>
      <c r="D885" s="268" t="s">
        <v>394</v>
      </c>
      <c r="E885" s="268"/>
      <c r="F885" s="268"/>
      <c r="G885" s="268"/>
      <c r="H885" s="329"/>
      <c r="I885" s="329"/>
      <c r="J885" s="329"/>
      <c r="K885" s="329"/>
      <c r="L885" s="423"/>
      <c r="M885" s="423"/>
      <c r="N885" s="423"/>
      <c r="O885" s="423"/>
      <c r="P885" s="423"/>
      <c r="Q885" s="423"/>
      <c r="R885" s="423"/>
      <c r="S885" s="423"/>
      <c r="T885" s="423"/>
      <c r="U885" s="423"/>
      <c r="V885" s="423"/>
      <c r="W885" s="423"/>
      <c r="X885" s="329"/>
      <c r="Y885" s="329"/>
      <c r="Z885" s="329"/>
      <c r="AA885" s="329"/>
      <c r="AB885" s="270"/>
      <c r="AC885" s="270"/>
      <c r="AD885" s="270"/>
      <c r="AE885" s="270"/>
      <c r="AF885" s="270"/>
      <c r="AG885" s="270"/>
      <c r="AH885" s="270"/>
      <c r="AI885" s="270"/>
      <c r="AJ885" s="270"/>
      <c r="AK885" s="270"/>
      <c r="AL885" s="270"/>
      <c r="AM885" s="270"/>
      <c r="AN885" s="270"/>
      <c r="AO885" s="270"/>
      <c r="AP885" s="270"/>
      <c r="AQ885" s="268"/>
      <c r="AR885" s="255"/>
      <c r="AS885" s="243"/>
      <c r="AT885" s="243"/>
      <c r="AU885" s="243"/>
    </row>
    <row r="886" spans="1:47" outlineLevel="2" x14ac:dyDescent="0.35">
      <c r="A886" s="243"/>
      <c r="B886" s="252"/>
      <c r="C886" s="245">
        <f>INT($C$875)+2</f>
        <v>3</v>
      </c>
      <c r="D886" s="268"/>
      <c r="E886" s="325" t="s">
        <v>653</v>
      </c>
      <c r="F886" s="319" t="s">
        <v>654</v>
      </c>
      <c r="G886" s="268"/>
      <c r="H886" s="424"/>
      <c r="I886" s="342"/>
      <c r="J886" s="342"/>
      <c r="K886" s="273"/>
      <c r="L886" s="425">
        <f>COUNTA($J$886:$J$995)/M886</f>
        <v>27</v>
      </c>
      <c r="M886" s="425">
        <v>4</v>
      </c>
      <c r="N886" s="342"/>
      <c r="O886" s="342"/>
      <c r="P886" s="342"/>
      <c r="Q886" s="342"/>
      <c r="R886" s="342"/>
      <c r="S886" s="342"/>
      <c r="T886" s="342"/>
      <c r="U886" s="342"/>
      <c r="V886" s="342"/>
      <c r="W886" s="342"/>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35">
      <c r="A887" s="243"/>
      <c r="B887" s="252"/>
      <c r="C887" s="245">
        <f>INT($C$875)+2</f>
        <v>3</v>
      </c>
      <c r="D887" s="268"/>
      <c r="E887" s="325">
        <v>0</v>
      </c>
      <c r="F887" s="319" t="b">
        <f t="shared" ref="F887:F918" si="206">COUNTIFS($L887:$W887,"-")&lt;&gt;COUNTA($L887:$W887)</f>
        <v>1</v>
      </c>
      <c r="G887" s="268"/>
      <c r="H887" s="426" t="s">
        <v>655</v>
      </c>
      <c r="I887" s="426"/>
      <c r="J887" s="407" t="s">
        <v>656</v>
      </c>
      <c r="K887" s="427" t="str">
        <f>IF(L887&lt;0,"-",IFERROR(DATE(2019,1,($L887)*7+1),"-"))</f>
        <v>-</v>
      </c>
      <c r="L887" s="428" t="s">
        <v>657</v>
      </c>
      <c r="M887" s="428" t="s">
        <v>657</v>
      </c>
      <c r="N887" s="428" t="s">
        <v>657</v>
      </c>
      <c r="O887" s="428" t="s">
        <v>657</v>
      </c>
      <c r="P887" s="428" t="s">
        <v>657</v>
      </c>
      <c r="Q887" s="428" t="s">
        <v>657</v>
      </c>
      <c r="R887" s="428" t="s">
        <v>657</v>
      </c>
      <c r="S887" s="428" t="s">
        <v>657</v>
      </c>
      <c r="T887" s="428" t="s">
        <v>657</v>
      </c>
      <c r="U887" s="428" t="s">
        <v>657</v>
      </c>
      <c r="V887" s="428" t="s">
        <v>657</v>
      </c>
      <c r="W887" s="428" t="s">
        <v>657</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2" x14ac:dyDescent="0.35">
      <c r="A888" s="243"/>
      <c r="B888" s="252"/>
      <c r="C888" s="245">
        <f>INT($C$875)+2</f>
        <v>3</v>
      </c>
      <c r="D888" s="268"/>
      <c r="E888" s="429">
        <f>E887</f>
        <v>0</v>
      </c>
      <c r="F888" s="319" t="b">
        <f t="shared" si="206"/>
        <v>1</v>
      </c>
      <c r="G888" s="268"/>
      <c r="H888" s="891" t="s">
        <v>658</v>
      </c>
      <c r="I888" s="892"/>
      <c r="J888" s="430" t="s">
        <v>659</v>
      </c>
      <c r="K888" s="431">
        <f t="shared" ref="K888:K951" si="207">IF(L888&lt;0,"-",IFERROR(DATE(2019,1,($L888)*7+1),"-"))</f>
        <v>43802</v>
      </c>
      <c r="L888" s="315">
        <v>48</v>
      </c>
      <c r="M888" s="432" t="s">
        <v>657</v>
      </c>
      <c r="N888" s="432" t="s">
        <v>657</v>
      </c>
      <c r="O888" s="432" t="s">
        <v>657</v>
      </c>
      <c r="P888" s="432" t="s">
        <v>657</v>
      </c>
      <c r="Q888" s="432" t="s">
        <v>657</v>
      </c>
      <c r="R888" s="432" t="s">
        <v>657</v>
      </c>
      <c r="S888" s="432" t="s">
        <v>657</v>
      </c>
      <c r="T888" s="432" t="s">
        <v>657</v>
      </c>
      <c r="U888" s="432" t="s">
        <v>657</v>
      </c>
      <c r="V888" s="432" t="s">
        <v>657</v>
      </c>
      <c r="W888" s="432" t="s">
        <v>657</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outlineLevel="2" x14ac:dyDescent="0.35">
      <c r="A889" s="243"/>
      <c r="B889" s="252"/>
      <c r="C889" s="245">
        <f>INT($C$875)+2</f>
        <v>3</v>
      </c>
      <c r="D889" s="268"/>
      <c r="E889" s="429">
        <f>E888</f>
        <v>0</v>
      </c>
      <c r="F889" s="319" t="b">
        <f t="shared" si="206"/>
        <v>1</v>
      </c>
      <c r="G889" s="268"/>
      <c r="H889" s="893"/>
      <c r="I889" s="894"/>
      <c r="J889" s="430" t="s">
        <v>660</v>
      </c>
      <c r="K889" s="431" t="str">
        <f t="shared" si="207"/>
        <v>-</v>
      </c>
      <c r="L889" s="432" t="s">
        <v>661</v>
      </c>
      <c r="M889" s="315">
        <v>26</v>
      </c>
      <c r="N889" s="432" t="s">
        <v>661</v>
      </c>
      <c r="O889" s="432" t="s">
        <v>661</v>
      </c>
      <c r="P889" s="432" t="s">
        <v>661</v>
      </c>
      <c r="Q889" s="432" t="s">
        <v>661</v>
      </c>
      <c r="R889" s="432" t="s">
        <v>661</v>
      </c>
      <c r="S889" s="432" t="s">
        <v>661</v>
      </c>
      <c r="T889" s="432" t="s">
        <v>661</v>
      </c>
      <c r="U889" s="432" t="s">
        <v>661</v>
      </c>
      <c r="V889" s="432" t="s">
        <v>661</v>
      </c>
      <c r="W889" s="432" t="s">
        <v>661</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2" collapsed="1" x14ac:dyDescent="0.35">
      <c r="A890" s="243"/>
      <c r="B890" s="252"/>
      <c r="C890" s="245">
        <f>INT($C$875)+2</f>
        <v>3</v>
      </c>
      <c r="D890" s="268"/>
      <c r="E890" s="429">
        <f>E889</f>
        <v>0</v>
      </c>
      <c r="F890" s="319" t="b">
        <f t="shared" si="206"/>
        <v>1</v>
      </c>
      <c r="G890" s="268"/>
      <c r="H890" s="895"/>
      <c r="I890" s="896"/>
      <c r="J890" s="415" t="s">
        <v>662</v>
      </c>
      <c r="K890" s="433" t="str">
        <f t="shared" si="207"/>
        <v>-</v>
      </c>
      <c r="L890" s="430" t="s">
        <v>657</v>
      </c>
      <c r="M890" s="430" t="s">
        <v>657</v>
      </c>
      <c r="N890" s="430" t="s">
        <v>657</v>
      </c>
      <c r="O890" s="430" t="s">
        <v>657</v>
      </c>
      <c r="P890" s="430" t="s">
        <v>657</v>
      </c>
      <c r="Q890" s="430" t="s">
        <v>657</v>
      </c>
      <c r="R890" s="430" t="s">
        <v>657</v>
      </c>
      <c r="S890" s="430" t="s">
        <v>657</v>
      </c>
      <c r="T890" s="430" t="s">
        <v>657</v>
      </c>
      <c r="U890" s="430" t="s">
        <v>657</v>
      </c>
      <c r="V890" s="434" t="s">
        <v>657</v>
      </c>
      <c r="W890" s="434" t="s">
        <v>657</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hidden="1" outlineLevel="3" x14ac:dyDescent="0.35">
      <c r="A891" s="243"/>
      <c r="B891" s="252"/>
      <c r="C891" s="245">
        <f t="shared" ref="C891:C922" si="208">INT($C$875)+3</f>
        <v>4</v>
      </c>
      <c r="D891" s="268"/>
      <c r="E891" s="325">
        <v>1</v>
      </c>
      <c r="F891" s="319" t="b">
        <f t="shared" si="206"/>
        <v>1</v>
      </c>
      <c r="G891" s="268"/>
      <c r="H891" s="426" t="s">
        <v>663</v>
      </c>
      <c r="I891" s="426"/>
      <c r="J891" s="407" t="s">
        <v>656</v>
      </c>
      <c r="K891" s="427" t="str">
        <f t="shared" si="207"/>
        <v>-</v>
      </c>
      <c r="L891" s="436">
        <v>-1</v>
      </c>
      <c r="M891" s="428" t="s">
        <v>657</v>
      </c>
      <c r="N891" s="428" t="s">
        <v>657</v>
      </c>
      <c r="O891" s="428" t="s">
        <v>657</v>
      </c>
      <c r="P891" s="428" t="s">
        <v>657</v>
      </c>
      <c r="Q891" s="428" t="s">
        <v>657</v>
      </c>
      <c r="R891" s="428" t="s">
        <v>657</v>
      </c>
      <c r="S891" s="428" t="s">
        <v>657</v>
      </c>
      <c r="T891" s="428" t="s">
        <v>657</v>
      </c>
      <c r="U891" s="428" t="s">
        <v>657</v>
      </c>
      <c r="V891" s="428" t="s">
        <v>657</v>
      </c>
      <c r="W891" s="428" t="s">
        <v>657</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ht="15" hidden="1" customHeight="1" outlineLevel="3" x14ac:dyDescent="0.35">
      <c r="A892" s="243"/>
      <c r="B892" s="252"/>
      <c r="C892" s="245">
        <f t="shared" si="208"/>
        <v>4</v>
      </c>
      <c r="D892" s="268"/>
      <c r="E892" s="429">
        <f>E891</f>
        <v>1</v>
      </c>
      <c r="F892" s="319" t="b">
        <f t="shared" si="206"/>
        <v>1</v>
      </c>
      <c r="G892" s="268"/>
      <c r="H892" s="891" t="s">
        <v>664</v>
      </c>
      <c r="I892" s="892"/>
      <c r="J892" s="430" t="s">
        <v>659</v>
      </c>
      <c r="K892" s="431" t="str">
        <f t="shared" si="207"/>
        <v>-</v>
      </c>
      <c r="L892" s="432" t="s">
        <v>657</v>
      </c>
      <c r="M892" s="432" t="s">
        <v>657</v>
      </c>
      <c r="N892" s="432" t="s">
        <v>657</v>
      </c>
      <c r="O892" s="432" t="s">
        <v>657</v>
      </c>
      <c r="P892" s="432" t="s">
        <v>657</v>
      </c>
      <c r="Q892" s="432" t="s">
        <v>657</v>
      </c>
      <c r="R892" s="432" t="s">
        <v>657</v>
      </c>
      <c r="S892" s="432" t="s">
        <v>657</v>
      </c>
      <c r="T892" s="432" t="s">
        <v>657</v>
      </c>
      <c r="U892" s="432" t="s">
        <v>657</v>
      </c>
      <c r="V892" s="432" t="s">
        <v>657</v>
      </c>
      <c r="W892" s="432" t="s">
        <v>657</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idden="1" outlineLevel="3" x14ac:dyDescent="0.35">
      <c r="A893" s="243"/>
      <c r="B893" s="252"/>
      <c r="C893" s="245">
        <f t="shared" si="208"/>
        <v>4</v>
      </c>
      <c r="D893" s="268"/>
      <c r="E893" s="429">
        <f>E892</f>
        <v>1</v>
      </c>
      <c r="F893" s="319" t="b">
        <f t="shared" si="206"/>
        <v>1</v>
      </c>
      <c r="G893" s="268"/>
      <c r="H893" s="893"/>
      <c r="I893" s="894"/>
      <c r="J893" s="430" t="s">
        <v>660</v>
      </c>
      <c r="K893" s="431" t="str">
        <f t="shared" si="207"/>
        <v>-</v>
      </c>
      <c r="L893" s="432" t="s">
        <v>661</v>
      </c>
      <c r="M893" s="432" t="s">
        <v>661</v>
      </c>
      <c r="N893" s="432" t="s">
        <v>661</v>
      </c>
      <c r="O893" s="432" t="s">
        <v>661</v>
      </c>
      <c r="P893" s="432" t="s">
        <v>661</v>
      </c>
      <c r="Q893" s="432" t="s">
        <v>661</v>
      </c>
      <c r="R893" s="432" t="s">
        <v>661</v>
      </c>
      <c r="S893" s="432" t="s">
        <v>661</v>
      </c>
      <c r="T893" s="432" t="s">
        <v>661</v>
      </c>
      <c r="U893" s="432" t="s">
        <v>661</v>
      </c>
      <c r="V893" s="432" t="s">
        <v>661</v>
      </c>
      <c r="W893" s="432" t="s">
        <v>661</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hidden="1" outlineLevel="3" x14ac:dyDescent="0.35">
      <c r="A894" s="243"/>
      <c r="B894" s="252"/>
      <c r="C894" s="245">
        <f t="shared" si="208"/>
        <v>4</v>
      </c>
      <c r="D894" s="268"/>
      <c r="E894" s="429">
        <f>E893</f>
        <v>1</v>
      </c>
      <c r="F894" s="319" t="b">
        <f t="shared" si="206"/>
        <v>1</v>
      </c>
      <c r="G894" s="268"/>
      <c r="H894" s="895"/>
      <c r="I894" s="896"/>
      <c r="J894" s="415" t="s">
        <v>662</v>
      </c>
      <c r="K894" s="433" t="str">
        <f t="shared" si="207"/>
        <v>-</v>
      </c>
      <c r="L894" s="430" t="s">
        <v>657</v>
      </c>
      <c r="M894" s="430" t="s">
        <v>657</v>
      </c>
      <c r="N894" s="430" t="s">
        <v>657</v>
      </c>
      <c r="O894" s="430" t="s">
        <v>657</v>
      </c>
      <c r="P894" s="430" t="s">
        <v>657</v>
      </c>
      <c r="Q894" s="430" t="s">
        <v>657</v>
      </c>
      <c r="R894" s="430" t="s">
        <v>657</v>
      </c>
      <c r="S894" s="430" t="s">
        <v>657</v>
      </c>
      <c r="T894" s="430" t="s">
        <v>657</v>
      </c>
      <c r="U894" s="430" t="s">
        <v>657</v>
      </c>
      <c r="V894" s="434" t="s">
        <v>657</v>
      </c>
      <c r="W894" s="434" t="s">
        <v>657</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hidden="1" outlineLevel="3" x14ac:dyDescent="0.35">
      <c r="A895" s="243"/>
      <c r="B895" s="252"/>
      <c r="C895" s="245">
        <f t="shared" si="208"/>
        <v>4</v>
      </c>
      <c r="D895" s="268"/>
      <c r="E895" s="325">
        <v>2</v>
      </c>
      <c r="F895" s="319" t="b">
        <f t="shared" si="206"/>
        <v>1</v>
      </c>
      <c r="G895" s="268"/>
      <c r="H895" s="426" t="s">
        <v>665</v>
      </c>
      <c r="I895" s="426"/>
      <c r="J895" s="407" t="s">
        <v>656</v>
      </c>
      <c r="K895" s="427" t="str">
        <f t="shared" si="207"/>
        <v>-</v>
      </c>
      <c r="L895" s="436">
        <v>-1</v>
      </c>
      <c r="M895" s="428" t="s">
        <v>657</v>
      </c>
      <c r="N895" s="428" t="s">
        <v>657</v>
      </c>
      <c r="O895" s="428" t="s">
        <v>657</v>
      </c>
      <c r="P895" s="428" t="s">
        <v>657</v>
      </c>
      <c r="Q895" s="428" t="s">
        <v>657</v>
      </c>
      <c r="R895" s="428" t="s">
        <v>657</v>
      </c>
      <c r="S895" s="428" t="s">
        <v>657</v>
      </c>
      <c r="T895" s="428" t="s">
        <v>657</v>
      </c>
      <c r="U895" s="428" t="s">
        <v>657</v>
      </c>
      <c r="V895" s="428" t="s">
        <v>657</v>
      </c>
      <c r="W895" s="428" t="s">
        <v>657</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ht="15" hidden="1" customHeight="1" outlineLevel="3" x14ac:dyDescent="0.35">
      <c r="A896" s="243"/>
      <c r="B896" s="252"/>
      <c r="C896" s="245">
        <f t="shared" si="208"/>
        <v>4</v>
      </c>
      <c r="D896" s="268"/>
      <c r="E896" s="429">
        <f>E895</f>
        <v>2</v>
      </c>
      <c r="F896" s="319" t="b">
        <f t="shared" si="206"/>
        <v>1</v>
      </c>
      <c r="G896" s="268"/>
      <c r="H896" s="891" t="s">
        <v>666</v>
      </c>
      <c r="I896" s="892"/>
      <c r="J896" s="430" t="s">
        <v>659</v>
      </c>
      <c r="K896" s="431" t="str">
        <f t="shared" si="207"/>
        <v>-</v>
      </c>
      <c r="L896" s="432" t="s">
        <v>657</v>
      </c>
      <c r="M896" s="432" t="s">
        <v>657</v>
      </c>
      <c r="N896" s="432" t="s">
        <v>657</v>
      </c>
      <c r="O896" s="432" t="s">
        <v>657</v>
      </c>
      <c r="P896" s="432" t="s">
        <v>657</v>
      </c>
      <c r="Q896" s="432" t="s">
        <v>657</v>
      </c>
      <c r="R896" s="432" t="s">
        <v>657</v>
      </c>
      <c r="S896" s="432" t="s">
        <v>657</v>
      </c>
      <c r="T896" s="432" t="s">
        <v>657</v>
      </c>
      <c r="U896" s="432" t="s">
        <v>657</v>
      </c>
      <c r="V896" s="432" t="s">
        <v>657</v>
      </c>
      <c r="W896" s="432" t="s">
        <v>657</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idden="1" outlineLevel="3" x14ac:dyDescent="0.35">
      <c r="A897" s="243"/>
      <c r="B897" s="252"/>
      <c r="C897" s="245">
        <f t="shared" si="208"/>
        <v>4</v>
      </c>
      <c r="D897" s="268"/>
      <c r="E897" s="429">
        <f>E896</f>
        <v>2</v>
      </c>
      <c r="F897" s="319" t="b">
        <f t="shared" si="206"/>
        <v>1</v>
      </c>
      <c r="G897" s="268"/>
      <c r="H897" s="893"/>
      <c r="I897" s="894"/>
      <c r="J897" s="430" t="s">
        <v>660</v>
      </c>
      <c r="K897" s="431" t="str">
        <f t="shared" si="207"/>
        <v>-</v>
      </c>
      <c r="L897" s="432" t="s">
        <v>661</v>
      </c>
      <c r="M897" s="432" t="s">
        <v>661</v>
      </c>
      <c r="N897" s="432" t="s">
        <v>661</v>
      </c>
      <c r="O897" s="432" t="s">
        <v>661</v>
      </c>
      <c r="P897" s="432" t="s">
        <v>661</v>
      </c>
      <c r="Q897" s="432" t="s">
        <v>661</v>
      </c>
      <c r="R897" s="432" t="s">
        <v>661</v>
      </c>
      <c r="S897" s="432" t="s">
        <v>661</v>
      </c>
      <c r="T897" s="432" t="s">
        <v>661</v>
      </c>
      <c r="U897" s="432" t="s">
        <v>661</v>
      </c>
      <c r="V897" s="432" t="s">
        <v>661</v>
      </c>
      <c r="W897" s="432" t="s">
        <v>661</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hidden="1" outlineLevel="3" x14ac:dyDescent="0.35">
      <c r="A898" s="243"/>
      <c r="B898" s="252"/>
      <c r="C898" s="245">
        <f t="shared" si="208"/>
        <v>4</v>
      </c>
      <c r="D898" s="268"/>
      <c r="E898" s="429">
        <f>E897</f>
        <v>2</v>
      </c>
      <c r="F898" s="319" t="b">
        <f t="shared" si="206"/>
        <v>1</v>
      </c>
      <c r="G898" s="268"/>
      <c r="H898" s="895"/>
      <c r="I898" s="896"/>
      <c r="J898" s="415" t="s">
        <v>662</v>
      </c>
      <c r="K898" s="433" t="str">
        <f t="shared" si="207"/>
        <v>-</v>
      </c>
      <c r="L898" s="430" t="s">
        <v>657</v>
      </c>
      <c r="M898" s="430" t="s">
        <v>657</v>
      </c>
      <c r="N898" s="430" t="s">
        <v>657</v>
      </c>
      <c r="O898" s="430" t="s">
        <v>657</v>
      </c>
      <c r="P898" s="430" t="s">
        <v>657</v>
      </c>
      <c r="Q898" s="430" t="s">
        <v>657</v>
      </c>
      <c r="R898" s="430" t="s">
        <v>657</v>
      </c>
      <c r="S898" s="430" t="s">
        <v>657</v>
      </c>
      <c r="T898" s="430" t="s">
        <v>657</v>
      </c>
      <c r="U898" s="430" t="s">
        <v>657</v>
      </c>
      <c r="V898" s="434" t="s">
        <v>657</v>
      </c>
      <c r="W898" s="434" t="s">
        <v>657</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hidden="1" outlineLevel="3" x14ac:dyDescent="0.35">
      <c r="A899" s="243"/>
      <c r="B899" s="252"/>
      <c r="C899" s="245">
        <f t="shared" si="208"/>
        <v>4</v>
      </c>
      <c r="D899" s="268"/>
      <c r="E899" s="325">
        <v>3</v>
      </c>
      <c r="F899" s="319" t="b">
        <f t="shared" si="206"/>
        <v>1</v>
      </c>
      <c r="G899" s="268"/>
      <c r="H899" s="426" t="s">
        <v>667</v>
      </c>
      <c r="I899" s="426"/>
      <c r="J899" s="407" t="s">
        <v>656</v>
      </c>
      <c r="K899" s="427" t="str">
        <f t="shared" si="207"/>
        <v>-</v>
      </c>
      <c r="L899" s="428" t="s">
        <v>657</v>
      </c>
      <c r="M899" s="428" t="s">
        <v>657</v>
      </c>
      <c r="N899" s="428" t="s">
        <v>657</v>
      </c>
      <c r="O899" s="428" t="s">
        <v>657</v>
      </c>
      <c r="P899" s="428" t="s">
        <v>657</v>
      </c>
      <c r="Q899" s="428" t="s">
        <v>657</v>
      </c>
      <c r="R899" s="428" t="s">
        <v>657</v>
      </c>
      <c r="S899" s="428" t="s">
        <v>657</v>
      </c>
      <c r="T899" s="428" t="s">
        <v>657</v>
      </c>
      <c r="U899" s="428" t="s">
        <v>657</v>
      </c>
      <c r="V899" s="428" t="s">
        <v>657</v>
      </c>
      <c r="W899" s="428" t="s">
        <v>657</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ht="15" hidden="1" customHeight="1" outlineLevel="3" x14ac:dyDescent="0.35">
      <c r="A900" s="243"/>
      <c r="B900" s="252"/>
      <c r="C900" s="245">
        <f t="shared" si="208"/>
        <v>4</v>
      </c>
      <c r="D900" s="268"/>
      <c r="E900" s="429">
        <f>E899</f>
        <v>3</v>
      </c>
      <c r="F900" s="319" t="b">
        <f t="shared" si="206"/>
        <v>1</v>
      </c>
      <c r="G900" s="268"/>
      <c r="H900" s="891" t="s">
        <v>668</v>
      </c>
      <c r="I900" s="892"/>
      <c r="J900" s="430" t="s">
        <v>659</v>
      </c>
      <c r="K900" s="431">
        <f t="shared" si="207"/>
        <v>43802</v>
      </c>
      <c r="L900" s="315">
        <v>48</v>
      </c>
      <c r="M900" s="432" t="s">
        <v>657</v>
      </c>
      <c r="N900" s="432" t="s">
        <v>657</v>
      </c>
      <c r="O900" s="432" t="s">
        <v>657</v>
      </c>
      <c r="P900" s="432" t="s">
        <v>657</v>
      </c>
      <c r="Q900" s="432" t="s">
        <v>657</v>
      </c>
      <c r="R900" s="432" t="s">
        <v>657</v>
      </c>
      <c r="S900" s="432" t="s">
        <v>657</v>
      </c>
      <c r="T900" s="432" t="s">
        <v>657</v>
      </c>
      <c r="U900" s="432" t="s">
        <v>657</v>
      </c>
      <c r="V900" s="432" t="s">
        <v>657</v>
      </c>
      <c r="W900" s="432" t="s">
        <v>657</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idden="1" outlineLevel="3" x14ac:dyDescent="0.35">
      <c r="A901" s="243"/>
      <c r="B901" s="252"/>
      <c r="C901" s="245">
        <f t="shared" si="208"/>
        <v>4</v>
      </c>
      <c r="D901" s="268"/>
      <c r="E901" s="429">
        <f>E900</f>
        <v>3</v>
      </c>
      <c r="F901" s="319" t="b">
        <f t="shared" si="206"/>
        <v>1</v>
      </c>
      <c r="G901" s="268"/>
      <c r="H901" s="893"/>
      <c r="I901" s="894"/>
      <c r="J901" s="430" t="s">
        <v>660</v>
      </c>
      <c r="K901" s="431" t="str">
        <f t="shared" si="207"/>
        <v>-</v>
      </c>
      <c r="L901" s="432" t="s">
        <v>661</v>
      </c>
      <c r="M901" s="315">
        <v>26</v>
      </c>
      <c r="N901" s="432" t="s">
        <v>661</v>
      </c>
      <c r="O901" s="432" t="s">
        <v>661</v>
      </c>
      <c r="P901" s="432" t="s">
        <v>661</v>
      </c>
      <c r="Q901" s="432" t="s">
        <v>661</v>
      </c>
      <c r="R901" s="432" t="s">
        <v>661</v>
      </c>
      <c r="S901" s="432" t="s">
        <v>661</v>
      </c>
      <c r="T901" s="432" t="s">
        <v>661</v>
      </c>
      <c r="U901" s="432" t="s">
        <v>661</v>
      </c>
      <c r="V901" s="432" t="s">
        <v>661</v>
      </c>
      <c r="W901" s="432" t="s">
        <v>661</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hidden="1" outlineLevel="3" x14ac:dyDescent="0.35">
      <c r="A902" s="243"/>
      <c r="B902" s="252"/>
      <c r="C902" s="245">
        <f t="shared" si="208"/>
        <v>4</v>
      </c>
      <c r="D902" s="268"/>
      <c r="E902" s="429">
        <f>E901</f>
        <v>3</v>
      </c>
      <c r="F902" s="319" t="b">
        <f t="shared" si="206"/>
        <v>1</v>
      </c>
      <c r="G902" s="268"/>
      <c r="H902" s="895"/>
      <c r="I902" s="896"/>
      <c r="J902" s="415" t="s">
        <v>662</v>
      </c>
      <c r="K902" s="433" t="str">
        <f t="shared" si="207"/>
        <v>-</v>
      </c>
      <c r="L902" s="430" t="s">
        <v>657</v>
      </c>
      <c r="M902" s="430" t="s">
        <v>657</v>
      </c>
      <c r="N902" s="430" t="s">
        <v>657</v>
      </c>
      <c r="O902" s="430" t="s">
        <v>657</v>
      </c>
      <c r="P902" s="430" t="s">
        <v>657</v>
      </c>
      <c r="Q902" s="430" t="s">
        <v>657</v>
      </c>
      <c r="R902" s="430" t="s">
        <v>657</v>
      </c>
      <c r="S902" s="430" t="s">
        <v>657</v>
      </c>
      <c r="T902" s="430" t="s">
        <v>657</v>
      </c>
      <c r="U902" s="430" t="s">
        <v>657</v>
      </c>
      <c r="V902" s="434" t="s">
        <v>657</v>
      </c>
      <c r="W902" s="434" t="s">
        <v>657</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hidden="1" outlineLevel="3" x14ac:dyDescent="0.35">
      <c r="A903" s="243"/>
      <c r="B903" s="252"/>
      <c r="C903" s="245">
        <f t="shared" si="208"/>
        <v>4</v>
      </c>
      <c r="D903" s="268"/>
      <c r="E903" s="325">
        <v>4</v>
      </c>
      <c r="F903" s="319" t="b">
        <f t="shared" si="206"/>
        <v>1</v>
      </c>
      <c r="G903" s="268"/>
      <c r="H903" s="426" t="s">
        <v>669</v>
      </c>
      <c r="I903" s="426"/>
      <c r="J903" s="407" t="s">
        <v>656</v>
      </c>
      <c r="K903" s="427" t="str">
        <f t="shared" si="207"/>
        <v>-</v>
      </c>
      <c r="L903" s="428" t="s">
        <v>657</v>
      </c>
      <c r="M903" s="428" t="s">
        <v>657</v>
      </c>
      <c r="N903" s="428" t="s">
        <v>657</v>
      </c>
      <c r="O903" s="428" t="s">
        <v>657</v>
      </c>
      <c r="P903" s="428" t="s">
        <v>657</v>
      </c>
      <c r="Q903" s="428" t="s">
        <v>657</v>
      </c>
      <c r="R903" s="428" t="s">
        <v>657</v>
      </c>
      <c r="S903" s="428" t="s">
        <v>657</v>
      </c>
      <c r="T903" s="428" t="s">
        <v>657</v>
      </c>
      <c r="U903" s="428" t="s">
        <v>657</v>
      </c>
      <c r="V903" s="428" t="s">
        <v>657</v>
      </c>
      <c r="W903" s="428" t="s">
        <v>657</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ht="15" hidden="1" customHeight="1" outlineLevel="3" x14ac:dyDescent="0.35">
      <c r="A904" s="243"/>
      <c r="B904" s="252"/>
      <c r="C904" s="245">
        <f t="shared" si="208"/>
        <v>4</v>
      </c>
      <c r="D904" s="268"/>
      <c r="E904" s="429">
        <f>E903</f>
        <v>4</v>
      </c>
      <c r="F904" s="319" t="b">
        <f t="shared" si="206"/>
        <v>1</v>
      </c>
      <c r="G904" s="268"/>
      <c r="H904" s="891" t="s">
        <v>670</v>
      </c>
      <c r="I904" s="892"/>
      <c r="J904" s="430" t="s">
        <v>659</v>
      </c>
      <c r="K904" s="431">
        <f t="shared" si="207"/>
        <v>43802</v>
      </c>
      <c r="L904" s="315">
        <v>48</v>
      </c>
      <c r="M904" s="432" t="s">
        <v>657</v>
      </c>
      <c r="N904" s="432" t="s">
        <v>657</v>
      </c>
      <c r="O904" s="432" t="s">
        <v>657</v>
      </c>
      <c r="P904" s="432" t="s">
        <v>657</v>
      </c>
      <c r="Q904" s="432" t="s">
        <v>657</v>
      </c>
      <c r="R904" s="432" t="s">
        <v>657</v>
      </c>
      <c r="S904" s="432" t="s">
        <v>657</v>
      </c>
      <c r="T904" s="432" t="s">
        <v>657</v>
      </c>
      <c r="U904" s="432" t="s">
        <v>657</v>
      </c>
      <c r="V904" s="432" t="s">
        <v>657</v>
      </c>
      <c r="W904" s="432" t="s">
        <v>657</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idden="1" outlineLevel="3" x14ac:dyDescent="0.35">
      <c r="A905" s="243"/>
      <c r="B905" s="252"/>
      <c r="C905" s="245">
        <f t="shared" si="208"/>
        <v>4</v>
      </c>
      <c r="D905" s="268"/>
      <c r="E905" s="429">
        <f>E904</f>
        <v>4</v>
      </c>
      <c r="F905" s="319" t="b">
        <f t="shared" si="206"/>
        <v>1</v>
      </c>
      <c r="G905" s="268"/>
      <c r="H905" s="893"/>
      <c r="I905" s="894"/>
      <c r="J905" s="430" t="s">
        <v>660</v>
      </c>
      <c r="K905" s="431" t="str">
        <f t="shared" si="207"/>
        <v>-</v>
      </c>
      <c r="L905" s="432" t="s">
        <v>661</v>
      </c>
      <c r="M905" s="315">
        <v>34</v>
      </c>
      <c r="N905" s="432" t="s">
        <v>661</v>
      </c>
      <c r="O905" s="432" t="s">
        <v>661</v>
      </c>
      <c r="P905" s="432" t="s">
        <v>661</v>
      </c>
      <c r="Q905" s="432" t="s">
        <v>661</v>
      </c>
      <c r="R905" s="432" t="s">
        <v>661</v>
      </c>
      <c r="S905" s="432" t="s">
        <v>661</v>
      </c>
      <c r="T905" s="432" t="s">
        <v>661</v>
      </c>
      <c r="U905" s="432" t="s">
        <v>661</v>
      </c>
      <c r="V905" s="432" t="s">
        <v>661</v>
      </c>
      <c r="W905" s="432" t="s">
        <v>661</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hidden="1" outlineLevel="3" x14ac:dyDescent="0.35">
      <c r="A906" s="243"/>
      <c r="B906" s="252"/>
      <c r="C906" s="245">
        <f t="shared" si="208"/>
        <v>4</v>
      </c>
      <c r="D906" s="268"/>
      <c r="E906" s="429">
        <f>E905</f>
        <v>4</v>
      </c>
      <c r="F906" s="319" t="b">
        <f t="shared" si="206"/>
        <v>1</v>
      </c>
      <c r="G906" s="268"/>
      <c r="H906" s="895"/>
      <c r="I906" s="896"/>
      <c r="J906" s="415" t="s">
        <v>662</v>
      </c>
      <c r="K906" s="433" t="str">
        <f t="shared" si="207"/>
        <v>-</v>
      </c>
      <c r="L906" s="430" t="s">
        <v>657</v>
      </c>
      <c r="M906" s="430" t="s">
        <v>657</v>
      </c>
      <c r="N906" s="430" t="s">
        <v>657</v>
      </c>
      <c r="O906" s="430" t="s">
        <v>657</v>
      </c>
      <c r="P906" s="430" t="s">
        <v>657</v>
      </c>
      <c r="Q906" s="430" t="s">
        <v>657</v>
      </c>
      <c r="R906" s="430" t="s">
        <v>657</v>
      </c>
      <c r="S906" s="430" t="s">
        <v>657</v>
      </c>
      <c r="T906" s="430" t="s">
        <v>657</v>
      </c>
      <c r="U906" s="430" t="s">
        <v>657</v>
      </c>
      <c r="V906" s="434" t="s">
        <v>657</v>
      </c>
      <c r="W906" s="434" t="s">
        <v>657</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hidden="1" outlineLevel="3" x14ac:dyDescent="0.35">
      <c r="A907" s="243"/>
      <c r="B907" s="252"/>
      <c r="C907" s="245">
        <f t="shared" si="208"/>
        <v>4</v>
      </c>
      <c r="D907" s="268"/>
      <c r="E907" s="325">
        <v>5</v>
      </c>
      <c r="F907" s="319" t="b">
        <f t="shared" si="206"/>
        <v>1</v>
      </c>
      <c r="G907" s="268"/>
      <c r="H907" s="426" t="s">
        <v>671</v>
      </c>
      <c r="I907" s="426"/>
      <c r="J907" s="407" t="s">
        <v>656</v>
      </c>
      <c r="K907" s="427" t="str">
        <f t="shared" si="207"/>
        <v>-</v>
      </c>
      <c r="L907" s="436">
        <v>-1</v>
      </c>
      <c r="M907" s="428" t="s">
        <v>657</v>
      </c>
      <c r="N907" s="428" t="s">
        <v>657</v>
      </c>
      <c r="O907" s="428" t="s">
        <v>657</v>
      </c>
      <c r="P907" s="428" t="s">
        <v>657</v>
      </c>
      <c r="Q907" s="428" t="s">
        <v>657</v>
      </c>
      <c r="R907" s="428" t="s">
        <v>657</v>
      </c>
      <c r="S907" s="428" t="s">
        <v>657</v>
      </c>
      <c r="T907" s="428" t="s">
        <v>657</v>
      </c>
      <c r="U907" s="428" t="s">
        <v>657</v>
      </c>
      <c r="V907" s="428" t="s">
        <v>657</v>
      </c>
      <c r="W907" s="428" t="s">
        <v>657</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hidden="1" outlineLevel="3" x14ac:dyDescent="0.35">
      <c r="A908" s="243"/>
      <c r="B908" s="252"/>
      <c r="C908" s="245">
        <f t="shared" si="208"/>
        <v>4</v>
      </c>
      <c r="D908" s="268"/>
      <c r="E908" s="429">
        <f>E907</f>
        <v>5</v>
      </c>
      <c r="F908" s="319" t="b">
        <f t="shared" si="206"/>
        <v>1</v>
      </c>
      <c r="G908" s="268"/>
      <c r="H908" s="891"/>
      <c r="I908" s="892"/>
      <c r="J908" s="430" t="s">
        <v>659</v>
      </c>
      <c r="K908" s="431" t="str">
        <f t="shared" si="207"/>
        <v>-</v>
      </c>
      <c r="L908" s="432" t="s">
        <v>657</v>
      </c>
      <c r="M908" s="432" t="s">
        <v>657</v>
      </c>
      <c r="N908" s="432" t="s">
        <v>657</v>
      </c>
      <c r="O908" s="432" t="s">
        <v>657</v>
      </c>
      <c r="P908" s="432" t="s">
        <v>657</v>
      </c>
      <c r="Q908" s="432" t="s">
        <v>657</v>
      </c>
      <c r="R908" s="432" t="s">
        <v>657</v>
      </c>
      <c r="S908" s="432" t="s">
        <v>657</v>
      </c>
      <c r="T908" s="432" t="s">
        <v>657</v>
      </c>
      <c r="U908" s="432" t="s">
        <v>657</v>
      </c>
      <c r="V908" s="432" t="s">
        <v>657</v>
      </c>
      <c r="W908" s="432" t="s">
        <v>657</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hidden="1" outlineLevel="3" x14ac:dyDescent="0.35">
      <c r="A909" s="243"/>
      <c r="B909" s="252"/>
      <c r="C909" s="245">
        <f t="shared" si="208"/>
        <v>4</v>
      </c>
      <c r="D909" s="268"/>
      <c r="E909" s="429">
        <f>E908</f>
        <v>5</v>
      </c>
      <c r="F909" s="319" t="b">
        <f t="shared" si="206"/>
        <v>1</v>
      </c>
      <c r="G909" s="268"/>
      <c r="H909" s="893"/>
      <c r="I909" s="894"/>
      <c r="J909" s="430" t="s">
        <v>660</v>
      </c>
      <c r="K909" s="431" t="str">
        <f t="shared" si="207"/>
        <v>-</v>
      </c>
      <c r="L909" s="432" t="s">
        <v>661</v>
      </c>
      <c r="M909" s="432" t="s">
        <v>661</v>
      </c>
      <c r="N909" s="432" t="s">
        <v>661</v>
      </c>
      <c r="O909" s="432" t="s">
        <v>661</v>
      </c>
      <c r="P909" s="432" t="s">
        <v>661</v>
      </c>
      <c r="Q909" s="432" t="s">
        <v>661</v>
      </c>
      <c r="R909" s="432" t="s">
        <v>661</v>
      </c>
      <c r="S909" s="432" t="s">
        <v>661</v>
      </c>
      <c r="T909" s="432" t="s">
        <v>661</v>
      </c>
      <c r="U909" s="432" t="s">
        <v>661</v>
      </c>
      <c r="V909" s="432" t="s">
        <v>661</v>
      </c>
      <c r="W909" s="432" t="s">
        <v>661</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hidden="1" outlineLevel="3" x14ac:dyDescent="0.35">
      <c r="A910" s="243"/>
      <c r="B910" s="252"/>
      <c r="C910" s="245">
        <f t="shared" si="208"/>
        <v>4</v>
      </c>
      <c r="D910" s="268"/>
      <c r="E910" s="429">
        <f>E909</f>
        <v>5</v>
      </c>
      <c r="F910" s="319" t="b">
        <f t="shared" si="206"/>
        <v>1</v>
      </c>
      <c r="G910" s="268"/>
      <c r="H910" s="895"/>
      <c r="I910" s="896"/>
      <c r="J910" s="415" t="s">
        <v>662</v>
      </c>
      <c r="K910" s="433" t="str">
        <f t="shared" si="207"/>
        <v>-</v>
      </c>
      <c r="L910" s="430" t="s">
        <v>657</v>
      </c>
      <c r="M910" s="430" t="s">
        <v>657</v>
      </c>
      <c r="N910" s="430" t="s">
        <v>657</v>
      </c>
      <c r="O910" s="430" t="s">
        <v>657</v>
      </c>
      <c r="P910" s="430" t="s">
        <v>657</v>
      </c>
      <c r="Q910" s="430" t="s">
        <v>657</v>
      </c>
      <c r="R910" s="430" t="s">
        <v>657</v>
      </c>
      <c r="S910" s="430" t="s">
        <v>657</v>
      </c>
      <c r="T910" s="430" t="s">
        <v>657</v>
      </c>
      <c r="U910" s="430" t="s">
        <v>657</v>
      </c>
      <c r="V910" s="434" t="s">
        <v>657</v>
      </c>
      <c r="W910" s="434" t="s">
        <v>657</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hidden="1" outlineLevel="3" x14ac:dyDescent="0.35">
      <c r="A911" s="243"/>
      <c r="B911" s="252"/>
      <c r="C911" s="245">
        <f t="shared" si="208"/>
        <v>4</v>
      </c>
      <c r="D911" s="268"/>
      <c r="E911" s="325">
        <v>6</v>
      </c>
      <c r="F911" s="319" t="b">
        <f t="shared" si="206"/>
        <v>1</v>
      </c>
      <c r="G911" s="268"/>
      <c r="H911" s="426" t="s">
        <v>672</v>
      </c>
      <c r="I911" s="426"/>
      <c r="J911" s="407" t="s">
        <v>656</v>
      </c>
      <c r="K911" s="427" t="str">
        <f t="shared" si="207"/>
        <v>-</v>
      </c>
      <c r="L911" s="436">
        <v>-1</v>
      </c>
      <c r="M911" s="428" t="s">
        <v>657</v>
      </c>
      <c r="N911" s="428" t="s">
        <v>657</v>
      </c>
      <c r="O911" s="428" t="s">
        <v>657</v>
      </c>
      <c r="P911" s="428" t="s">
        <v>657</v>
      </c>
      <c r="Q911" s="428" t="s">
        <v>657</v>
      </c>
      <c r="R911" s="428" t="s">
        <v>657</v>
      </c>
      <c r="S911" s="428" t="s">
        <v>657</v>
      </c>
      <c r="T911" s="428" t="s">
        <v>657</v>
      </c>
      <c r="U911" s="428" t="s">
        <v>657</v>
      </c>
      <c r="V911" s="428" t="s">
        <v>657</v>
      </c>
      <c r="W911" s="428" t="s">
        <v>657</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hidden="1" outlineLevel="3" x14ac:dyDescent="0.35">
      <c r="A912" s="243"/>
      <c r="B912" s="252"/>
      <c r="C912" s="245">
        <f t="shared" si="208"/>
        <v>4</v>
      </c>
      <c r="D912" s="268"/>
      <c r="E912" s="429">
        <f>E911</f>
        <v>6</v>
      </c>
      <c r="F912" s="319" t="b">
        <f t="shared" si="206"/>
        <v>1</v>
      </c>
      <c r="G912" s="268"/>
      <c r="H912" s="891"/>
      <c r="I912" s="892"/>
      <c r="J912" s="430" t="s">
        <v>659</v>
      </c>
      <c r="K912" s="431" t="str">
        <f t="shared" si="207"/>
        <v>-</v>
      </c>
      <c r="L912" s="432" t="s">
        <v>657</v>
      </c>
      <c r="M912" s="432" t="s">
        <v>657</v>
      </c>
      <c r="N912" s="432" t="s">
        <v>657</v>
      </c>
      <c r="O912" s="432" t="s">
        <v>657</v>
      </c>
      <c r="P912" s="432" t="s">
        <v>657</v>
      </c>
      <c r="Q912" s="432" t="s">
        <v>657</v>
      </c>
      <c r="R912" s="432" t="s">
        <v>657</v>
      </c>
      <c r="S912" s="432" t="s">
        <v>657</v>
      </c>
      <c r="T912" s="432" t="s">
        <v>657</v>
      </c>
      <c r="U912" s="432" t="s">
        <v>657</v>
      </c>
      <c r="V912" s="432" t="s">
        <v>657</v>
      </c>
      <c r="W912" s="432" t="s">
        <v>657</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hidden="1" outlineLevel="3" x14ac:dyDescent="0.35">
      <c r="A913" s="243"/>
      <c r="B913" s="252"/>
      <c r="C913" s="245">
        <f t="shared" si="208"/>
        <v>4</v>
      </c>
      <c r="D913" s="268"/>
      <c r="E913" s="429">
        <f>E912</f>
        <v>6</v>
      </c>
      <c r="F913" s="319" t="b">
        <f t="shared" si="206"/>
        <v>1</v>
      </c>
      <c r="G913" s="268"/>
      <c r="H913" s="893"/>
      <c r="I913" s="894"/>
      <c r="J913" s="430" t="s">
        <v>660</v>
      </c>
      <c r="K913" s="431" t="str">
        <f t="shared" si="207"/>
        <v>-</v>
      </c>
      <c r="L913" s="432" t="s">
        <v>661</v>
      </c>
      <c r="M913" s="432" t="s">
        <v>661</v>
      </c>
      <c r="N913" s="432" t="s">
        <v>661</v>
      </c>
      <c r="O913" s="432" t="s">
        <v>661</v>
      </c>
      <c r="P913" s="432" t="s">
        <v>661</v>
      </c>
      <c r="Q913" s="432" t="s">
        <v>661</v>
      </c>
      <c r="R913" s="432" t="s">
        <v>661</v>
      </c>
      <c r="S913" s="432" t="s">
        <v>661</v>
      </c>
      <c r="T913" s="432" t="s">
        <v>661</v>
      </c>
      <c r="U913" s="432" t="s">
        <v>661</v>
      </c>
      <c r="V913" s="432" t="s">
        <v>661</v>
      </c>
      <c r="W913" s="432" t="s">
        <v>661</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hidden="1" outlineLevel="3" x14ac:dyDescent="0.35">
      <c r="A914" s="243"/>
      <c r="B914" s="252"/>
      <c r="C914" s="245">
        <f t="shared" si="208"/>
        <v>4</v>
      </c>
      <c r="D914" s="268"/>
      <c r="E914" s="429">
        <f>E913</f>
        <v>6</v>
      </c>
      <c r="F914" s="319" t="b">
        <f t="shared" si="206"/>
        <v>1</v>
      </c>
      <c r="G914" s="268"/>
      <c r="H914" s="895"/>
      <c r="I914" s="896"/>
      <c r="J914" s="415" t="s">
        <v>662</v>
      </c>
      <c r="K914" s="433" t="str">
        <f t="shared" si="207"/>
        <v>-</v>
      </c>
      <c r="L914" s="430" t="s">
        <v>657</v>
      </c>
      <c r="M914" s="430" t="s">
        <v>657</v>
      </c>
      <c r="N914" s="430" t="s">
        <v>657</v>
      </c>
      <c r="O914" s="430" t="s">
        <v>657</v>
      </c>
      <c r="P914" s="430" t="s">
        <v>657</v>
      </c>
      <c r="Q914" s="430" t="s">
        <v>657</v>
      </c>
      <c r="R914" s="430" t="s">
        <v>657</v>
      </c>
      <c r="S914" s="430" t="s">
        <v>657</v>
      </c>
      <c r="T914" s="430" t="s">
        <v>657</v>
      </c>
      <c r="U914" s="430" t="s">
        <v>657</v>
      </c>
      <c r="V914" s="434" t="s">
        <v>657</v>
      </c>
      <c r="W914" s="434" t="s">
        <v>657</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hidden="1" outlineLevel="3" x14ac:dyDescent="0.35">
      <c r="A915" s="243"/>
      <c r="B915" s="252"/>
      <c r="C915" s="245">
        <f t="shared" si="208"/>
        <v>4</v>
      </c>
      <c r="D915" s="268"/>
      <c r="E915" s="325">
        <v>7</v>
      </c>
      <c r="F915" s="319" t="b">
        <f t="shared" si="206"/>
        <v>1</v>
      </c>
      <c r="G915" s="268"/>
      <c r="H915" s="426" t="s">
        <v>673</v>
      </c>
      <c r="I915" s="426"/>
      <c r="J915" s="407" t="s">
        <v>656</v>
      </c>
      <c r="K915" s="427" t="str">
        <f t="shared" si="207"/>
        <v>-</v>
      </c>
      <c r="L915" s="436">
        <v>-1</v>
      </c>
      <c r="M915" s="428" t="s">
        <v>657</v>
      </c>
      <c r="N915" s="428" t="s">
        <v>657</v>
      </c>
      <c r="O915" s="428" t="s">
        <v>657</v>
      </c>
      <c r="P915" s="428" t="s">
        <v>657</v>
      </c>
      <c r="Q915" s="428" t="s">
        <v>657</v>
      </c>
      <c r="R915" s="428" t="s">
        <v>657</v>
      </c>
      <c r="S915" s="428" t="s">
        <v>657</v>
      </c>
      <c r="T915" s="428" t="s">
        <v>657</v>
      </c>
      <c r="U915" s="428" t="s">
        <v>657</v>
      </c>
      <c r="V915" s="428" t="s">
        <v>657</v>
      </c>
      <c r="W915" s="428" t="s">
        <v>657</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hidden="1" outlineLevel="3" x14ac:dyDescent="0.35">
      <c r="A916" s="243"/>
      <c r="B916" s="252"/>
      <c r="C916" s="245">
        <f t="shared" si="208"/>
        <v>4</v>
      </c>
      <c r="D916" s="268"/>
      <c r="E916" s="429">
        <f>E915</f>
        <v>7</v>
      </c>
      <c r="F916" s="319" t="b">
        <f t="shared" si="206"/>
        <v>1</v>
      </c>
      <c r="G916" s="268"/>
      <c r="H916" s="891"/>
      <c r="I916" s="892"/>
      <c r="J916" s="430" t="s">
        <v>659</v>
      </c>
      <c r="K916" s="431" t="str">
        <f t="shared" si="207"/>
        <v>-</v>
      </c>
      <c r="L916" s="432" t="s">
        <v>657</v>
      </c>
      <c r="M916" s="432" t="s">
        <v>657</v>
      </c>
      <c r="N916" s="432" t="s">
        <v>657</v>
      </c>
      <c r="O916" s="432" t="s">
        <v>657</v>
      </c>
      <c r="P916" s="432" t="s">
        <v>657</v>
      </c>
      <c r="Q916" s="432" t="s">
        <v>657</v>
      </c>
      <c r="R916" s="432" t="s">
        <v>657</v>
      </c>
      <c r="S916" s="432" t="s">
        <v>657</v>
      </c>
      <c r="T916" s="432" t="s">
        <v>657</v>
      </c>
      <c r="U916" s="432" t="s">
        <v>657</v>
      </c>
      <c r="V916" s="432" t="s">
        <v>657</v>
      </c>
      <c r="W916" s="432" t="s">
        <v>657</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idden="1" outlineLevel="3" x14ac:dyDescent="0.35">
      <c r="A917" s="243"/>
      <c r="B917" s="252"/>
      <c r="C917" s="245">
        <f t="shared" si="208"/>
        <v>4</v>
      </c>
      <c r="D917" s="268"/>
      <c r="E917" s="429">
        <f>E916</f>
        <v>7</v>
      </c>
      <c r="F917" s="319" t="b">
        <f t="shared" si="206"/>
        <v>1</v>
      </c>
      <c r="G917" s="268"/>
      <c r="H917" s="893"/>
      <c r="I917" s="894"/>
      <c r="J917" s="430" t="s">
        <v>660</v>
      </c>
      <c r="K917" s="431" t="str">
        <f t="shared" si="207"/>
        <v>-</v>
      </c>
      <c r="L917" s="432" t="s">
        <v>661</v>
      </c>
      <c r="M917" s="432" t="s">
        <v>661</v>
      </c>
      <c r="N917" s="432" t="s">
        <v>661</v>
      </c>
      <c r="O917" s="432" t="s">
        <v>661</v>
      </c>
      <c r="P917" s="432" t="s">
        <v>661</v>
      </c>
      <c r="Q917" s="432" t="s">
        <v>661</v>
      </c>
      <c r="R917" s="432" t="s">
        <v>661</v>
      </c>
      <c r="S917" s="432" t="s">
        <v>661</v>
      </c>
      <c r="T917" s="432" t="s">
        <v>661</v>
      </c>
      <c r="U917" s="432" t="s">
        <v>661</v>
      </c>
      <c r="V917" s="432" t="s">
        <v>661</v>
      </c>
      <c r="W917" s="432" t="s">
        <v>661</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hidden="1" outlineLevel="3" x14ac:dyDescent="0.35">
      <c r="A918" s="243"/>
      <c r="B918" s="252"/>
      <c r="C918" s="245">
        <f t="shared" si="208"/>
        <v>4</v>
      </c>
      <c r="D918" s="268"/>
      <c r="E918" s="429">
        <f>E917</f>
        <v>7</v>
      </c>
      <c r="F918" s="319" t="b">
        <f t="shared" si="206"/>
        <v>1</v>
      </c>
      <c r="G918" s="268"/>
      <c r="H918" s="895"/>
      <c r="I918" s="896"/>
      <c r="J918" s="415" t="s">
        <v>662</v>
      </c>
      <c r="K918" s="433" t="str">
        <f t="shared" si="207"/>
        <v>-</v>
      </c>
      <c r="L918" s="430" t="s">
        <v>657</v>
      </c>
      <c r="M918" s="430" t="s">
        <v>657</v>
      </c>
      <c r="N918" s="430" t="s">
        <v>657</v>
      </c>
      <c r="O918" s="430" t="s">
        <v>657</v>
      </c>
      <c r="P918" s="430" t="s">
        <v>657</v>
      </c>
      <c r="Q918" s="430" t="s">
        <v>657</v>
      </c>
      <c r="R918" s="430" t="s">
        <v>657</v>
      </c>
      <c r="S918" s="430" t="s">
        <v>657</v>
      </c>
      <c r="T918" s="430" t="s">
        <v>657</v>
      </c>
      <c r="U918" s="430" t="s">
        <v>657</v>
      </c>
      <c r="V918" s="434" t="s">
        <v>657</v>
      </c>
      <c r="W918" s="434" t="s">
        <v>657</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hidden="1" outlineLevel="3" x14ac:dyDescent="0.35">
      <c r="A919" s="243"/>
      <c r="B919" s="252"/>
      <c r="C919" s="245">
        <f t="shared" si="208"/>
        <v>4</v>
      </c>
      <c r="D919" s="268"/>
      <c r="E919" s="325">
        <v>8</v>
      </c>
      <c r="F919" s="319" t="b">
        <f t="shared" ref="F919:F950" si="209">COUNTIFS($L919:$W919,"-")&lt;&gt;COUNTA($L919:$W919)</f>
        <v>1</v>
      </c>
      <c r="G919" s="268"/>
      <c r="H919" s="426" t="s">
        <v>987</v>
      </c>
      <c r="I919" s="426"/>
      <c r="J919" s="407" t="s">
        <v>656</v>
      </c>
      <c r="K919" s="427" t="str">
        <f t="shared" si="207"/>
        <v>-</v>
      </c>
      <c r="L919" s="428" t="s">
        <v>657</v>
      </c>
      <c r="M919" s="428" t="s">
        <v>657</v>
      </c>
      <c r="N919" s="428" t="s">
        <v>657</v>
      </c>
      <c r="O919" s="428" t="s">
        <v>657</v>
      </c>
      <c r="P919" s="428" t="s">
        <v>657</v>
      </c>
      <c r="Q919" s="428" t="s">
        <v>657</v>
      </c>
      <c r="R919" s="428" t="s">
        <v>657</v>
      </c>
      <c r="S919" s="428" t="s">
        <v>657</v>
      </c>
      <c r="T919" s="428" t="s">
        <v>657</v>
      </c>
      <c r="U919" s="428" t="s">
        <v>657</v>
      </c>
      <c r="V919" s="428" t="s">
        <v>657</v>
      </c>
      <c r="W919" s="428" t="s">
        <v>657</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ht="15" hidden="1" customHeight="1" outlineLevel="3" x14ac:dyDescent="0.35">
      <c r="A920" s="243"/>
      <c r="B920" s="252"/>
      <c r="C920" s="245">
        <f t="shared" si="208"/>
        <v>4</v>
      </c>
      <c r="D920" s="268"/>
      <c r="E920" s="429">
        <f>E919</f>
        <v>8</v>
      </c>
      <c r="F920" s="319" t="b">
        <f t="shared" si="209"/>
        <v>1</v>
      </c>
      <c r="G920" s="268"/>
      <c r="H920" s="891" t="s">
        <v>988</v>
      </c>
      <c r="I920" s="892"/>
      <c r="J920" s="430" t="s">
        <v>659</v>
      </c>
      <c r="K920" s="431" t="str">
        <f t="shared" si="207"/>
        <v>-</v>
      </c>
      <c r="L920" s="432" t="s">
        <v>657</v>
      </c>
      <c r="M920" s="432" t="s">
        <v>657</v>
      </c>
      <c r="N920" s="432" t="s">
        <v>657</v>
      </c>
      <c r="O920" s="432" t="s">
        <v>657</v>
      </c>
      <c r="P920" s="432" t="s">
        <v>657</v>
      </c>
      <c r="Q920" s="315">
        <v>0</v>
      </c>
      <c r="R920" s="432" t="s">
        <v>657</v>
      </c>
      <c r="S920" s="315" t="b">
        <v>1</v>
      </c>
      <c r="T920" s="432" t="s">
        <v>657</v>
      </c>
      <c r="U920" s="432" t="s">
        <v>657</v>
      </c>
      <c r="V920" s="432" t="s">
        <v>657</v>
      </c>
      <c r="W920" s="432" t="s">
        <v>657</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idden="1" outlineLevel="3" x14ac:dyDescent="0.35">
      <c r="A921" s="243"/>
      <c r="B921" s="252"/>
      <c r="C921" s="245">
        <f t="shared" si="208"/>
        <v>4</v>
      </c>
      <c r="D921" s="268"/>
      <c r="E921" s="429">
        <f>E920</f>
        <v>8</v>
      </c>
      <c r="F921" s="319" t="b">
        <f t="shared" si="209"/>
        <v>1</v>
      </c>
      <c r="G921" s="268"/>
      <c r="H921" s="893"/>
      <c r="I921" s="894"/>
      <c r="J921" s="430" t="s">
        <v>660</v>
      </c>
      <c r="K921" s="431" t="str">
        <f t="shared" si="207"/>
        <v>-</v>
      </c>
      <c r="L921" s="432" t="s">
        <v>661</v>
      </c>
      <c r="M921" s="432" t="s">
        <v>661</v>
      </c>
      <c r="N921" s="432" t="s">
        <v>661</v>
      </c>
      <c r="O921" s="432" t="s">
        <v>661</v>
      </c>
      <c r="P921" s="432" t="s">
        <v>661</v>
      </c>
      <c r="Q921" s="432" t="s">
        <v>661</v>
      </c>
      <c r="R921" s="432" t="s">
        <v>661</v>
      </c>
      <c r="S921" s="432" t="s">
        <v>661</v>
      </c>
      <c r="T921" s="432" t="s">
        <v>661</v>
      </c>
      <c r="U921" s="432" t="s">
        <v>661</v>
      </c>
      <c r="V921" s="432" t="s">
        <v>661</v>
      </c>
      <c r="W921" s="432" t="s">
        <v>661</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hidden="1" outlineLevel="3" x14ac:dyDescent="0.35">
      <c r="A922" s="243"/>
      <c r="B922" s="252"/>
      <c r="C922" s="245">
        <f t="shared" si="208"/>
        <v>4</v>
      </c>
      <c r="D922" s="268"/>
      <c r="E922" s="429">
        <f>E921</f>
        <v>8</v>
      </c>
      <c r="F922" s="319" t="b">
        <f t="shared" si="209"/>
        <v>1</v>
      </c>
      <c r="G922" s="268"/>
      <c r="H922" s="895"/>
      <c r="I922" s="896"/>
      <c r="J922" s="415" t="s">
        <v>662</v>
      </c>
      <c r="K922" s="433" t="str">
        <f t="shared" si="207"/>
        <v>-</v>
      </c>
      <c r="L922" s="430" t="s">
        <v>657</v>
      </c>
      <c r="M922" s="430" t="s">
        <v>657</v>
      </c>
      <c r="N922" s="430" t="s">
        <v>657</v>
      </c>
      <c r="O922" s="430" t="s">
        <v>657</v>
      </c>
      <c r="P922" s="430" t="s">
        <v>657</v>
      </c>
      <c r="Q922" s="430" t="s">
        <v>657</v>
      </c>
      <c r="R922" s="430" t="s">
        <v>657</v>
      </c>
      <c r="S922" s="430" t="s">
        <v>657</v>
      </c>
      <c r="T922" s="430" t="s">
        <v>657</v>
      </c>
      <c r="U922" s="430" t="s">
        <v>657</v>
      </c>
      <c r="V922" s="434" t="s">
        <v>657</v>
      </c>
      <c r="W922" s="434" t="s">
        <v>657</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hidden="1" outlineLevel="3" x14ac:dyDescent="0.35">
      <c r="A923" s="243"/>
      <c r="B923" s="252"/>
      <c r="C923" s="245">
        <f t="shared" ref="C923:C954" si="210">INT($C$875)+3</f>
        <v>4</v>
      </c>
      <c r="D923" s="268"/>
      <c r="E923" s="325">
        <v>9</v>
      </c>
      <c r="F923" s="319" t="b">
        <f t="shared" si="209"/>
        <v>1</v>
      </c>
      <c r="G923" s="268"/>
      <c r="H923" s="426" t="s">
        <v>674</v>
      </c>
      <c r="I923" s="426"/>
      <c r="J923" s="407" t="s">
        <v>656</v>
      </c>
      <c r="K923" s="427" t="str">
        <f t="shared" si="207"/>
        <v>-</v>
      </c>
      <c r="L923" s="428" t="s">
        <v>657</v>
      </c>
      <c r="M923" s="428" t="s">
        <v>657</v>
      </c>
      <c r="N923" s="428" t="s">
        <v>657</v>
      </c>
      <c r="O923" s="428" t="s">
        <v>657</v>
      </c>
      <c r="P923" s="428" t="s">
        <v>657</v>
      </c>
      <c r="Q923" s="428" t="s">
        <v>657</v>
      </c>
      <c r="R923" s="428" t="s">
        <v>657</v>
      </c>
      <c r="S923" s="428" t="s">
        <v>657</v>
      </c>
      <c r="T923" s="428" t="s">
        <v>657</v>
      </c>
      <c r="U923" s="428" t="s">
        <v>657</v>
      </c>
      <c r="V923" s="428" t="s">
        <v>657</v>
      </c>
      <c r="W923" s="428" t="s">
        <v>657</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ht="15" hidden="1" customHeight="1" outlineLevel="3" x14ac:dyDescent="0.35">
      <c r="A924" s="243"/>
      <c r="B924" s="252"/>
      <c r="C924" s="245">
        <f t="shared" si="210"/>
        <v>4</v>
      </c>
      <c r="D924" s="268"/>
      <c r="E924" s="429">
        <f>E923</f>
        <v>9</v>
      </c>
      <c r="F924" s="319" t="b">
        <f t="shared" si="209"/>
        <v>1</v>
      </c>
      <c r="G924" s="268"/>
      <c r="H924" s="891" t="s">
        <v>989</v>
      </c>
      <c r="I924" s="892"/>
      <c r="J924" s="430" t="s">
        <v>659</v>
      </c>
      <c r="K924" s="431" t="str">
        <f t="shared" si="207"/>
        <v>-</v>
      </c>
      <c r="L924" s="432" t="s">
        <v>657</v>
      </c>
      <c r="M924" s="432" t="s">
        <v>657</v>
      </c>
      <c r="N924" s="432" t="s">
        <v>657</v>
      </c>
      <c r="O924" s="432" t="s">
        <v>657</v>
      </c>
      <c r="P924" s="432" t="s">
        <v>657</v>
      </c>
      <c r="Q924" s="437">
        <f>INT($I$392/7)+2</f>
        <v>7</v>
      </c>
      <c r="R924" s="432" t="s">
        <v>657</v>
      </c>
      <c r="S924" s="315" t="b">
        <v>1</v>
      </c>
      <c r="T924" s="432">
        <v>1</v>
      </c>
      <c r="U924" s="432" t="s">
        <v>657</v>
      </c>
      <c r="V924" s="432" t="s">
        <v>657</v>
      </c>
      <c r="W924" s="432" t="s">
        <v>657</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idden="1" outlineLevel="3" x14ac:dyDescent="0.35">
      <c r="A925" s="243"/>
      <c r="B925" s="252"/>
      <c r="C925" s="245">
        <f t="shared" si="210"/>
        <v>4</v>
      </c>
      <c r="D925" s="268"/>
      <c r="E925" s="429">
        <f>E924</f>
        <v>9</v>
      </c>
      <c r="F925" s="319" t="b">
        <f t="shared" si="209"/>
        <v>1</v>
      </c>
      <c r="G925" s="268"/>
      <c r="H925" s="893"/>
      <c r="I925" s="894"/>
      <c r="J925" s="430" t="s">
        <v>660</v>
      </c>
      <c r="K925" s="431" t="str">
        <f t="shared" si="207"/>
        <v>-</v>
      </c>
      <c r="L925" s="432" t="s">
        <v>661</v>
      </c>
      <c r="M925" s="432" t="s">
        <v>661</v>
      </c>
      <c r="N925" s="432" t="s">
        <v>661</v>
      </c>
      <c r="O925" s="432" t="s">
        <v>661</v>
      </c>
      <c r="P925" s="432" t="s">
        <v>661</v>
      </c>
      <c r="Q925" s="432" t="s">
        <v>661</v>
      </c>
      <c r="R925" s="432" t="s">
        <v>661</v>
      </c>
      <c r="S925" s="432" t="s">
        <v>661</v>
      </c>
      <c r="T925" s="432" t="s">
        <v>661</v>
      </c>
      <c r="U925" s="432" t="s">
        <v>661</v>
      </c>
      <c r="V925" s="432" t="s">
        <v>661</v>
      </c>
      <c r="W925" s="432" t="s">
        <v>661</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hidden="1" outlineLevel="3" x14ac:dyDescent="0.35">
      <c r="A926" s="243"/>
      <c r="B926" s="252"/>
      <c r="C926" s="245">
        <f t="shared" si="210"/>
        <v>4</v>
      </c>
      <c r="D926" s="268"/>
      <c r="E926" s="429">
        <f>E925</f>
        <v>9</v>
      </c>
      <c r="F926" s="319" t="b">
        <f t="shared" si="209"/>
        <v>1</v>
      </c>
      <c r="G926" s="268"/>
      <c r="H926" s="895"/>
      <c r="I926" s="896"/>
      <c r="J926" s="415" t="s">
        <v>662</v>
      </c>
      <c r="K926" s="433" t="str">
        <f t="shared" si="207"/>
        <v>-</v>
      </c>
      <c r="L926" s="430" t="s">
        <v>657</v>
      </c>
      <c r="M926" s="430" t="s">
        <v>657</v>
      </c>
      <c r="N926" s="430" t="s">
        <v>657</v>
      </c>
      <c r="O926" s="430" t="s">
        <v>657</v>
      </c>
      <c r="P926" s="430" t="s">
        <v>657</v>
      </c>
      <c r="Q926" s="430" t="s">
        <v>657</v>
      </c>
      <c r="R926" s="430" t="s">
        <v>657</v>
      </c>
      <c r="S926" s="430" t="s">
        <v>657</v>
      </c>
      <c r="T926" s="430" t="s">
        <v>657</v>
      </c>
      <c r="U926" s="430" t="s">
        <v>657</v>
      </c>
      <c r="V926" s="434" t="s">
        <v>657</v>
      </c>
      <c r="W926" s="434" t="s">
        <v>657</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hidden="1" outlineLevel="3" x14ac:dyDescent="0.35">
      <c r="A927" s="243"/>
      <c r="B927" s="252"/>
      <c r="C927" s="245">
        <f t="shared" si="210"/>
        <v>4</v>
      </c>
      <c r="D927" s="268"/>
      <c r="E927" s="325">
        <v>10</v>
      </c>
      <c r="F927" s="319" t="b">
        <f t="shared" si="209"/>
        <v>1</v>
      </c>
      <c r="G927" s="268"/>
      <c r="H927" s="426" t="s">
        <v>675</v>
      </c>
      <c r="I927" s="426"/>
      <c r="J927" s="407" t="s">
        <v>656</v>
      </c>
      <c r="K927" s="427" t="str">
        <f t="shared" si="207"/>
        <v>-</v>
      </c>
      <c r="L927" s="428" t="s">
        <v>657</v>
      </c>
      <c r="M927" s="428" t="s">
        <v>657</v>
      </c>
      <c r="N927" s="428" t="s">
        <v>657</v>
      </c>
      <c r="O927" s="428" t="s">
        <v>657</v>
      </c>
      <c r="P927" s="428" t="s">
        <v>657</v>
      </c>
      <c r="Q927" s="428" t="s">
        <v>657</v>
      </c>
      <c r="R927" s="428" t="s">
        <v>657</v>
      </c>
      <c r="S927" s="428" t="s">
        <v>657</v>
      </c>
      <c r="T927" s="428" t="s">
        <v>657</v>
      </c>
      <c r="U927" s="428" t="s">
        <v>657</v>
      </c>
      <c r="V927" s="428" t="s">
        <v>657</v>
      </c>
      <c r="W927" s="428" t="s">
        <v>657</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ht="15" hidden="1" customHeight="1" outlineLevel="3" x14ac:dyDescent="0.35">
      <c r="A928" s="243"/>
      <c r="B928" s="252"/>
      <c r="C928" s="245">
        <f t="shared" si="210"/>
        <v>4</v>
      </c>
      <c r="D928" s="268"/>
      <c r="E928" s="429">
        <f>E927</f>
        <v>10</v>
      </c>
      <c r="F928" s="319" t="b">
        <f t="shared" si="209"/>
        <v>1</v>
      </c>
      <c r="G928" s="268"/>
      <c r="H928" s="891" t="s">
        <v>990</v>
      </c>
      <c r="I928" s="892"/>
      <c r="J928" s="430" t="s">
        <v>659</v>
      </c>
      <c r="K928" s="431" t="str">
        <f t="shared" si="207"/>
        <v>-</v>
      </c>
      <c r="L928" s="432" t="s">
        <v>657</v>
      </c>
      <c r="M928" s="432" t="s">
        <v>657</v>
      </c>
      <c r="N928" s="432" t="s">
        <v>657</v>
      </c>
      <c r="O928" s="432" t="s">
        <v>657</v>
      </c>
      <c r="P928" s="432" t="s">
        <v>657</v>
      </c>
      <c r="Q928" s="437">
        <f>INT($I$393/7)+2</f>
        <v>9</v>
      </c>
      <c r="R928" s="432" t="s">
        <v>657</v>
      </c>
      <c r="S928" s="315" t="b">
        <v>1</v>
      </c>
      <c r="T928" s="432">
        <v>2</v>
      </c>
      <c r="U928" s="432" t="s">
        <v>657</v>
      </c>
      <c r="V928" s="432" t="s">
        <v>657</v>
      </c>
      <c r="W928" s="432" t="s">
        <v>657</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idden="1" outlineLevel="3" x14ac:dyDescent="0.35">
      <c r="A929" s="243"/>
      <c r="B929" s="252"/>
      <c r="C929" s="245">
        <f t="shared" si="210"/>
        <v>4</v>
      </c>
      <c r="D929" s="268"/>
      <c r="E929" s="429">
        <f>E928</f>
        <v>10</v>
      </c>
      <c r="F929" s="319" t="b">
        <f t="shared" si="209"/>
        <v>1</v>
      </c>
      <c r="G929" s="268"/>
      <c r="H929" s="893"/>
      <c r="I929" s="894"/>
      <c r="J929" s="430" t="s">
        <v>660</v>
      </c>
      <c r="K929" s="431" t="str">
        <f t="shared" si="207"/>
        <v>-</v>
      </c>
      <c r="L929" s="432" t="s">
        <v>661</v>
      </c>
      <c r="M929" s="432" t="s">
        <v>661</v>
      </c>
      <c r="N929" s="432" t="s">
        <v>661</v>
      </c>
      <c r="O929" s="432" t="s">
        <v>661</v>
      </c>
      <c r="P929" s="432" t="s">
        <v>661</v>
      </c>
      <c r="Q929" s="432" t="s">
        <v>661</v>
      </c>
      <c r="R929" s="432" t="s">
        <v>661</v>
      </c>
      <c r="S929" s="432" t="s">
        <v>661</v>
      </c>
      <c r="T929" s="432" t="s">
        <v>661</v>
      </c>
      <c r="U929" s="432" t="s">
        <v>661</v>
      </c>
      <c r="V929" s="432" t="s">
        <v>661</v>
      </c>
      <c r="W929" s="432" t="s">
        <v>661</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hidden="1" outlineLevel="3" x14ac:dyDescent="0.35">
      <c r="A930" s="243"/>
      <c r="B930" s="252"/>
      <c r="C930" s="245">
        <f t="shared" si="210"/>
        <v>4</v>
      </c>
      <c r="D930" s="268"/>
      <c r="E930" s="429">
        <f>E929</f>
        <v>10</v>
      </c>
      <c r="F930" s="319" t="b">
        <f t="shared" si="209"/>
        <v>1</v>
      </c>
      <c r="G930" s="268"/>
      <c r="H930" s="895"/>
      <c r="I930" s="896"/>
      <c r="J930" s="415" t="s">
        <v>662</v>
      </c>
      <c r="K930" s="433" t="str">
        <f t="shared" si="207"/>
        <v>-</v>
      </c>
      <c r="L930" s="430" t="s">
        <v>657</v>
      </c>
      <c r="M930" s="430" t="s">
        <v>657</v>
      </c>
      <c r="N930" s="430" t="s">
        <v>657</v>
      </c>
      <c r="O930" s="430" t="s">
        <v>657</v>
      </c>
      <c r="P930" s="430" t="s">
        <v>657</v>
      </c>
      <c r="Q930" s="430" t="s">
        <v>657</v>
      </c>
      <c r="R930" s="430" t="s">
        <v>657</v>
      </c>
      <c r="S930" s="430" t="s">
        <v>657</v>
      </c>
      <c r="T930" s="430" t="s">
        <v>657</v>
      </c>
      <c r="U930" s="430" t="s">
        <v>657</v>
      </c>
      <c r="V930" s="434" t="s">
        <v>657</v>
      </c>
      <c r="W930" s="434" t="s">
        <v>657</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hidden="1" outlineLevel="3" x14ac:dyDescent="0.35">
      <c r="A931" s="243"/>
      <c r="B931" s="252"/>
      <c r="C931" s="245">
        <f t="shared" si="210"/>
        <v>4</v>
      </c>
      <c r="D931" s="268"/>
      <c r="E931" s="325">
        <v>11</v>
      </c>
      <c r="F931" s="319" t="b">
        <f t="shared" si="209"/>
        <v>1</v>
      </c>
      <c r="G931" s="268"/>
      <c r="H931" s="426" t="s">
        <v>676</v>
      </c>
      <c r="I931" s="426"/>
      <c r="J931" s="407" t="s">
        <v>656</v>
      </c>
      <c r="K931" s="427" t="str">
        <f t="shared" si="207"/>
        <v>-</v>
      </c>
      <c r="L931" s="428" t="s">
        <v>657</v>
      </c>
      <c r="M931" s="428" t="s">
        <v>657</v>
      </c>
      <c r="N931" s="428" t="s">
        <v>657</v>
      </c>
      <c r="O931" s="428" t="s">
        <v>657</v>
      </c>
      <c r="P931" s="428" t="s">
        <v>657</v>
      </c>
      <c r="Q931" s="428" t="s">
        <v>657</v>
      </c>
      <c r="R931" s="428" t="s">
        <v>657</v>
      </c>
      <c r="S931" s="428" t="s">
        <v>657</v>
      </c>
      <c r="T931" s="428" t="s">
        <v>657</v>
      </c>
      <c r="U931" s="428" t="s">
        <v>657</v>
      </c>
      <c r="V931" s="428" t="s">
        <v>657</v>
      </c>
      <c r="W931" s="428" t="s">
        <v>657</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ht="15" hidden="1" customHeight="1" outlineLevel="3" x14ac:dyDescent="0.35">
      <c r="A932" s="243"/>
      <c r="B932" s="252"/>
      <c r="C932" s="245">
        <f t="shared" si="210"/>
        <v>4</v>
      </c>
      <c r="D932" s="268"/>
      <c r="E932" s="429">
        <f>E931</f>
        <v>11</v>
      </c>
      <c r="F932" s="319" t="b">
        <f t="shared" si="209"/>
        <v>1</v>
      </c>
      <c r="G932" s="268"/>
      <c r="H932" s="891" t="s">
        <v>990</v>
      </c>
      <c r="I932" s="892"/>
      <c r="J932" s="430" t="s">
        <v>659</v>
      </c>
      <c r="K932" s="431" t="str">
        <f t="shared" si="207"/>
        <v>-</v>
      </c>
      <c r="L932" s="432" t="s">
        <v>657</v>
      </c>
      <c r="M932" s="432" t="s">
        <v>657</v>
      </c>
      <c r="N932" s="432" t="s">
        <v>657</v>
      </c>
      <c r="O932" s="432" t="s">
        <v>657</v>
      </c>
      <c r="P932" s="432" t="s">
        <v>657</v>
      </c>
      <c r="Q932" s="437">
        <f>INT($I$394/7)+2</f>
        <v>9</v>
      </c>
      <c r="R932" s="432" t="s">
        <v>657</v>
      </c>
      <c r="S932" s="315" t="b">
        <v>1</v>
      </c>
      <c r="T932" s="432">
        <v>3</v>
      </c>
      <c r="U932" s="432" t="s">
        <v>657</v>
      </c>
      <c r="V932" s="432" t="s">
        <v>657</v>
      </c>
      <c r="W932" s="432" t="s">
        <v>657</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idden="1" outlineLevel="3" x14ac:dyDescent="0.35">
      <c r="A933" s="243"/>
      <c r="B933" s="252"/>
      <c r="C933" s="245">
        <f t="shared" si="210"/>
        <v>4</v>
      </c>
      <c r="D933" s="268"/>
      <c r="E933" s="429">
        <f>E932</f>
        <v>11</v>
      </c>
      <c r="F933" s="319" t="b">
        <f t="shared" si="209"/>
        <v>1</v>
      </c>
      <c r="G933" s="268"/>
      <c r="H933" s="893"/>
      <c r="I933" s="894"/>
      <c r="J933" s="430" t="s">
        <v>660</v>
      </c>
      <c r="K933" s="431" t="str">
        <f t="shared" si="207"/>
        <v>-</v>
      </c>
      <c r="L933" s="432" t="s">
        <v>661</v>
      </c>
      <c r="M933" s="432" t="s">
        <v>661</v>
      </c>
      <c r="N933" s="432" t="s">
        <v>661</v>
      </c>
      <c r="O933" s="432" t="s">
        <v>661</v>
      </c>
      <c r="P933" s="432" t="s">
        <v>661</v>
      </c>
      <c r="Q933" s="432" t="s">
        <v>661</v>
      </c>
      <c r="R933" s="432" t="s">
        <v>661</v>
      </c>
      <c r="S933" s="432" t="s">
        <v>661</v>
      </c>
      <c r="T933" s="432" t="s">
        <v>661</v>
      </c>
      <c r="U933" s="432" t="s">
        <v>661</v>
      </c>
      <c r="V933" s="432" t="s">
        <v>661</v>
      </c>
      <c r="W933" s="432" t="s">
        <v>661</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hidden="1" outlineLevel="3" x14ac:dyDescent="0.35">
      <c r="A934" s="243"/>
      <c r="B934" s="252"/>
      <c r="C934" s="245">
        <f t="shared" si="210"/>
        <v>4</v>
      </c>
      <c r="D934" s="268"/>
      <c r="E934" s="429">
        <f>E933</f>
        <v>11</v>
      </c>
      <c r="F934" s="319" t="b">
        <f t="shared" si="209"/>
        <v>1</v>
      </c>
      <c r="G934" s="268"/>
      <c r="H934" s="895"/>
      <c r="I934" s="896"/>
      <c r="J934" s="415" t="s">
        <v>662</v>
      </c>
      <c r="K934" s="433" t="str">
        <f t="shared" si="207"/>
        <v>-</v>
      </c>
      <c r="L934" s="430" t="s">
        <v>657</v>
      </c>
      <c r="M934" s="430" t="s">
        <v>657</v>
      </c>
      <c r="N934" s="430" t="s">
        <v>657</v>
      </c>
      <c r="O934" s="430" t="s">
        <v>657</v>
      </c>
      <c r="P934" s="430" t="s">
        <v>657</v>
      </c>
      <c r="Q934" s="430" t="s">
        <v>657</v>
      </c>
      <c r="R934" s="430" t="s">
        <v>657</v>
      </c>
      <c r="S934" s="430" t="s">
        <v>657</v>
      </c>
      <c r="T934" s="430" t="s">
        <v>657</v>
      </c>
      <c r="U934" s="430" t="s">
        <v>657</v>
      </c>
      <c r="V934" s="434" t="s">
        <v>657</v>
      </c>
      <c r="W934" s="434" t="s">
        <v>657</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hidden="1" outlineLevel="3" x14ac:dyDescent="0.35">
      <c r="A935" s="243"/>
      <c r="B935" s="252"/>
      <c r="C935" s="245">
        <f t="shared" si="210"/>
        <v>4</v>
      </c>
      <c r="D935" s="268"/>
      <c r="E935" s="325">
        <v>12</v>
      </c>
      <c r="F935" s="319" t="b">
        <f t="shared" si="209"/>
        <v>1</v>
      </c>
      <c r="G935" s="268"/>
      <c r="H935" s="426" t="s">
        <v>677</v>
      </c>
      <c r="I935" s="426"/>
      <c r="J935" s="407" t="s">
        <v>656</v>
      </c>
      <c r="K935" s="427" t="str">
        <f t="shared" si="207"/>
        <v>-</v>
      </c>
      <c r="L935" s="428" t="s">
        <v>657</v>
      </c>
      <c r="M935" s="428" t="s">
        <v>657</v>
      </c>
      <c r="N935" s="428" t="s">
        <v>657</v>
      </c>
      <c r="O935" s="428" t="s">
        <v>657</v>
      </c>
      <c r="P935" s="428" t="s">
        <v>657</v>
      </c>
      <c r="Q935" s="428" t="s">
        <v>657</v>
      </c>
      <c r="R935" s="428" t="s">
        <v>657</v>
      </c>
      <c r="S935" s="428" t="s">
        <v>657</v>
      </c>
      <c r="T935" s="428" t="s">
        <v>657</v>
      </c>
      <c r="U935" s="428" t="s">
        <v>657</v>
      </c>
      <c r="V935" s="428" t="s">
        <v>657</v>
      </c>
      <c r="W935" s="428" t="s">
        <v>657</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ht="15" hidden="1" customHeight="1" outlineLevel="3" x14ac:dyDescent="0.35">
      <c r="A936" s="243"/>
      <c r="B936" s="252"/>
      <c r="C936" s="245">
        <f t="shared" si="210"/>
        <v>4</v>
      </c>
      <c r="D936" s="268"/>
      <c r="E936" s="429">
        <f>E935</f>
        <v>12</v>
      </c>
      <c r="F936" s="319" t="b">
        <f t="shared" si="209"/>
        <v>1</v>
      </c>
      <c r="G936" s="268"/>
      <c r="H936" s="891" t="s">
        <v>990</v>
      </c>
      <c r="I936" s="892"/>
      <c r="J936" s="430" t="s">
        <v>659</v>
      </c>
      <c r="K936" s="431" t="str">
        <f t="shared" si="207"/>
        <v>-</v>
      </c>
      <c r="L936" s="432" t="s">
        <v>657</v>
      </c>
      <c r="M936" s="432" t="s">
        <v>657</v>
      </c>
      <c r="N936" s="432" t="s">
        <v>657</v>
      </c>
      <c r="O936" s="432" t="s">
        <v>657</v>
      </c>
      <c r="P936" s="432" t="s">
        <v>657</v>
      </c>
      <c r="Q936" s="437">
        <f>INT($I$395/7)+2</f>
        <v>9</v>
      </c>
      <c r="R936" s="432" t="s">
        <v>657</v>
      </c>
      <c r="S936" s="315" t="b">
        <v>1</v>
      </c>
      <c r="T936" s="432">
        <v>4</v>
      </c>
      <c r="U936" s="432" t="s">
        <v>657</v>
      </c>
      <c r="V936" s="432" t="s">
        <v>657</v>
      </c>
      <c r="W936" s="432" t="s">
        <v>657</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idden="1" outlineLevel="3" x14ac:dyDescent="0.35">
      <c r="A937" s="243"/>
      <c r="B937" s="252"/>
      <c r="C937" s="245">
        <f t="shared" si="210"/>
        <v>4</v>
      </c>
      <c r="D937" s="268"/>
      <c r="E937" s="429">
        <f>E936</f>
        <v>12</v>
      </c>
      <c r="F937" s="319" t="b">
        <f t="shared" si="209"/>
        <v>1</v>
      </c>
      <c r="G937" s="268"/>
      <c r="H937" s="893"/>
      <c r="I937" s="894"/>
      <c r="J937" s="430" t="s">
        <v>660</v>
      </c>
      <c r="K937" s="431" t="str">
        <f t="shared" si="207"/>
        <v>-</v>
      </c>
      <c r="L937" s="432" t="s">
        <v>661</v>
      </c>
      <c r="M937" s="432" t="s">
        <v>661</v>
      </c>
      <c r="N937" s="432" t="s">
        <v>661</v>
      </c>
      <c r="O937" s="432" t="s">
        <v>661</v>
      </c>
      <c r="P937" s="432" t="s">
        <v>661</v>
      </c>
      <c r="Q937" s="432" t="s">
        <v>661</v>
      </c>
      <c r="R937" s="432" t="s">
        <v>661</v>
      </c>
      <c r="S937" s="432" t="s">
        <v>661</v>
      </c>
      <c r="T937" s="432" t="s">
        <v>661</v>
      </c>
      <c r="U937" s="432" t="s">
        <v>661</v>
      </c>
      <c r="V937" s="432" t="s">
        <v>661</v>
      </c>
      <c r="W937" s="432" t="s">
        <v>661</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hidden="1" outlineLevel="3" x14ac:dyDescent="0.35">
      <c r="A938" s="243"/>
      <c r="B938" s="252"/>
      <c r="C938" s="245">
        <f t="shared" si="210"/>
        <v>4</v>
      </c>
      <c r="D938" s="268"/>
      <c r="E938" s="429">
        <f>E937</f>
        <v>12</v>
      </c>
      <c r="F938" s="319" t="b">
        <f t="shared" si="209"/>
        <v>1</v>
      </c>
      <c r="G938" s="268"/>
      <c r="H938" s="895"/>
      <c r="I938" s="896"/>
      <c r="J938" s="415" t="s">
        <v>662</v>
      </c>
      <c r="K938" s="433" t="str">
        <f t="shared" si="207"/>
        <v>-</v>
      </c>
      <c r="L938" s="430" t="s">
        <v>657</v>
      </c>
      <c r="M938" s="430" t="s">
        <v>657</v>
      </c>
      <c r="N938" s="430" t="s">
        <v>657</v>
      </c>
      <c r="O938" s="430" t="s">
        <v>657</v>
      </c>
      <c r="P938" s="430" t="s">
        <v>657</v>
      </c>
      <c r="Q938" s="430" t="s">
        <v>657</v>
      </c>
      <c r="R938" s="430" t="s">
        <v>657</v>
      </c>
      <c r="S938" s="430" t="s">
        <v>657</v>
      </c>
      <c r="T938" s="430" t="s">
        <v>657</v>
      </c>
      <c r="U938" s="430" t="s">
        <v>657</v>
      </c>
      <c r="V938" s="434" t="s">
        <v>657</v>
      </c>
      <c r="W938" s="434" t="s">
        <v>657</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hidden="1" outlineLevel="3" x14ac:dyDescent="0.35">
      <c r="A939" s="243"/>
      <c r="B939" s="252"/>
      <c r="C939" s="245">
        <f t="shared" si="210"/>
        <v>4</v>
      </c>
      <c r="D939" s="268"/>
      <c r="E939" s="325">
        <v>13</v>
      </c>
      <c r="F939" s="319" t="b">
        <f t="shared" si="209"/>
        <v>1</v>
      </c>
      <c r="G939" s="268"/>
      <c r="H939" s="426" t="s">
        <v>678</v>
      </c>
      <c r="I939" s="426"/>
      <c r="J939" s="407" t="s">
        <v>656</v>
      </c>
      <c r="K939" s="427" t="str">
        <f t="shared" si="207"/>
        <v>-</v>
      </c>
      <c r="L939" s="436">
        <v>-1</v>
      </c>
      <c r="M939" s="428" t="s">
        <v>657</v>
      </c>
      <c r="N939" s="428" t="s">
        <v>657</v>
      </c>
      <c r="O939" s="428" t="s">
        <v>657</v>
      </c>
      <c r="P939" s="428" t="s">
        <v>657</v>
      </c>
      <c r="Q939" s="428" t="s">
        <v>657</v>
      </c>
      <c r="R939" s="428" t="s">
        <v>657</v>
      </c>
      <c r="S939" s="428" t="s">
        <v>657</v>
      </c>
      <c r="T939" s="428" t="s">
        <v>657</v>
      </c>
      <c r="U939" s="428" t="s">
        <v>657</v>
      </c>
      <c r="V939" s="428" t="s">
        <v>657</v>
      </c>
      <c r="W939" s="428" t="s">
        <v>657</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ht="15" hidden="1" customHeight="1" outlineLevel="3" x14ac:dyDescent="0.35">
      <c r="A940" s="243"/>
      <c r="B940" s="252"/>
      <c r="C940" s="245">
        <f t="shared" si="210"/>
        <v>4</v>
      </c>
      <c r="D940" s="268"/>
      <c r="E940" s="429">
        <f>E939</f>
        <v>13</v>
      </c>
      <c r="F940" s="319" t="b">
        <f t="shared" si="209"/>
        <v>1</v>
      </c>
      <c r="G940" s="268"/>
      <c r="H940" s="891" t="s">
        <v>679</v>
      </c>
      <c r="I940" s="892"/>
      <c r="J940" s="430" t="s">
        <v>659</v>
      </c>
      <c r="K940" s="431" t="str">
        <f t="shared" si="207"/>
        <v>-</v>
      </c>
      <c r="L940" s="432" t="s">
        <v>657</v>
      </c>
      <c r="M940" s="432" t="s">
        <v>657</v>
      </c>
      <c r="N940" s="432" t="s">
        <v>657</v>
      </c>
      <c r="O940" s="432" t="s">
        <v>657</v>
      </c>
      <c r="P940" s="432" t="s">
        <v>657</v>
      </c>
      <c r="Q940" s="315">
        <f>INT(150/7)+2</f>
        <v>23</v>
      </c>
      <c r="R940" s="432" t="s">
        <v>657</v>
      </c>
      <c r="S940" s="315" t="b">
        <v>1</v>
      </c>
      <c r="T940" s="432" t="s">
        <v>657</v>
      </c>
      <c r="U940" s="432" t="s">
        <v>657</v>
      </c>
      <c r="V940" s="432" t="s">
        <v>657</v>
      </c>
      <c r="W940" s="432" t="s">
        <v>657</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idden="1" outlineLevel="3" x14ac:dyDescent="0.35">
      <c r="A941" s="243"/>
      <c r="B941" s="252"/>
      <c r="C941" s="245">
        <f t="shared" si="210"/>
        <v>4</v>
      </c>
      <c r="D941" s="268"/>
      <c r="E941" s="429">
        <f>E940</f>
        <v>13</v>
      </c>
      <c r="F941" s="319" t="b">
        <f t="shared" si="209"/>
        <v>1</v>
      </c>
      <c r="G941" s="268"/>
      <c r="H941" s="893"/>
      <c r="I941" s="894"/>
      <c r="J941" s="430" t="s">
        <v>660</v>
      </c>
      <c r="K941" s="431" t="str">
        <f t="shared" si="207"/>
        <v>-</v>
      </c>
      <c r="L941" s="432" t="s">
        <v>661</v>
      </c>
      <c r="M941" s="432" t="s">
        <v>661</v>
      </c>
      <c r="N941" s="432" t="s">
        <v>661</v>
      </c>
      <c r="O941" s="432" t="s">
        <v>661</v>
      </c>
      <c r="P941" s="432" t="s">
        <v>661</v>
      </c>
      <c r="Q941" s="432" t="s">
        <v>661</v>
      </c>
      <c r="R941" s="432" t="s">
        <v>661</v>
      </c>
      <c r="S941" s="432" t="s">
        <v>661</v>
      </c>
      <c r="T941" s="432" t="s">
        <v>661</v>
      </c>
      <c r="U941" s="432" t="s">
        <v>661</v>
      </c>
      <c r="V941" s="432" t="s">
        <v>661</v>
      </c>
      <c r="W941" s="432" t="s">
        <v>661</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hidden="1" outlineLevel="3" x14ac:dyDescent="0.35">
      <c r="A942" s="243"/>
      <c r="B942" s="252"/>
      <c r="C942" s="245">
        <f t="shared" si="210"/>
        <v>4</v>
      </c>
      <c r="D942" s="268"/>
      <c r="E942" s="429">
        <f>E941</f>
        <v>13</v>
      </c>
      <c r="F942" s="319" t="b">
        <f t="shared" si="209"/>
        <v>1</v>
      </c>
      <c r="G942" s="268"/>
      <c r="H942" s="895"/>
      <c r="I942" s="896"/>
      <c r="J942" s="415" t="s">
        <v>662</v>
      </c>
      <c r="K942" s="433" t="str">
        <f t="shared" si="207"/>
        <v>-</v>
      </c>
      <c r="L942" s="430" t="s">
        <v>657</v>
      </c>
      <c r="M942" s="430" t="s">
        <v>657</v>
      </c>
      <c r="N942" s="430" t="s">
        <v>657</v>
      </c>
      <c r="O942" s="430" t="s">
        <v>657</v>
      </c>
      <c r="P942" s="430" t="s">
        <v>657</v>
      </c>
      <c r="Q942" s="430" t="s">
        <v>657</v>
      </c>
      <c r="R942" s="430" t="s">
        <v>657</v>
      </c>
      <c r="S942" s="430" t="s">
        <v>657</v>
      </c>
      <c r="T942" s="430" t="s">
        <v>657</v>
      </c>
      <c r="U942" s="430" t="s">
        <v>657</v>
      </c>
      <c r="V942" s="434" t="s">
        <v>657</v>
      </c>
      <c r="W942" s="434" t="s">
        <v>657</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hidden="1" outlineLevel="3" x14ac:dyDescent="0.35">
      <c r="A943" s="243"/>
      <c r="B943" s="252"/>
      <c r="C943" s="245">
        <f t="shared" si="210"/>
        <v>4</v>
      </c>
      <c r="D943" s="268"/>
      <c r="E943" s="325">
        <v>14</v>
      </c>
      <c r="F943" s="319" t="b">
        <f t="shared" si="209"/>
        <v>1</v>
      </c>
      <c r="G943" s="268"/>
      <c r="H943" s="426" t="s">
        <v>680</v>
      </c>
      <c r="I943" s="426"/>
      <c r="J943" s="407" t="s">
        <v>656</v>
      </c>
      <c r="K943" s="427" t="str">
        <f t="shared" si="207"/>
        <v>-</v>
      </c>
      <c r="L943" s="428" t="s">
        <v>657</v>
      </c>
      <c r="M943" s="428" t="s">
        <v>657</v>
      </c>
      <c r="N943" s="428" t="s">
        <v>657</v>
      </c>
      <c r="O943" s="428" t="s">
        <v>657</v>
      </c>
      <c r="P943" s="428" t="s">
        <v>657</v>
      </c>
      <c r="Q943" s="428" t="s">
        <v>657</v>
      </c>
      <c r="R943" s="428" t="s">
        <v>657</v>
      </c>
      <c r="S943" s="428" t="s">
        <v>657</v>
      </c>
      <c r="T943" s="428" t="s">
        <v>657</v>
      </c>
      <c r="U943" s="428" t="s">
        <v>657</v>
      </c>
      <c r="V943" s="428" t="s">
        <v>657</v>
      </c>
      <c r="W943" s="428" t="s">
        <v>657</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ht="15" hidden="1" customHeight="1" outlineLevel="3" x14ac:dyDescent="0.35">
      <c r="A944" s="243"/>
      <c r="B944" s="252"/>
      <c r="C944" s="245">
        <f t="shared" si="210"/>
        <v>4</v>
      </c>
      <c r="D944" s="268"/>
      <c r="E944" s="429">
        <f>E943</f>
        <v>14</v>
      </c>
      <c r="F944" s="319" t="b">
        <f t="shared" si="209"/>
        <v>1</v>
      </c>
      <c r="G944" s="268"/>
      <c r="H944" s="891" t="s">
        <v>681</v>
      </c>
      <c r="I944" s="892"/>
      <c r="J944" s="430" t="s">
        <v>659</v>
      </c>
      <c r="K944" s="431" t="str">
        <f t="shared" si="207"/>
        <v>-</v>
      </c>
      <c r="L944" s="432" t="s">
        <v>657</v>
      </c>
      <c r="M944" s="432" t="s">
        <v>657</v>
      </c>
      <c r="N944" s="432" t="s">
        <v>657</v>
      </c>
      <c r="O944" s="432" t="s">
        <v>657</v>
      </c>
      <c r="P944" s="432" t="s">
        <v>657</v>
      </c>
      <c r="Q944" s="315">
        <f>INT(150/7)+2</f>
        <v>23</v>
      </c>
      <c r="R944" s="432" t="s">
        <v>657</v>
      </c>
      <c r="S944" s="315" t="b">
        <v>1</v>
      </c>
      <c r="T944" s="432" t="s">
        <v>657</v>
      </c>
      <c r="U944" s="432" t="s">
        <v>657</v>
      </c>
      <c r="V944" s="432" t="s">
        <v>657</v>
      </c>
      <c r="W944" s="432" t="s">
        <v>657</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idden="1" outlineLevel="3" x14ac:dyDescent="0.35">
      <c r="A945" s="243"/>
      <c r="B945" s="252"/>
      <c r="C945" s="245">
        <f t="shared" si="210"/>
        <v>4</v>
      </c>
      <c r="D945" s="268"/>
      <c r="E945" s="429">
        <f>E944</f>
        <v>14</v>
      </c>
      <c r="F945" s="319" t="b">
        <f t="shared" si="209"/>
        <v>1</v>
      </c>
      <c r="G945" s="268"/>
      <c r="H945" s="893"/>
      <c r="I945" s="894"/>
      <c r="J945" s="430" t="s">
        <v>660</v>
      </c>
      <c r="K945" s="431" t="str">
        <f t="shared" si="207"/>
        <v>-</v>
      </c>
      <c r="L945" s="432" t="s">
        <v>661</v>
      </c>
      <c r="M945" s="432" t="s">
        <v>661</v>
      </c>
      <c r="N945" s="432" t="s">
        <v>661</v>
      </c>
      <c r="O945" s="432" t="s">
        <v>661</v>
      </c>
      <c r="P945" s="432" t="s">
        <v>661</v>
      </c>
      <c r="Q945" s="432" t="s">
        <v>661</v>
      </c>
      <c r="R945" s="432" t="s">
        <v>661</v>
      </c>
      <c r="S945" s="432" t="s">
        <v>661</v>
      </c>
      <c r="T945" s="432" t="s">
        <v>661</v>
      </c>
      <c r="U945" s="432" t="s">
        <v>661</v>
      </c>
      <c r="V945" s="432" t="s">
        <v>661</v>
      </c>
      <c r="W945" s="432" t="s">
        <v>661</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hidden="1" outlineLevel="3" x14ac:dyDescent="0.35">
      <c r="A946" s="243"/>
      <c r="B946" s="252"/>
      <c r="C946" s="245">
        <f t="shared" si="210"/>
        <v>4</v>
      </c>
      <c r="D946" s="268"/>
      <c r="E946" s="429">
        <f>E945</f>
        <v>14</v>
      </c>
      <c r="F946" s="319" t="b">
        <f t="shared" si="209"/>
        <v>1</v>
      </c>
      <c r="G946" s="268"/>
      <c r="H946" s="895"/>
      <c r="I946" s="896"/>
      <c r="J946" s="415" t="s">
        <v>662</v>
      </c>
      <c r="K946" s="433" t="str">
        <f t="shared" si="207"/>
        <v>-</v>
      </c>
      <c r="L946" s="430" t="s">
        <v>657</v>
      </c>
      <c r="M946" s="430" t="s">
        <v>657</v>
      </c>
      <c r="N946" s="430" t="s">
        <v>657</v>
      </c>
      <c r="O946" s="430" t="s">
        <v>657</v>
      </c>
      <c r="P946" s="430" t="s">
        <v>657</v>
      </c>
      <c r="Q946" s="430" t="s">
        <v>657</v>
      </c>
      <c r="R946" s="430" t="s">
        <v>657</v>
      </c>
      <c r="S946" s="430" t="s">
        <v>657</v>
      </c>
      <c r="T946" s="430" t="s">
        <v>657</v>
      </c>
      <c r="U946" s="430" t="s">
        <v>657</v>
      </c>
      <c r="V946" s="434" t="s">
        <v>657</v>
      </c>
      <c r="W946" s="434" t="s">
        <v>657</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hidden="1" outlineLevel="3" x14ac:dyDescent="0.35">
      <c r="A947" s="243"/>
      <c r="B947" s="252"/>
      <c r="C947" s="245">
        <f t="shared" si="210"/>
        <v>4</v>
      </c>
      <c r="D947" s="268"/>
      <c r="E947" s="325">
        <v>15</v>
      </c>
      <c r="F947" s="319" t="b">
        <f t="shared" si="209"/>
        <v>1</v>
      </c>
      <c r="G947" s="268"/>
      <c r="H947" s="426" t="s">
        <v>682</v>
      </c>
      <c r="I947" s="426"/>
      <c r="J947" s="407" t="s">
        <v>656</v>
      </c>
      <c r="K947" s="427" t="str">
        <f t="shared" si="207"/>
        <v>-</v>
      </c>
      <c r="L947" s="428" t="s">
        <v>657</v>
      </c>
      <c r="M947" s="428" t="s">
        <v>657</v>
      </c>
      <c r="N947" s="428" t="s">
        <v>657</v>
      </c>
      <c r="O947" s="428" t="s">
        <v>657</v>
      </c>
      <c r="P947" s="428" t="s">
        <v>657</v>
      </c>
      <c r="Q947" s="428" t="s">
        <v>657</v>
      </c>
      <c r="R947" s="428" t="s">
        <v>657</v>
      </c>
      <c r="S947" s="428" t="s">
        <v>657</v>
      </c>
      <c r="T947" s="428" t="s">
        <v>657</v>
      </c>
      <c r="U947" s="428" t="s">
        <v>657</v>
      </c>
      <c r="V947" s="428" t="s">
        <v>657</v>
      </c>
      <c r="W947" s="428" t="s">
        <v>657</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ht="15" hidden="1" customHeight="1" outlineLevel="3" x14ac:dyDescent="0.35">
      <c r="A948" s="243"/>
      <c r="B948" s="252"/>
      <c r="C948" s="245">
        <f t="shared" si="210"/>
        <v>4</v>
      </c>
      <c r="D948" s="268"/>
      <c r="E948" s="429">
        <f>E947</f>
        <v>15</v>
      </c>
      <c r="F948" s="319" t="b">
        <f t="shared" si="209"/>
        <v>1</v>
      </c>
      <c r="G948" s="268"/>
      <c r="H948" s="891" t="s">
        <v>683</v>
      </c>
      <c r="I948" s="892"/>
      <c r="J948" s="430" t="s">
        <v>659</v>
      </c>
      <c r="K948" s="431" t="str">
        <f t="shared" si="207"/>
        <v>-</v>
      </c>
      <c r="L948" s="432" t="s">
        <v>657</v>
      </c>
      <c r="M948" s="432" t="s">
        <v>657</v>
      </c>
      <c r="N948" s="432" t="s">
        <v>657</v>
      </c>
      <c r="O948" s="432" t="s">
        <v>657</v>
      </c>
      <c r="P948" s="432" t="s">
        <v>657</v>
      </c>
      <c r="Q948" s="315">
        <f>INT(150/7)+2</f>
        <v>23</v>
      </c>
      <c r="R948" s="432" t="s">
        <v>657</v>
      </c>
      <c r="S948" s="315" t="b">
        <v>1</v>
      </c>
      <c r="T948" s="432" t="s">
        <v>657</v>
      </c>
      <c r="U948" s="432" t="s">
        <v>657</v>
      </c>
      <c r="V948" s="432" t="s">
        <v>657</v>
      </c>
      <c r="W948" s="432" t="s">
        <v>657</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idden="1" outlineLevel="3" x14ac:dyDescent="0.35">
      <c r="A949" s="243"/>
      <c r="B949" s="252"/>
      <c r="C949" s="245">
        <f t="shared" si="210"/>
        <v>4</v>
      </c>
      <c r="D949" s="268"/>
      <c r="E949" s="429">
        <f>E948</f>
        <v>15</v>
      </c>
      <c r="F949" s="319" t="b">
        <f t="shared" si="209"/>
        <v>1</v>
      </c>
      <c r="G949" s="268"/>
      <c r="H949" s="893"/>
      <c r="I949" s="894"/>
      <c r="J949" s="430" t="s">
        <v>660</v>
      </c>
      <c r="K949" s="431" t="str">
        <f t="shared" si="207"/>
        <v>-</v>
      </c>
      <c r="L949" s="432" t="s">
        <v>661</v>
      </c>
      <c r="M949" s="432" t="s">
        <v>661</v>
      </c>
      <c r="N949" s="432" t="s">
        <v>661</v>
      </c>
      <c r="O949" s="432" t="s">
        <v>661</v>
      </c>
      <c r="P949" s="432" t="s">
        <v>661</v>
      </c>
      <c r="Q949" s="432" t="s">
        <v>661</v>
      </c>
      <c r="R949" s="432" t="s">
        <v>661</v>
      </c>
      <c r="S949" s="432" t="s">
        <v>661</v>
      </c>
      <c r="T949" s="432" t="s">
        <v>661</v>
      </c>
      <c r="U949" s="432" t="s">
        <v>661</v>
      </c>
      <c r="V949" s="432" t="s">
        <v>661</v>
      </c>
      <c r="W949" s="315">
        <v>0.8</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hidden="1" outlineLevel="3" x14ac:dyDescent="0.35">
      <c r="A950" s="243"/>
      <c r="B950" s="252"/>
      <c r="C950" s="245">
        <f t="shared" si="210"/>
        <v>4</v>
      </c>
      <c r="D950" s="268"/>
      <c r="E950" s="429">
        <f>E949</f>
        <v>15</v>
      </c>
      <c r="F950" s="319" t="b">
        <f t="shared" si="209"/>
        <v>1</v>
      </c>
      <c r="G950" s="268"/>
      <c r="H950" s="895"/>
      <c r="I950" s="896"/>
      <c r="J950" s="415" t="s">
        <v>662</v>
      </c>
      <c r="K950" s="433" t="str">
        <f t="shared" si="207"/>
        <v>-</v>
      </c>
      <c r="L950" s="430" t="s">
        <v>657</v>
      </c>
      <c r="M950" s="430" t="s">
        <v>657</v>
      </c>
      <c r="N950" s="430" t="s">
        <v>657</v>
      </c>
      <c r="O950" s="430" t="s">
        <v>657</v>
      </c>
      <c r="P950" s="430" t="s">
        <v>657</v>
      </c>
      <c r="Q950" s="430" t="s">
        <v>657</v>
      </c>
      <c r="R950" s="430" t="s">
        <v>657</v>
      </c>
      <c r="S950" s="430" t="s">
        <v>657</v>
      </c>
      <c r="T950" s="430" t="s">
        <v>657</v>
      </c>
      <c r="U950" s="430" t="s">
        <v>657</v>
      </c>
      <c r="V950" s="434" t="s">
        <v>657</v>
      </c>
      <c r="W950" s="434" t="s">
        <v>657</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hidden="1" outlineLevel="3" x14ac:dyDescent="0.35">
      <c r="A951" s="243"/>
      <c r="B951" s="252"/>
      <c r="C951" s="245">
        <f t="shared" si="210"/>
        <v>4</v>
      </c>
      <c r="D951" s="268"/>
      <c r="E951" s="325">
        <v>16</v>
      </c>
      <c r="F951" s="319" t="b">
        <f t="shared" ref="F951:F982" si="211">COUNTIFS($L951:$W951,"-")&lt;&gt;COUNTA($L951:$W951)</f>
        <v>1</v>
      </c>
      <c r="G951" s="268"/>
      <c r="H951" s="426" t="s">
        <v>684</v>
      </c>
      <c r="I951" s="426"/>
      <c r="J951" s="407" t="s">
        <v>656</v>
      </c>
      <c r="K951" s="427" t="str">
        <f t="shared" si="207"/>
        <v>-</v>
      </c>
      <c r="L951" s="428" t="s">
        <v>657</v>
      </c>
      <c r="M951" s="428" t="s">
        <v>657</v>
      </c>
      <c r="N951" s="428" t="s">
        <v>657</v>
      </c>
      <c r="O951" s="428" t="s">
        <v>657</v>
      </c>
      <c r="P951" s="428" t="s">
        <v>657</v>
      </c>
      <c r="Q951" s="428" t="s">
        <v>657</v>
      </c>
      <c r="R951" s="428" t="s">
        <v>657</v>
      </c>
      <c r="S951" s="428" t="s">
        <v>657</v>
      </c>
      <c r="T951" s="428" t="s">
        <v>657</v>
      </c>
      <c r="U951" s="428" t="s">
        <v>657</v>
      </c>
      <c r="V951" s="428" t="s">
        <v>657</v>
      </c>
      <c r="W951" s="428" t="s">
        <v>657</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hidden="1" outlineLevel="3" x14ac:dyDescent="0.35">
      <c r="A952" s="243"/>
      <c r="B952" s="252"/>
      <c r="C952" s="245">
        <f t="shared" si="210"/>
        <v>4</v>
      </c>
      <c r="D952" s="268"/>
      <c r="E952" s="429">
        <f>E951</f>
        <v>16</v>
      </c>
      <c r="F952" s="319" t="b">
        <f t="shared" si="211"/>
        <v>1</v>
      </c>
      <c r="G952" s="268"/>
      <c r="H952" s="891"/>
      <c r="I952" s="892"/>
      <c r="J952" s="430" t="s">
        <v>659</v>
      </c>
      <c r="K952" s="431" t="str">
        <f t="shared" ref="K952:K994" si="212">IF(L952&lt;0,"-",IFERROR(DATE(2019,1,($L952)*7+1),"-"))</f>
        <v>-</v>
      </c>
      <c r="L952" s="432" t="s">
        <v>657</v>
      </c>
      <c r="M952" s="432" t="s">
        <v>657</v>
      </c>
      <c r="N952" s="432" t="s">
        <v>657</v>
      </c>
      <c r="O952" s="432" t="s">
        <v>657</v>
      </c>
      <c r="P952" s="432" t="s">
        <v>657</v>
      </c>
      <c r="Q952" s="432" t="s">
        <v>657</v>
      </c>
      <c r="R952" s="315">
        <v>0</v>
      </c>
      <c r="S952" s="315" t="b">
        <v>1</v>
      </c>
      <c r="T952" s="432" t="s">
        <v>657</v>
      </c>
      <c r="U952" s="432" t="s">
        <v>657</v>
      </c>
      <c r="V952" s="432" t="s">
        <v>657</v>
      </c>
      <c r="W952" s="432" t="s">
        <v>657</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idden="1" outlineLevel="3" x14ac:dyDescent="0.35">
      <c r="A953" s="243"/>
      <c r="B953" s="252"/>
      <c r="C953" s="245">
        <f t="shared" si="210"/>
        <v>4</v>
      </c>
      <c r="D953" s="268"/>
      <c r="E953" s="429">
        <f>E952</f>
        <v>16</v>
      </c>
      <c r="F953" s="319" t="b">
        <f t="shared" si="211"/>
        <v>1</v>
      </c>
      <c r="G953" s="268"/>
      <c r="H953" s="893"/>
      <c r="I953" s="894"/>
      <c r="J953" s="430" t="s">
        <v>660</v>
      </c>
      <c r="K953" s="431" t="str">
        <f t="shared" si="212"/>
        <v>-</v>
      </c>
      <c r="L953" s="432" t="s">
        <v>661</v>
      </c>
      <c r="M953" s="432" t="s">
        <v>661</v>
      </c>
      <c r="N953" s="432" t="s">
        <v>661</v>
      </c>
      <c r="O953" s="432" t="s">
        <v>661</v>
      </c>
      <c r="P953" s="432" t="s">
        <v>661</v>
      </c>
      <c r="Q953" s="432" t="s">
        <v>661</v>
      </c>
      <c r="R953" s="432" t="s">
        <v>661</v>
      </c>
      <c r="S953" s="432" t="s">
        <v>661</v>
      </c>
      <c r="T953" s="432" t="s">
        <v>661</v>
      </c>
      <c r="U953" s="432" t="s">
        <v>661</v>
      </c>
      <c r="V953" s="432" t="s">
        <v>661</v>
      </c>
      <c r="W953" s="432" t="s">
        <v>661</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hidden="1" outlineLevel="3" x14ac:dyDescent="0.35">
      <c r="A954" s="243"/>
      <c r="B954" s="252"/>
      <c r="C954" s="245">
        <f t="shared" si="210"/>
        <v>4</v>
      </c>
      <c r="D954" s="268"/>
      <c r="E954" s="429">
        <f>E953</f>
        <v>16</v>
      </c>
      <c r="F954" s="319" t="b">
        <f t="shared" si="211"/>
        <v>1</v>
      </c>
      <c r="G954" s="268"/>
      <c r="H954" s="895"/>
      <c r="I954" s="896"/>
      <c r="J954" s="415" t="s">
        <v>662</v>
      </c>
      <c r="K954" s="433" t="str">
        <f t="shared" si="212"/>
        <v>-</v>
      </c>
      <c r="L954" s="430" t="s">
        <v>657</v>
      </c>
      <c r="M954" s="430" t="s">
        <v>657</v>
      </c>
      <c r="N954" s="430" t="s">
        <v>657</v>
      </c>
      <c r="O954" s="430" t="s">
        <v>657</v>
      </c>
      <c r="P954" s="430" t="s">
        <v>657</v>
      </c>
      <c r="Q954" s="430" t="s">
        <v>657</v>
      </c>
      <c r="R954" s="430" t="s">
        <v>657</v>
      </c>
      <c r="S954" s="430" t="s">
        <v>657</v>
      </c>
      <c r="T954" s="430" t="s">
        <v>657</v>
      </c>
      <c r="U954" s="430" t="s">
        <v>657</v>
      </c>
      <c r="V954" s="434" t="s">
        <v>657</v>
      </c>
      <c r="W954" s="434" t="s">
        <v>657</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hidden="1" outlineLevel="3" x14ac:dyDescent="0.35">
      <c r="A955" s="243"/>
      <c r="B955" s="252"/>
      <c r="C955" s="245">
        <f t="shared" ref="C955:C986" si="213">INT($C$875)+3</f>
        <v>4</v>
      </c>
      <c r="D955" s="268"/>
      <c r="E955" s="325">
        <v>17</v>
      </c>
      <c r="F955" s="319" t="b">
        <f t="shared" si="211"/>
        <v>1</v>
      </c>
      <c r="G955" s="268"/>
      <c r="H955" s="426" t="s">
        <v>685</v>
      </c>
      <c r="I955" s="426"/>
      <c r="J955" s="407" t="s">
        <v>656</v>
      </c>
      <c r="K955" s="427" t="str">
        <f t="shared" si="212"/>
        <v>-</v>
      </c>
      <c r="L955" s="428" t="s">
        <v>657</v>
      </c>
      <c r="M955" s="435">
        <v>42</v>
      </c>
      <c r="N955" s="428" t="s">
        <v>657</v>
      </c>
      <c r="O955" s="428" t="s">
        <v>657</v>
      </c>
      <c r="P955" s="428" t="s">
        <v>657</v>
      </c>
      <c r="Q955" s="428" t="s">
        <v>657</v>
      </c>
      <c r="R955" s="428" t="s">
        <v>657</v>
      </c>
      <c r="S955" s="428" t="s">
        <v>657</v>
      </c>
      <c r="T955" s="428" t="s">
        <v>657</v>
      </c>
      <c r="U955" s="428" t="s">
        <v>657</v>
      </c>
      <c r="V955" s="428" t="s">
        <v>657</v>
      </c>
      <c r="W955" s="428" t="s">
        <v>657</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ht="15" hidden="1" customHeight="1" outlineLevel="3" x14ac:dyDescent="0.35">
      <c r="A956" s="243"/>
      <c r="B956" s="252"/>
      <c r="C956" s="245">
        <f t="shared" si="213"/>
        <v>4</v>
      </c>
      <c r="D956" s="268"/>
      <c r="E956" s="429">
        <f>E955</f>
        <v>17</v>
      </c>
      <c r="F956" s="319" t="b">
        <f t="shared" si="211"/>
        <v>1</v>
      </c>
      <c r="G956" s="268"/>
      <c r="H956" s="891" t="s">
        <v>686</v>
      </c>
      <c r="I956" s="892"/>
      <c r="J956" s="430" t="s">
        <v>659</v>
      </c>
      <c r="K956" s="431" t="str">
        <f t="shared" si="212"/>
        <v>-</v>
      </c>
      <c r="L956" s="432" t="s">
        <v>657</v>
      </c>
      <c r="M956" s="432" t="s">
        <v>657</v>
      </c>
      <c r="N956" s="432" t="s">
        <v>657</v>
      </c>
      <c r="O956" s="432" t="s">
        <v>657</v>
      </c>
      <c r="P956" s="432" t="s">
        <v>657</v>
      </c>
      <c r="Q956" s="432" t="s">
        <v>657</v>
      </c>
      <c r="R956" s="315">
        <v>0</v>
      </c>
      <c r="S956" s="432" t="s">
        <v>657</v>
      </c>
      <c r="T956" s="432" t="s">
        <v>657</v>
      </c>
      <c r="U956" s="432" t="s">
        <v>657</v>
      </c>
      <c r="V956" s="432" t="s">
        <v>657</v>
      </c>
      <c r="W956" s="432" t="s">
        <v>657</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idden="1" outlineLevel="3" x14ac:dyDescent="0.35">
      <c r="A957" s="243"/>
      <c r="B957" s="252"/>
      <c r="C957" s="245">
        <f t="shared" si="213"/>
        <v>4</v>
      </c>
      <c r="D957" s="268"/>
      <c r="E957" s="429">
        <f>E956</f>
        <v>17</v>
      </c>
      <c r="F957" s="319" t="b">
        <f t="shared" si="211"/>
        <v>1</v>
      </c>
      <c r="G957" s="268"/>
      <c r="H957" s="893"/>
      <c r="I957" s="894"/>
      <c r="J957" s="430" t="s">
        <v>660</v>
      </c>
      <c r="K957" s="431" t="str">
        <f t="shared" si="212"/>
        <v>-</v>
      </c>
      <c r="L957" s="432" t="s">
        <v>661</v>
      </c>
      <c r="M957" s="432" t="s">
        <v>661</v>
      </c>
      <c r="N957" s="432" t="s">
        <v>661</v>
      </c>
      <c r="O957" s="432" t="s">
        <v>661</v>
      </c>
      <c r="P957" s="432" t="s">
        <v>661</v>
      </c>
      <c r="Q957" s="432" t="s">
        <v>661</v>
      </c>
      <c r="R957" s="432" t="s">
        <v>661</v>
      </c>
      <c r="S957" s="432" t="s">
        <v>661</v>
      </c>
      <c r="T957" s="432" t="s">
        <v>661</v>
      </c>
      <c r="U957" s="432" t="s">
        <v>661</v>
      </c>
      <c r="V957" s="432" t="s">
        <v>661</v>
      </c>
      <c r="W957" s="432" t="s">
        <v>661</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hidden="1" outlineLevel="3" x14ac:dyDescent="0.35">
      <c r="A958" s="243"/>
      <c r="B958" s="252"/>
      <c r="C958" s="245">
        <f t="shared" si="213"/>
        <v>4</v>
      </c>
      <c r="D958" s="268"/>
      <c r="E958" s="429">
        <f>E957</f>
        <v>17</v>
      </c>
      <c r="F958" s="319" t="b">
        <f t="shared" si="211"/>
        <v>1</v>
      </c>
      <c r="G958" s="268"/>
      <c r="H958" s="895"/>
      <c r="I958" s="896"/>
      <c r="J958" s="415" t="s">
        <v>662</v>
      </c>
      <c r="K958" s="433" t="str">
        <f t="shared" si="212"/>
        <v>-</v>
      </c>
      <c r="L958" s="430" t="s">
        <v>657</v>
      </c>
      <c r="M958" s="430" t="s">
        <v>657</v>
      </c>
      <c r="N958" s="430" t="s">
        <v>657</v>
      </c>
      <c r="O958" s="430" t="s">
        <v>657</v>
      </c>
      <c r="P958" s="430" t="s">
        <v>657</v>
      </c>
      <c r="Q958" s="430" t="s">
        <v>657</v>
      </c>
      <c r="R958" s="430" t="s">
        <v>657</v>
      </c>
      <c r="S958" s="430" t="s">
        <v>657</v>
      </c>
      <c r="T958" s="430" t="s">
        <v>657</v>
      </c>
      <c r="U958" s="430" t="s">
        <v>657</v>
      </c>
      <c r="V958" s="434" t="s">
        <v>657</v>
      </c>
      <c r="W958" s="434" t="s">
        <v>657</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hidden="1" outlineLevel="3" x14ac:dyDescent="0.35">
      <c r="A959" s="243"/>
      <c r="B959" s="252"/>
      <c r="C959" s="245">
        <f t="shared" si="213"/>
        <v>4</v>
      </c>
      <c r="D959" s="268"/>
      <c r="E959" s="325">
        <v>18</v>
      </c>
      <c r="F959" s="319" t="b">
        <f t="shared" si="211"/>
        <v>1</v>
      </c>
      <c r="G959" s="268"/>
      <c r="H959" s="426" t="s">
        <v>687</v>
      </c>
      <c r="I959" s="426"/>
      <c r="J959" s="407" t="s">
        <v>656</v>
      </c>
      <c r="K959" s="427" t="str">
        <f t="shared" si="212"/>
        <v>-</v>
      </c>
      <c r="L959" s="428" t="s">
        <v>657</v>
      </c>
      <c r="M959" s="428" t="s">
        <v>657</v>
      </c>
      <c r="N959" s="428" t="s">
        <v>657</v>
      </c>
      <c r="O959" s="428" t="s">
        <v>657</v>
      </c>
      <c r="P959" s="428" t="s">
        <v>657</v>
      </c>
      <c r="Q959" s="428" t="s">
        <v>657</v>
      </c>
      <c r="R959" s="428" t="s">
        <v>657</v>
      </c>
      <c r="S959" s="428" t="s">
        <v>657</v>
      </c>
      <c r="T959" s="428" t="s">
        <v>657</v>
      </c>
      <c r="U959" s="428" t="s">
        <v>657</v>
      </c>
      <c r="V959" s="428" t="s">
        <v>657</v>
      </c>
      <c r="W959" s="428" t="s">
        <v>657</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ht="15" hidden="1" customHeight="1" outlineLevel="3" x14ac:dyDescent="0.35">
      <c r="A960" s="243"/>
      <c r="B960" s="252"/>
      <c r="C960" s="245">
        <f t="shared" si="213"/>
        <v>4</v>
      </c>
      <c r="D960" s="268"/>
      <c r="E960" s="429">
        <f>E959</f>
        <v>18</v>
      </c>
      <c r="F960" s="319" t="b">
        <f t="shared" si="211"/>
        <v>1</v>
      </c>
      <c r="G960" s="268"/>
      <c r="H960" s="891" t="s">
        <v>688</v>
      </c>
      <c r="I960" s="892"/>
      <c r="J960" s="430" t="s">
        <v>659</v>
      </c>
      <c r="K960" s="431" t="str">
        <f t="shared" si="212"/>
        <v>-</v>
      </c>
      <c r="L960" s="432" t="s">
        <v>657</v>
      </c>
      <c r="M960" s="432" t="s">
        <v>657</v>
      </c>
      <c r="N960" s="432" t="s">
        <v>657</v>
      </c>
      <c r="O960" s="315">
        <v>1</v>
      </c>
      <c r="P960" s="432" t="s">
        <v>657</v>
      </c>
      <c r="Q960" s="432" t="s">
        <v>657</v>
      </c>
      <c r="R960" s="432" t="s">
        <v>657</v>
      </c>
      <c r="S960" s="432" t="s">
        <v>657</v>
      </c>
      <c r="T960" s="432" t="s">
        <v>657</v>
      </c>
      <c r="U960" s="432" t="s">
        <v>657</v>
      </c>
      <c r="V960" s="432" t="s">
        <v>657</v>
      </c>
      <c r="W960" s="432" t="s">
        <v>657</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idden="1" outlineLevel="3" x14ac:dyDescent="0.35">
      <c r="A961" s="243"/>
      <c r="B961" s="252"/>
      <c r="C961" s="245">
        <f t="shared" si="213"/>
        <v>4</v>
      </c>
      <c r="D961" s="268"/>
      <c r="E961" s="429">
        <f>E960</f>
        <v>18</v>
      </c>
      <c r="F961" s="319" t="b">
        <f t="shared" si="211"/>
        <v>1</v>
      </c>
      <c r="G961" s="268"/>
      <c r="H961" s="893"/>
      <c r="I961" s="894"/>
      <c r="J961" s="430" t="s">
        <v>660</v>
      </c>
      <c r="K961" s="431" t="str">
        <f t="shared" si="212"/>
        <v>-</v>
      </c>
      <c r="L961" s="432" t="s">
        <v>661</v>
      </c>
      <c r="M961" s="315">
        <v>38</v>
      </c>
      <c r="N961" s="432" t="s">
        <v>661</v>
      </c>
      <c r="O961" s="432" t="s">
        <v>661</v>
      </c>
      <c r="P961" s="432" t="s">
        <v>661</v>
      </c>
      <c r="Q961" s="432" t="s">
        <v>661</v>
      </c>
      <c r="R961" s="432" t="s">
        <v>661</v>
      </c>
      <c r="S961" s="432" t="s">
        <v>661</v>
      </c>
      <c r="T961" s="432" t="s">
        <v>661</v>
      </c>
      <c r="U961" s="432" t="s">
        <v>661</v>
      </c>
      <c r="V961" s="432" t="s">
        <v>661</v>
      </c>
      <c r="W961" s="432" t="s">
        <v>661</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hidden="1" outlineLevel="3" x14ac:dyDescent="0.35">
      <c r="A962" s="243"/>
      <c r="B962" s="252"/>
      <c r="C962" s="245">
        <f t="shared" si="213"/>
        <v>4</v>
      </c>
      <c r="D962" s="268"/>
      <c r="E962" s="429">
        <f>E961</f>
        <v>18</v>
      </c>
      <c r="F962" s="319" t="b">
        <f t="shared" si="211"/>
        <v>1</v>
      </c>
      <c r="G962" s="268"/>
      <c r="H962" s="895"/>
      <c r="I962" s="896"/>
      <c r="J962" s="415" t="s">
        <v>662</v>
      </c>
      <c r="K962" s="433" t="str">
        <f t="shared" si="212"/>
        <v>-</v>
      </c>
      <c r="L962" s="430" t="s">
        <v>657</v>
      </c>
      <c r="M962" s="430" t="s">
        <v>657</v>
      </c>
      <c r="N962" s="430" t="s">
        <v>657</v>
      </c>
      <c r="O962" s="430" t="s">
        <v>657</v>
      </c>
      <c r="P962" s="430" t="s">
        <v>657</v>
      </c>
      <c r="Q962" s="430" t="s">
        <v>657</v>
      </c>
      <c r="R962" s="430" t="s">
        <v>657</v>
      </c>
      <c r="S962" s="430" t="s">
        <v>657</v>
      </c>
      <c r="T962" s="430" t="s">
        <v>657</v>
      </c>
      <c r="U962" s="430" t="s">
        <v>657</v>
      </c>
      <c r="V962" s="434" t="s">
        <v>657</v>
      </c>
      <c r="W962" s="434" t="s">
        <v>657</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hidden="1" outlineLevel="3" x14ac:dyDescent="0.35">
      <c r="A963" s="243"/>
      <c r="B963" s="252"/>
      <c r="C963" s="245">
        <f t="shared" si="213"/>
        <v>4</v>
      </c>
      <c r="D963" s="268"/>
      <c r="E963" s="325">
        <v>19</v>
      </c>
      <c r="F963" s="319" t="b">
        <f t="shared" si="211"/>
        <v>1</v>
      </c>
      <c r="G963" s="268"/>
      <c r="H963" s="426" t="s">
        <v>689</v>
      </c>
      <c r="I963" s="426"/>
      <c r="J963" s="407" t="s">
        <v>656</v>
      </c>
      <c r="K963" s="427" t="str">
        <f t="shared" si="212"/>
        <v>-</v>
      </c>
      <c r="L963" s="428" t="s">
        <v>657</v>
      </c>
      <c r="M963" s="428" t="s">
        <v>657</v>
      </c>
      <c r="N963" s="428" t="s">
        <v>657</v>
      </c>
      <c r="O963" s="428" t="s">
        <v>657</v>
      </c>
      <c r="P963" s="428" t="s">
        <v>657</v>
      </c>
      <c r="Q963" s="428" t="s">
        <v>657</v>
      </c>
      <c r="R963" s="428" t="s">
        <v>657</v>
      </c>
      <c r="S963" s="428" t="s">
        <v>657</v>
      </c>
      <c r="T963" s="428" t="s">
        <v>657</v>
      </c>
      <c r="U963" s="428" t="s">
        <v>657</v>
      </c>
      <c r="V963" s="428" t="s">
        <v>657</v>
      </c>
      <c r="W963" s="428" t="s">
        <v>657</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ht="15" hidden="1" customHeight="1" outlineLevel="3" x14ac:dyDescent="0.35">
      <c r="A964" s="243"/>
      <c r="B964" s="252"/>
      <c r="C964" s="245">
        <f t="shared" si="213"/>
        <v>4</v>
      </c>
      <c r="D964" s="268"/>
      <c r="E964" s="429">
        <f>E963</f>
        <v>19</v>
      </c>
      <c r="F964" s="319" t="b">
        <f t="shared" si="211"/>
        <v>1</v>
      </c>
      <c r="G964" s="268"/>
      <c r="H964" s="891" t="s">
        <v>690</v>
      </c>
      <c r="I964" s="892"/>
      <c r="J964" s="430" t="s">
        <v>659</v>
      </c>
      <c r="K964" s="431">
        <f t="shared" si="212"/>
        <v>43543</v>
      </c>
      <c r="L964" s="315">
        <v>11</v>
      </c>
      <c r="M964" s="432" t="s">
        <v>657</v>
      </c>
      <c r="N964" s="432" t="s">
        <v>657</v>
      </c>
      <c r="O964" s="432" t="s">
        <v>657</v>
      </c>
      <c r="P964" s="432" t="s">
        <v>657</v>
      </c>
      <c r="Q964" s="432" t="s">
        <v>657</v>
      </c>
      <c r="R964" s="432" t="s">
        <v>657</v>
      </c>
      <c r="S964" s="432" t="s">
        <v>657</v>
      </c>
      <c r="T964" s="432" t="s">
        <v>657</v>
      </c>
      <c r="U964" s="432" t="s">
        <v>657</v>
      </c>
      <c r="V964" s="432" t="s">
        <v>657</v>
      </c>
      <c r="W964" s="432" t="s">
        <v>657</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idden="1" outlineLevel="3" x14ac:dyDescent="0.35">
      <c r="A965" s="243"/>
      <c r="B965" s="252"/>
      <c r="C965" s="245">
        <f t="shared" si="213"/>
        <v>4</v>
      </c>
      <c r="D965" s="268"/>
      <c r="E965" s="429">
        <f>E964</f>
        <v>19</v>
      </c>
      <c r="F965" s="319" t="b">
        <f t="shared" si="211"/>
        <v>1</v>
      </c>
      <c r="G965" s="268"/>
      <c r="H965" s="893"/>
      <c r="I965" s="894"/>
      <c r="J965" s="430" t="s">
        <v>660</v>
      </c>
      <c r="K965" s="431" t="str">
        <f t="shared" si="212"/>
        <v>-</v>
      </c>
      <c r="L965" s="432" t="s">
        <v>661</v>
      </c>
      <c r="M965" s="432" t="s">
        <v>661</v>
      </c>
      <c r="N965" s="315">
        <v>20</v>
      </c>
      <c r="O965" s="315">
        <v>3</v>
      </c>
      <c r="P965" s="432" t="s">
        <v>661</v>
      </c>
      <c r="Q965" s="432" t="s">
        <v>661</v>
      </c>
      <c r="R965" s="432" t="s">
        <v>661</v>
      </c>
      <c r="S965" s="432" t="s">
        <v>661</v>
      </c>
      <c r="T965" s="432" t="s">
        <v>661</v>
      </c>
      <c r="U965" s="432" t="s">
        <v>661</v>
      </c>
      <c r="V965" s="432" t="s">
        <v>661</v>
      </c>
      <c r="W965" s="315">
        <v>0.1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hidden="1" outlineLevel="3" x14ac:dyDescent="0.35">
      <c r="A966" s="243"/>
      <c r="B966" s="252"/>
      <c r="C966" s="245">
        <f t="shared" si="213"/>
        <v>4</v>
      </c>
      <c r="D966" s="268"/>
      <c r="E966" s="429">
        <f>E965</f>
        <v>19</v>
      </c>
      <c r="F966" s="319" t="b">
        <f t="shared" si="211"/>
        <v>1</v>
      </c>
      <c r="G966" s="268"/>
      <c r="H966" s="895"/>
      <c r="I966" s="896"/>
      <c r="J966" s="415" t="s">
        <v>662</v>
      </c>
      <c r="K966" s="433" t="str">
        <f t="shared" si="212"/>
        <v>-</v>
      </c>
      <c r="L966" s="430" t="s">
        <v>657</v>
      </c>
      <c r="M966" s="430" t="s">
        <v>657</v>
      </c>
      <c r="N966" s="430" t="s">
        <v>657</v>
      </c>
      <c r="O966" s="430" t="s">
        <v>657</v>
      </c>
      <c r="P966" s="430" t="s">
        <v>657</v>
      </c>
      <c r="Q966" s="430" t="s">
        <v>657</v>
      </c>
      <c r="R966" s="430" t="s">
        <v>657</v>
      </c>
      <c r="S966" s="430" t="s">
        <v>657</v>
      </c>
      <c r="T966" s="430" t="s">
        <v>657</v>
      </c>
      <c r="U966" s="430" t="s">
        <v>657</v>
      </c>
      <c r="V966" s="434" t="s">
        <v>657</v>
      </c>
      <c r="W966" s="438">
        <v>0.75</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hidden="1" outlineLevel="3" x14ac:dyDescent="0.35">
      <c r="A967" s="243"/>
      <c r="B967" s="252"/>
      <c r="C967" s="245">
        <f t="shared" si="213"/>
        <v>4</v>
      </c>
      <c r="D967" s="268"/>
      <c r="E967" s="325">
        <v>20</v>
      </c>
      <c r="F967" s="319" t="b">
        <f t="shared" si="211"/>
        <v>1</v>
      </c>
      <c r="G967" s="268"/>
      <c r="H967" s="426" t="s">
        <v>691</v>
      </c>
      <c r="I967" s="426"/>
      <c r="J967" s="407" t="s">
        <v>656</v>
      </c>
      <c r="K967" s="427" t="str">
        <f t="shared" si="212"/>
        <v>-</v>
      </c>
      <c r="L967" s="428" t="s">
        <v>657</v>
      </c>
      <c r="M967" s="428" t="s">
        <v>657</v>
      </c>
      <c r="N967" s="428" t="s">
        <v>657</v>
      </c>
      <c r="O967" s="428" t="s">
        <v>657</v>
      </c>
      <c r="P967" s="428" t="s">
        <v>657</v>
      </c>
      <c r="Q967" s="428" t="s">
        <v>657</v>
      </c>
      <c r="R967" s="428" t="s">
        <v>657</v>
      </c>
      <c r="S967" s="428" t="s">
        <v>657</v>
      </c>
      <c r="T967" s="428" t="s">
        <v>657</v>
      </c>
      <c r="U967" s="428" t="s">
        <v>657</v>
      </c>
      <c r="V967" s="428" t="s">
        <v>657</v>
      </c>
      <c r="W967" s="428" t="s">
        <v>657</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ht="15" hidden="1" customHeight="1" outlineLevel="3" x14ac:dyDescent="0.35">
      <c r="A968" s="243"/>
      <c r="B968" s="252"/>
      <c r="C968" s="245">
        <f t="shared" si="213"/>
        <v>4</v>
      </c>
      <c r="D968" s="268"/>
      <c r="E968" s="429">
        <f>E967</f>
        <v>20</v>
      </c>
      <c r="F968" s="319" t="b">
        <f t="shared" si="211"/>
        <v>1</v>
      </c>
      <c r="G968" s="268"/>
      <c r="H968" s="891" t="s">
        <v>692</v>
      </c>
      <c r="I968" s="892"/>
      <c r="J968" s="430" t="s">
        <v>659</v>
      </c>
      <c r="K968" s="431">
        <f t="shared" si="212"/>
        <v>43718</v>
      </c>
      <c r="L968" s="315">
        <v>36</v>
      </c>
      <c r="M968" s="432" t="s">
        <v>657</v>
      </c>
      <c r="N968" s="432" t="s">
        <v>657</v>
      </c>
      <c r="O968" s="432" t="s">
        <v>657</v>
      </c>
      <c r="P968" s="432" t="s">
        <v>657</v>
      </c>
      <c r="Q968" s="432" t="s">
        <v>657</v>
      </c>
      <c r="R968" s="432" t="s">
        <v>657</v>
      </c>
      <c r="S968" s="432" t="s">
        <v>657</v>
      </c>
      <c r="T968" s="432" t="s">
        <v>657</v>
      </c>
      <c r="U968" s="432" t="s">
        <v>657</v>
      </c>
      <c r="V968" s="432" t="s">
        <v>657</v>
      </c>
      <c r="W968" s="432" t="s">
        <v>657</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idden="1" outlineLevel="3" x14ac:dyDescent="0.35">
      <c r="A969" s="243"/>
      <c r="B969" s="252"/>
      <c r="C969" s="245">
        <f t="shared" si="213"/>
        <v>4</v>
      </c>
      <c r="D969" s="268"/>
      <c r="E969" s="429">
        <f>E968</f>
        <v>20</v>
      </c>
      <c r="F969" s="319" t="b">
        <f t="shared" si="211"/>
        <v>1</v>
      </c>
      <c r="G969" s="268"/>
      <c r="H969" s="893"/>
      <c r="I969" s="894"/>
      <c r="J969" s="430" t="s">
        <v>660</v>
      </c>
      <c r="K969" s="431" t="str">
        <f t="shared" si="212"/>
        <v>-</v>
      </c>
      <c r="L969" s="432" t="s">
        <v>661</v>
      </c>
      <c r="M969" s="432" t="s">
        <v>661</v>
      </c>
      <c r="N969" s="315">
        <v>20</v>
      </c>
      <c r="O969" s="315">
        <v>6</v>
      </c>
      <c r="P969" s="432" t="s">
        <v>661</v>
      </c>
      <c r="Q969" s="432" t="s">
        <v>661</v>
      </c>
      <c r="R969" s="432" t="s">
        <v>661</v>
      </c>
      <c r="S969" s="432" t="s">
        <v>661</v>
      </c>
      <c r="T969" s="432" t="s">
        <v>661</v>
      </c>
      <c r="U969" s="432" t="s">
        <v>661</v>
      </c>
      <c r="V969" s="432" t="s">
        <v>661</v>
      </c>
      <c r="W969" s="315">
        <v>0.1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hidden="1" outlineLevel="3" x14ac:dyDescent="0.35">
      <c r="A970" s="243"/>
      <c r="B970" s="252"/>
      <c r="C970" s="245">
        <f t="shared" si="213"/>
        <v>4</v>
      </c>
      <c r="D970" s="268"/>
      <c r="E970" s="429">
        <f>E969</f>
        <v>20</v>
      </c>
      <c r="F970" s="319" t="b">
        <f t="shared" si="211"/>
        <v>1</v>
      </c>
      <c r="G970" s="268"/>
      <c r="H970" s="895"/>
      <c r="I970" s="896"/>
      <c r="J970" s="415" t="s">
        <v>662</v>
      </c>
      <c r="K970" s="433" t="str">
        <f t="shared" si="212"/>
        <v>-</v>
      </c>
      <c r="L970" s="430" t="s">
        <v>657</v>
      </c>
      <c r="M970" s="430" t="s">
        <v>657</v>
      </c>
      <c r="N970" s="430" t="s">
        <v>657</v>
      </c>
      <c r="O970" s="430" t="s">
        <v>657</v>
      </c>
      <c r="P970" s="430" t="s">
        <v>657</v>
      </c>
      <c r="Q970" s="430" t="s">
        <v>657</v>
      </c>
      <c r="R970" s="430" t="s">
        <v>657</v>
      </c>
      <c r="S970" s="430" t="s">
        <v>657</v>
      </c>
      <c r="T970" s="430" t="s">
        <v>657</v>
      </c>
      <c r="U970" s="430" t="s">
        <v>657</v>
      </c>
      <c r="V970" s="434" t="s">
        <v>657</v>
      </c>
      <c r="W970" s="438">
        <v>0.75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hidden="1" outlineLevel="3" x14ac:dyDescent="0.35">
      <c r="A971" s="243"/>
      <c r="B971" s="252"/>
      <c r="C971" s="245">
        <f t="shared" si="213"/>
        <v>4</v>
      </c>
      <c r="D971" s="268"/>
      <c r="E971" s="325">
        <v>21</v>
      </c>
      <c r="F971" s="319" t="b">
        <f t="shared" si="211"/>
        <v>1</v>
      </c>
      <c r="G971" s="268"/>
      <c r="H971" s="426" t="s">
        <v>693</v>
      </c>
      <c r="I971" s="426"/>
      <c r="J971" s="407" t="s">
        <v>656</v>
      </c>
      <c r="K971" s="427" t="str">
        <f t="shared" si="212"/>
        <v>-</v>
      </c>
      <c r="L971" s="436">
        <v>-1</v>
      </c>
      <c r="M971" s="428" t="s">
        <v>657</v>
      </c>
      <c r="N971" s="428" t="s">
        <v>657</v>
      </c>
      <c r="O971" s="428" t="s">
        <v>657</v>
      </c>
      <c r="P971" s="428" t="s">
        <v>657</v>
      </c>
      <c r="Q971" s="428" t="s">
        <v>657</v>
      </c>
      <c r="R971" s="428" t="s">
        <v>657</v>
      </c>
      <c r="S971" s="428" t="s">
        <v>657</v>
      </c>
      <c r="T971" s="428" t="s">
        <v>657</v>
      </c>
      <c r="U971" s="428" t="s">
        <v>657</v>
      </c>
      <c r="V971" s="428" t="s">
        <v>657</v>
      </c>
      <c r="W971" s="428" t="s">
        <v>657</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ht="15" hidden="1" customHeight="1" outlineLevel="3" x14ac:dyDescent="0.35">
      <c r="A972" s="243"/>
      <c r="B972" s="252"/>
      <c r="C972" s="245">
        <f t="shared" si="213"/>
        <v>4</v>
      </c>
      <c r="D972" s="268"/>
      <c r="E972" s="429">
        <f>E971</f>
        <v>21</v>
      </c>
      <c r="F972" s="319" t="b">
        <f t="shared" si="211"/>
        <v>1</v>
      </c>
      <c r="G972" s="268"/>
      <c r="H972" s="891" t="s">
        <v>694</v>
      </c>
      <c r="I972" s="892"/>
      <c r="J972" s="430" t="s">
        <v>659</v>
      </c>
      <c r="K972" s="431">
        <f t="shared" si="212"/>
        <v>43760</v>
      </c>
      <c r="L972" s="315">
        <v>42</v>
      </c>
      <c r="M972" s="432" t="s">
        <v>657</v>
      </c>
      <c r="N972" s="432" t="s">
        <v>657</v>
      </c>
      <c r="O972" s="432" t="s">
        <v>657</v>
      </c>
      <c r="P972" s="432" t="s">
        <v>657</v>
      </c>
      <c r="Q972" s="432" t="s">
        <v>657</v>
      </c>
      <c r="R972" s="432" t="s">
        <v>657</v>
      </c>
      <c r="S972" s="432" t="s">
        <v>657</v>
      </c>
      <c r="T972" s="432" t="s">
        <v>657</v>
      </c>
      <c r="U972" s="432" t="s">
        <v>657</v>
      </c>
      <c r="V972" s="432" t="s">
        <v>657</v>
      </c>
      <c r="W972" s="432" t="s">
        <v>657</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idden="1" outlineLevel="3" x14ac:dyDescent="0.35">
      <c r="A973" s="243"/>
      <c r="B973" s="252"/>
      <c r="C973" s="245">
        <f t="shared" si="213"/>
        <v>4</v>
      </c>
      <c r="D973" s="268"/>
      <c r="E973" s="429">
        <f>E972</f>
        <v>21</v>
      </c>
      <c r="F973" s="319" t="b">
        <f t="shared" si="211"/>
        <v>1</v>
      </c>
      <c r="G973" s="268"/>
      <c r="H973" s="893"/>
      <c r="I973" s="894"/>
      <c r="J973" s="430" t="s">
        <v>660</v>
      </c>
      <c r="K973" s="431" t="str">
        <f t="shared" si="212"/>
        <v>-</v>
      </c>
      <c r="L973" s="432" t="s">
        <v>661</v>
      </c>
      <c r="M973" s="432" t="s">
        <v>661</v>
      </c>
      <c r="N973" s="315">
        <v>28</v>
      </c>
      <c r="O973" s="315">
        <v>3</v>
      </c>
      <c r="P973" s="432" t="s">
        <v>661</v>
      </c>
      <c r="Q973" s="432" t="s">
        <v>661</v>
      </c>
      <c r="R973" s="432" t="s">
        <v>661</v>
      </c>
      <c r="S973" s="432" t="s">
        <v>661</v>
      </c>
      <c r="T973" s="432" t="s">
        <v>661</v>
      </c>
      <c r="U973" s="432" t="s">
        <v>661</v>
      </c>
      <c r="V973" s="432" t="s">
        <v>661</v>
      </c>
      <c r="W973" s="315">
        <v>0.5</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hidden="1" outlineLevel="3" x14ac:dyDescent="0.35">
      <c r="A974" s="243"/>
      <c r="B974" s="252"/>
      <c r="C974" s="245">
        <f t="shared" si="213"/>
        <v>4</v>
      </c>
      <c r="D974" s="268"/>
      <c r="E974" s="429">
        <f>E973</f>
        <v>21</v>
      </c>
      <c r="F974" s="319" t="b">
        <f t="shared" si="211"/>
        <v>1</v>
      </c>
      <c r="G974" s="268"/>
      <c r="H974" s="895"/>
      <c r="I974" s="896"/>
      <c r="J974" s="415" t="s">
        <v>662</v>
      </c>
      <c r="K974" s="433" t="str">
        <f t="shared" si="212"/>
        <v>-</v>
      </c>
      <c r="L974" s="430" t="s">
        <v>657</v>
      </c>
      <c r="M974" s="430" t="s">
        <v>657</v>
      </c>
      <c r="N974" s="430" t="s">
        <v>657</v>
      </c>
      <c r="O974" s="430" t="s">
        <v>657</v>
      </c>
      <c r="P974" s="430" t="s">
        <v>657</v>
      </c>
      <c r="Q974" s="430" t="s">
        <v>657</v>
      </c>
      <c r="R974" s="430" t="s">
        <v>657</v>
      </c>
      <c r="S974" s="430" t="s">
        <v>657</v>
      </c>
      <c r="T974" s="430" t="s">
        <v>657</v>
      </c>
      <c r="U974" s="430" t="s">
        <v>657</v>
      </c>
      <c r="V974" s="434" t="s">
        <v>657</v>
      </c>
      <c r="W974" s="438">
        <v>0.9</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hidden="1" outlineLevel="3" x14ac:dyDescent="0.35">
      <c r="A975" s="243"/>
      <c r="B975" s="252"/>
      <c r="C975" s="245">
        <f t="shared" si="213"/>
        <v>4</v>
      </c>
      <c r="D975" s="268"/>
      <c r="E975" s="325">
        <v>22</v>
      </c>
      <c r="F975" s="319" t="b">
        <f t="shared" si="211"/>
        <v>1</v>
      </c>
      <c r="G975" s="268"/>
      <c r="H975" s="426" t="s">
        <v>695</v>
      </c>
      <c r="I975" s="426"/>
      <c r="J975" s="407" t="s">
        <v>656</v>
      </c>
      <c r="K975" s="427" t="str">
        <f t="shared" si="212"/>
        <v>-</v>
      </c>
      <c r="L975" s="428" t="s">
        <v>657</v>
      </c>
      <c r="M975" s="428" t="s">
        <v>657</v>
      </c>
      <c r="N975" s="428" t="s">
        <v>657</v>
      </c>
      <c r="O975" s="428" t="s">
        <v>657</v>
      </c>
      <c r="P975" s="428" t="s">
        <v>657</v>
      </c>
      <c r="Q975" s="428" t="s">
        <v>657</v>
      </c>
      <c r="R975" s="428" t="s">
        <v>657</v>
      </c>
      <c r="S975" s="428" t="s">
        <v>657</v>
      </c>
      <c r="T975" s="428" t="s">
        <v>657</v>
      </c>
      <c r="U975" s="428" t="s">
        <v>657</v>
      </c>
      <c r="V975" s="428" t="s">
        <v>657</v>
      </c>
      <c r="W975" s="428" t="s">
        <v>657</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hidden="1" outlineLevel="3" x14ac:dyDescent="0.35">
      <c r="A976" s="243"/>
      <c r="B976" s="252"/>
      <c r="C976" s="245">
        <f t="shared" si="213"/>
        <v>4</v>
      </c>
      <c r="D976" s="268"/>
      <c r="E976" s="429">
        <f>E975</f>
        <v>22</v>
      </c>
      <c r="F976" s="319" t="b">
        <f t="shared" si="211"/>
        <v>1</v>
      </c>
      <c r="G976" s="268"/>
      <c r="H976" s="891" t="s">
        <v>696</v>
      </c>
      <c r="I976" s="892"/>
      <c r="J976" s="430" t="s">
        <v>659</v>
      </c>
      <c r="K976" s="431" t="str">
        <f t="shared" si="212"/>
        <v>-</v>
      </c>
      <c r="L976" s="432" t="s">
        <v>657</v>
      </c>
      <c r="M976" s="432" t="s">
        <v>657</v>
      </c>
      <c r="N976" s="315">
        <v>0</v>
      </c>
      <c r="O976" s="432" t="s">
        <v>657</v>
      </c>
      <c r="P976" s="432" t="s">
        <v>657</v>
      </c>
      <c r="Q976" s="432" t="s">
        <v>657</v>
      </c>
      <c r="R976" s="432" t="s">
        <v>657</v>
      </c>
      <c r="S976" s="432" t="s">
        <v>657</v>
      </c>
      <c r="T976" s="432" t="s">
        <v>657</v>
      </c>
      <c r="U976" s="432" t="s">
        <v>657</v>
      </c>
      <c r="V976" s="432" t="s">
        <v>657</v>
      </c>
      <c r="W976" s="432" t="s">
        <v>657</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hidden="1" outlineLevel="3" x14ac:dyDescent="0.35">
      <c r="A977" s="243"/>
      <c r="B977" s="252"/>
      <c r="C977" s="245">
        <f t="shared" si="213"/>
        <v>4</v>
      </c>
      <c r="D977" s="268"/>
      <c r="E977" s="429">
        <f>E976</f>
        <v>22</v>
      </c>
      <c r="F977" s="319" t="b">
        <f t="shared" si="211"/>
        <v>1</v>
      </c>
      <c r="G977" s="268"/>
      <c r="H977" s="893"/>
      <c r="I977" s="894"/>
      <c r="J977" s="430" t="s">
        <v>660</v>
      </c>
      <c r="K977" s="431" t="str">
        <f t="shared" si="212"/>
        <v>-</v>
      </c>
      <c r="L977" s="432" t="s">
        <v>661</v>
      </c>
      <c r="M977" s="432" t="s">
        <v>661</v>
      </c>
      <c r="N977" s="432" t="s">
        <v>661</v>
      </c>
      <c r="O977" s="432" t="s">
        <v>661</v>
      </c>
      <c r="P977" s="432" t="s">
        <v>661</v>
      </c>
      <c r="Q977" s="432" t="s">
        <v>661</v>
      </c>
      <c r="R977" s="432" t="s">
        <v>661</v>
      </c>
      <c r="S977" s="432" t="s">
        <v>661</v>
      </c>
      <c r="T977" s="432" t="s">
        <v>661</v>
      </c>
      <c r="U977" s="432" t="s">
        <v>661</v>
      </c>
      <c r="V977" s="432" t="s">
        <v>661</v>
      </c>
      <c r="W977" s="315">
        <v>0.1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hidden="1" outlineLevel="3" x14ac:dyDescent="0.35">
      <c r="A978" s="243"/>
      <c r="B978" s="252"/>
      <c r="C978" s="245">
        <f t="shared" si="213"/>
        <v>4</v>
      </c>
      <c r="D978" s="268"/>
      <c r="E978" s="429">
        <f>E977</f>
        <v>22</v>
      </c>
      <c r="F978" s="319" t="b">
        <f t="shared" si="211"/>
        <v>1</v>
      </c>
      <c r="G978" s="268"/>
      <c r="H978" s="895"/>
      <c r="I978" s="896"/>
      <c r="J978" s="415" t="s">
        <v>662</v>
      </c>
      <c r="K978" s="433" t="str">
        <f t="shared" si="212"/>
        <v>-</v>
      </c>
      <c r="L978" s="430" t="s">
        <v>657</v>
      </c>
      <c r="M978" s="430" t="s">
        <v>657</v>
      </c>
      <c r="N978" s="430" t="s">
        <v>657</v>
      </c>
      <c r="O978" s="430" t="s">
        <v>657</v>
      </c>
      <c r="P978" s="430" t="s">
        <v>657</v>
      </c>
      <c r="Q978" s="430" t="s">
        <v>657</v>
      </c>
      <c r="R978" s="430" t="s">
        <v>657</v>
      </c>
      <c r="S978" s="430" t="s">
        <v>657</v>
      </c>
      <c r="T978" s="430" t="s">
        <v>657</v>
      </c>
      <c r="U978" s="430" t="s">
        <v>657</v>
      </c>
      <c r="V978" s="434" t="s">
        <v>657</v>
      </c>
      <c r="W978" s="438">
        <v>0.5</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hidden="1" outlineLevel="3" x14ac:dyDescent="0.35">
      <c r="A979" s="243"/>
      <c r="B979" s="252"/>
      <c r="C979" s="245">
        <f t="shared" si="213"/>
        <v>4</v>
      </c>
      <c r="D979" s="268"/>
      <c r="E979" s="325">
        <v>23</v>
      </c>
      <c r="F979" s="319" t="b">
        <f t="shared" si="211"/>
        <v>1</v>
      </c>
      <c r="G979" s="268"/>
      <c r="H979" s="426" t="s">
        <v>697</v>
      </c>
      <c r="I979" s="426"/>
      <c r="J979" s="407" t="s">
        <v>656</v>
      </c>
      <c r="K979" s="427" t="str">
        <f t="shared" si="212"/>
        <v>-</v>
      </c>
      <c r="L979" s="428" t="s">
        <v>657</v>
      </c>
      <c r="M979" s="428" t="s">
        <v>657</v>
      </c>
      <c r="N979" s="428" t="s">
        <v>657</v>
      </c>
      <c r="O979" s="428" t="s">
        <v>657</v>
      </c>
      <c r="P979" s="428" t="s">
        <v>657</v>
      </c>
      <c r="Q979" s="428" t="s">
        <v>657</v>
      </c>
      <c r="R979" s="428" t="s">
        <v>657</v>
      </c>
      <c r="S979" s="428" t="s">
        <v>657</v>
      </c>
      <c r="T979" s="428" t="s">
        <v>657</v>
      </c>
      <c r="U979" s="428" t="s">
        <v>657</v>
      </c>
      <c r="V979" s="428" t="s">
        <v>657</v>
      </c>
      <c r="W979" s="428" t="s">
        <v>657</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hidden="1" outlineLevel="3" x14ac:dyDescent="0.35">
      <c r="A980" s="243"/>
      <c r="B980" s="252"/>
      <c r="C980" s="245">
        <f t="shared" si="213"/>
        <v>4</v>
      </c>
      <c r="D980" s="268"/>
      <c r="E980" s="429">
        <f>E979</f>
        <v>23</v>
      </c>
      <c r="F980" s="319" t="b">
        <f t="shared" si="211"/>
        <v>1</v>
      </c>
      <c r="G980" s="268"/>
      <c r="H980" s="891" t="s">
        <v>698</v>
      </c>
      <c r="I980" s="892"/>
      <c r="J980" s="430" t="s">
        <v>659</v>
      </c>
      <c r="K980" s="431" t="str">
        <f t="shared" si="212"/>
        <v>-</v>
      </c>
      <c r="L980" s="432" t="s">
        <v>657</v>
      </c>
      <c r="M980" s="432" t="s">
        <v>657</v>
      </c>
      <c r="N980" s="315">
        <v>0</v>
      </c>
      <c r="O980" s="432" t="s">
        <v>657</v>
      </c>
      <c r="P980" s="432" t="s">
        <v>657</v>
      </c>
      <c r="Q980" s="432" t="s">
        <v>657</v>
      </c>
      <c r="R980" s="432" t="s">
        <v>657</v>
      </c>
      <c r="S980" s="432" t="s">
        <v>657</v>
      </c>
      <c r="T980" s="432" t="s">
        <v>657</v>
      </c>
      <c r="U980" s="432" t="s">
        <v>657</v>
      </c>
      <c r="V980" s="432" t="s">
        <v>657</v>
      </c>
      <c r="W980" s="432" t="s">
        <v>657</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hidden="1" outlineLevel="3" x14ac:dyDescent="0.35">
      <c r="A981" s="243"/>
      <c r="B981" s="252"/>
      <c r="C981" s="245">
        <f t="shared" si="213"/>
        <v>4</v>
      </c>
      <c r="D981" s="268"/>
      <c r="E981" s="429">
        <f>E980</f>
        <v>23</v>
      </c>
      <c r="F981" s="319" t="b">
        <f t="shared" si="211"/>
        <v>1</v>
      </c>
      <c r="G981" s="268"/>
      <c r="H981" s="893"/>
      <c r="I981" s="894"/>
      <c r="J981" s="430" t="s">
        <v>660</v>
      </c>
      <c r="K981" s="431" t="str">
        <f t="shared" si="212"/>
        <v>-</v>
      </c>
      <c r="L981" s="432" t="s">
        <v>661</v>
      </c>
      <c r="M981" s="432" t="s">
        <v>661</v>
      </c>
      <c r="N981" s="432" t="s">
        <v>661</v>
      </c>
      <c r="O981" s="432" t="s">
        <v>661</v>
      </c>
      <c r="P981" s="432" t="s">
        <v>661</v>
      </c>
      <c r="Q981" s="432" t="s">
        <v>661</v>
      </c>
      <c r="R981" s="432" t="s">
        <v>661</v>
      </c>
      <c r="S981" s="432" t="s">
        <v>661</v>
      </c>
      <c r="T981" s="432" t="s">
        <v>661</v>
      </c>
      <c r="U981" s="432" t="s">
        <v>661</v>
      </c>
      <c r="V981" s="432" t="s">
        <v>661</v>
      </c>
      <c r="W981" s="315">
        <v>0.1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hidden="1" outlineLevel="3" x14ac:dyDescent="0.35">
      <c r="A982" s="243"/>
      <c r="B982" s="252"/>
      <c r="C982" s="245">
        <f t="shared" si="213"/>
        <v>4</v>
      </c>
      <c r="D982" s="268"/>
      <c r="E982" s="429">
        <f>E981</f>
        <v>23</v>
      </c>
      <c r="F982" s="319" t="b">
        <f t="shared" si="211"/>
        <v>1</v>
      </c>
      <c r="G982" s="268"/>
      <c r="H982" s="895"/>
      <c r="I982" s="896"/>
      <c r="J982" s="415" t="s">
        <v>662</v>
      </c>
      <c r="K982" s="433" t="str">
        <f t="shared" si="212"/>
        <v>-</v>
      </c>
      <c r="L982" s="430" t="s">
        <v>657</v>
      </c>
      <c r="M982" s="430" t="s">
        <v>657</v>
      </c>
      <c r="N982" s="430" t="s">
        <v>657</v>
      </c>
      <c r="O982" s="430" t="s">
        <v>657</v>
      </c>
      <c r="P982" s="430" t="s">
        <v>657</v>
      </c>
      <c r="Q982" s="430" t="s">
        <v>657</v>
      </c>
      <c r="R982" s="430" t="s">
        <v>657</v>
      </c>
      <c r="S982" s="430" t="s">
        <v>657</v>
      </c>
      <c r="T982" s="430" t="s">
        <v>657</v>
      </c>
      <c r="U982" s="430" t="s">
        <v>657</v>
      </c>
      <c r="V982" s="434" t="s">
        <v>657</v>
      </c>
      <c r="W982" s="438">
        <v>0.5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hidden="1" outlineLevel="3" x14ac:dyDescent="0.35">
      <c r="A983" s="243"/>
      <c r="B983" s="252"/>
      <c r="C983" s="245">
        <f t="shared" si="213"/>
        <v>4</v>
      </c>
      <c r="D983" s="268"/>
      <c r="E983" s="325">
        <v>24</v>
      </c>
      <c r="F983" s="319" t="b">
        <f t="shared" ref="F983:F994" si="214">COUNTIFS($L983:$W983,"-")&lt;&gt;COUNTA($L983:$W983)</f>
        <v>1</v>
      </c>
      <c r="G983" s="268"/>
      <c r="H983" s="426" t="s">
        <v>699</v>
      </c>
      <c r="I983" s="426"/>
      <c r="J983" s="407" t="s">
        <v>656</v>
      </c>
      <c r="K983" s="427" t="str">
        <f t="shared" si="212"/>
        <v>-</v>
      </c>
      <c r="L983" s="428" t="s">
        <v>657</v>
      </c>
      <c r="M983" s="428" t="s">
        <v>657</v>
      </c>
      <c r="N983" s="428" t="s">
        <v>657</v>
      </c>
      <c r="O983" s="428" t="s">
        <v>657</v>
      </c>
      <c r="P983" s="428" t="s">
        <v>657</v>
      </c>
      <c r="Q983" s="428" t="s">
        <v>657</v>
      </c>
      <c r="R983" s="428" t="s">
        <v>657</v>
      </c>
      <c r="S983" s="428" t="s">
        <v>657</v>
      </c>
      <c r="T983" s="428" t="s">
        <v>657</v>
      </c>
      <c r="U983" s="428" t="s">
        <v>657</v>
      </c>
      <c r="V983" s="428" t="s">
        <v>657</v>
      </c>
      <c r="W983" s="428" t="s">
        <v>657</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hidden="1" outlineLevel="3" x14ac:dyDescent="0.35">
      <c r="A984" s="243"/>
      <c r="B984" s="252"/>
      <c r="C984" s="245">
        <f t="shared" si="213"/>
        <v>4</v>
      </c>
      <c r="D984" s="268"/>
      <c r="E984" s="429">
        <f>E983</f>
        <v>24</v>
      </c>
      <c r="F984" s="319" t="b">
        <f t="shared" si="214"/>
        <v>1</v>
      </c>
      <c r="G984" s="268"/>
      <c r="H984" s="891" t="s">
        <v>700</v>
      </c>
      <c r="I984" s="892"/>
      <c r="J984" s="430" t="s">
        <v>659</v>
      </c>
      <c r="K984" s="431" t="str">
        <f t="shared" si="212"/>
        <v>-</v>
      </c>
      <c r="L984" s="432" t="s">
        <v>657</v>
      </c>
      <c r="M984" s="432" t="s">
        <v>657</v>
      </c>
      <c r="N984" s="432" t="s">
        <v>657</v>
      </c>
      <c r="O984" s="432" t="s">
        <v>657</v>
      </c>
      <c r="P984" s="432" t="s">
        <v>657</v>
      </c>
      <c r="Q984" s="432" t="s">
        <v>657</v>
      </c>
      <c r="R984" s="432" t="s">
        <v>657</v>
      </c>
      <c r="S984" s="432" t="s">
        <v>657</v>
      </c>
      <c r="T984" s="432" t="s">
        <v>657</v>
      </c>
      <c r="U984" s="432" t="s">
        <v>657</v>
      </c>
      <c r="V984" s="432" t="s">
        <v>657</v>
      </c>
      <c r="W984" s="432" t="s">
        <v>657</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idden="1" outlineLevel="3" x14ac:dyDescent="0.35">
      <c r="A985" s="243"/>
      <c r="B985" s="252"/>
      <c r="C985" s="245">
        <f t="shared" si="213"/>
        <v>4</v>
      </c>
      <c r="D985" s="268"/>
      <c r="E985" s="429">
        <f>E984</f>
        <v>24</v>
      </c>
      <c r="F985" s="319" t="b">
        <f t="shared" si="214"/>
        <v>1</v>
      </c>
      <c r="G985" s="268"/>
      <c r="H985" s="893"/>
      <c r="I985" s="894"/>
      <c r="J985" s="430" t="s">
        <v>660</v>
      </c>
      <c r="K985" s="431" t="str">
        <f t="shared" si="212"/>
        <v>-</v>
      </c>
      <c r="L985" s="432" t="s">
        <v>661</v>
      </c>
      <c r="M985" s="432" t="s">
        <v>661</v>
      </c>
      <c r="N985" s="432" t="s">
        <v>661</v>
      </c>
      <c r="O985" s="432" t="s">
        <v>661</v>
      </c>
      <c r="P985" s="432" t="s">
        <v>661</v>
      </c>
      <c r="Q985" s="432" t="s">
        <v>661</v>
      </c>
      <c r="R985" s="432" t="s">
        <v>661</v>
      </c>
      <c r="S985" s="432" t="s">
        <v>661</v>
      </c>
      <c r="T985" s="432" t="s">
        <v>661</v>
      </c>
      <c r="U985" s="432" t="s">
        <v>661</v>
      </c>
      <c r="V985" s="432" t="s">
        <v>661</v>
      </c>
      <c r="W985" s="432" t="s">
        <v>661</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hidden="1" outlineLevel="3" x14ac:dyDescent="0.35">
      <c r="A986" s="243"/>
      <c r="B986" s="252"/>
      <c r="C986" s="245">
        <f t="shared" si="213"/>
        <v>4</v>
      </c>
      <c r="D986" s="268"/>
      <c r="E986" s="429">
        <f>E985</f>
        <v>24</v>
      </c>
      <c r="F986" s="319" t="b">
        <f t="shared" si="214"/>
        <v>1</v>
      </c>
      <c r="G986" s="268"/>
      <c r="H986" s="895"/>
      <c r="I986" s="896"/>
      <c r="J986" s="415" t="s">
        <v>662</v>
      </c>
      <c r="K986" s="433" t="str">
        <f t="shared" si="212"/>
        <v>-</v>
      </c>
      <c r="L986" s="430" t="s">
        <v>657</v>
      </c>
      <c r="M986" s="430" t="s">
        <v>657</v>
      </c>
      <c r="N986" s="430" t="s">
        <v>657</v>
      </c>
      <c r="O986" s="430" t="s">
        <v>657</v>
      </c>
      <c r="P986" s="430" t="s">
        <v>657</v>
      </c>
      <c r="Q986" s="430" t="s">
        <v>657</v>
      </c>
      <c r="R986" s="430" t="s">
        <v>657</v>
      </c>
      <c r="S986" s="430" t="s">
        <v>657</v>
      </c>
      <c r="T986" s="430" t="s">
        <v>657</v>
      </c>
      <c r="U986" s="430" t="s">
        <v>657</v>
      </c>
      <c r="V986" s="434" t="s">
        <v>657</v>
      </c>
      <c r="W986" s="434" t="s">
        <v>657</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hidden="1" outlineLevel="3" x14ac:dyDescent="0.35">
      <c r="A987" s="243"/>
      <c r="B987" s="252"/>
      <c r="C987" s="245">
        <f t="shared" ref="C987:C994" si="215">INT($C$875)+3</f>
        <v>4</v>
      </c>
      <c r="D987" s="268"/>
      <c r="E987" s="325">
        <v>25</v>
      </c>
      <c r="F987" s="319" t="b">
        <f t="shared" si="214"/>
        <v>1</v>
      </c>
      <c r="G987" s="268"/>
      <c r="H987" s="426" t="s">
        <v>983</v>
      </c>
      <c r="I987" s="426"/>
      <c r="J987" s="407" t="s">
        <v>656</v>
      </c>
      <c r="K987" s="427" t="str">
        <f t="shared" si="212"/>
        <v>-</v>
      </c>
      <c r="L987" s="428" t="s">
        <v>657</v>
      </c>
      <c r="M987" s="428" t="s">
        <v>657</v>
      </c>
      <c r="N987" s="428" t="s">
        <v>657</v>
      </c>
      <c r="O987" s="428" t="s">
        <v>657</v>
      </c>
      <c r="P987" s="428" t="s">
        <v>657</v>
      </c>
      <c r="Q987" s="435">
        <v>21</v>
      </c>
      <c r="R987" s="428" t="s">
        <v>657</v>
      </c>
      <c r="S987" s="428" t="s">
        <v>657</v>
      </c>
      <c r="T987" s="428" t="s">
        <v>657</v>
      </c>
      <c r="U987" s="428" t="s">
        <v>657</v>
      </c>
      <c r="V987" s="428" t="s">
        <v>657</v>
      </c>
      <c r="W987" s="428" t="s">
        <v>657</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ht="15" hidden="1" customHeight="1" outlineLevel="3" x14ac:dyDescent="0.35">
      <c r="A988" s="243"/>
      <c r="B988" s="252"/>
      <c r="C988" s="245">
        <f t="shared" si="215"/>
        <v>4</v>
      </c>
      <c r="D988" s="268"/>
      <c r="E988" s="429">
        <f>E987</f>
        <v>25</v>
      </c>
      <c r="F988" s="319" t="b">
        <f t="shared" si="214"/>
        <v>1</v>
      </c>
      <c r="G988" s="268"/>
      <c r="H988" s="891" t="s">
        <v>984</v>
      </c>
      <c r="I988" s="892"/>
      <c r="J988" s="430" t="s">
        <v>659</v>
      </c>
      <c r="K988" s="431" t="str">
        <f t="shared" si="212"/>
        <v>-</v>
      </c>
      <c r="L988" s="432" t="s">
        <v>657</v>
      </c>
      <c r="M988" s="432" t="s">
        <v>657</v>
      </c>
      <c r="N988" s="432" t="s">
        <v>657</v>
      </c>
      <c r="O988" s="432" t="s">
        <v>657</v>
      </c>
      <c r="P988" s="432" t="s">
        <v>657</v>
      </c>
      <c r="Q988" s="432" t="s">
        <v>657</v>
      </c>
      <c r="R988" s="432" t="s">
        <v>657</v>
      </c>
      <c r="S988" s="315" t="b">
        <v>1</v>
      </c>
      <c r="T988" s="432" t="s">
        <v>657</v>
      </c>
      <c r="U988" s="432" t="s">
        <v>657</v>
      </c>
      <c r="V988" s="432" t="s">
        <v>657</v>
      </c>
      <c r="W988" s="432" t="s">
        <v>657</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idden="1" outlineLevel="3" x14ac:dyDescent="0.35">
      <c r="A989" s="243"/>
      <c r="B989" s="252"/>
      <c r="C989" s="245">
        <f t="shared" si="215"/>
        <v>4</v>
      </c>
      <c r="D989" s="268"/>
      <c r="E989" s="429">
        <f>E988</f>
        <v>25</v>
      </c>
      <c r="F989" s="319" t="b">
        <f t="shared" si="214"/>
        <v>1</v>
      </c>
      <c r="G989" s="268"/>
      <c r="H989" s="893"/>
      <c r="I989" s="894"/>
      <c r="J989" s="430" t="s">
        <v>660</v>
      </c>
      <c r="K989" s="431" t="str">
        <f t="shared" si="212"/>
        <v>-</v>
      </c>
      <c r="L989" s="432" t="s">
        <v>661</v>
      </c>
      <c r="M989" s="432" t="s">
        <v>661</v>
      </c>
      <c r="N989" s="432" t="s">
        <v>661</v>
      </c>
      <c r="O989" s="432" t="s">
        <v>661</v>
      </c>
      <c r="P989" s="315">
        <v>21</v>
      </c>
      <c r="Q989" s="432" t="s">
        <v>661</v>
      </c>
      <c r="R989" s="432" t="s">
        <v>661</v>
      </c>
      <c r="S989" s="432" t="s">
        <v>661</v>
      </c>
      <c r="T989" s="432" t="s">
        <v>661</v>
      </c>
      <c r="U989" s="432" t="s">
        <v>661</v>
      </c>
      <c r="V989" s="432" t="s">
        <v>661</v>
      </c>
      <c r="W989" s="432" t="s">
        <v>661</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hidden="1" outlineLevel="3" x14ac:dyDescent="0.35">
      <c r="A990" s="243"/>
      <c r="B990" s="252"/>
      <c r="C990" s="245">
        <f t="shared" si="215"/>
        <v>4</v>
      </c>
      <c r="D990" s="268"/>
      <c r="E990" s="429">
        <f>E989</f>
        <v>25</v>
      </c>
      <c r="F990" s="319" t="b">
        <f t="shared" si="214"/>
        <v>1</v>
      </c>
      <c r="G990" s="268"/>
      <c r="H990" s="895"/>
      <c r="I990" s="896"/>
      <c r="J990" s="415" t="s">
        <v>662</v>
      </c>
      <c r="K990" s="433" t="str">
        <f t="shared" si="212"/>
        <v>-</v>
      </c>
      <c r="L990" s="430" t="s">
        <v>657</v>
      </c>
      <c r="M990" s="430" t="s">
        <v>657</v>
      </c>
      <c r="N990" s="430" t="s">
        <v>657</v>
      </c>
      <c r="O990" s="430" t="s">
        <v>657</v>
      </c>
      <c r="P990" s="430" t="s">
        <v>657</v>
      </c>
      <c r="Q990" s="430" t="s">
        <v>657</v>
      </c>
      <c r="R990" s="430" t="s">
        <v>657</v>
      </c>
      <c r="S990" s="430" t="s">
        <v>657</v>
      </c>
      <c r="T990" s="430" t="s">
        <v>657</v>
      </c>
      <c r="U990" s="430" t="s">
        <v>657</v>
      </c>
      <c r="V990" s="434" t="s">
        <v>657</v>
      </c>
      <c r="W990" s="434" t="s">
        <v>657</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hidden="1" outlineLevel="3" x14ac:dyDescent="0.35">
      <c r="A991" s="243"/>
      <c r="B991" s="252"/>
      <c r="C991" s="245">
        <f t="shared" si="215"/>
        <v>4</v>
      </c>
      <c r="D991" s="268"/>
      <c r="E991" s="325">
        <v>26</v>
      </c>
      <c r="F991" s="319" t="b">
        <f t="shared" si="214"/>
        <v>1</v>
      </c>
      <c r="G991" s="268"/>
      <c r="H991" s="426" t="s">
        <v>701</v>
      </c>
      <c r="I991" s="426"/>
      <c r="J991" s="407" t="s">
        <v>656</v>
      </c>
      <c r="K991" s="427" t="str">
        <f t="shared" si="212"/>
        <v>-</v>
      </c>
      <c r="L991" s="436">
        <v>-1</v>
      </c>
      <c r="M991" s="428" t="s">
        <v>657</v>
      </c>
      <c r="N991" s="428" t="s">
        <v>657</v>
      </c>
      <c r="O991" s="428" t="s">
        <v>657</v>
      </c>
      <c r="P991" s="428" t="s">
        <v>657</v>
      </c>
      <c r="Q991" s="428" t="s">
        <v>657</v>
      </c>
      <c r="R991" s="428" t="s">
        <v>657</v>
      </c>
      <c r="S991" s="428" t="s">
        <v>657</v>
      </c>
      <c r="T991" s="428" t="s">
        <v>657</v>
      </c>
      <c r="U991" s="428" t="s">
        <v>657</v>
      </c>
      <c r="V991" s="435">
        <v>0.05</v>
      </c>
      <c r="W991" s="428" t="s">
        <v>657</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idden="1" outlineLevel="3" x14ac:dyDescent="0.35">
      <c r="A992" s="243"/>
      <c r="B992" s="252"/>
      <c r="C992" s="245">
        <f t="shared" si="215"/>
        <v>4</v>
      </c>
      <c r="D992" s="268"/>
      <c r="E992" s="429">
        <f>E991</f>
        <v>26</v>
      </c>
      <c r="F992" s="319" t="b">
        <f t="shared" si="214"/>
        <v>1</v>
      </c>
      <c r="G992" s="268"/>
      <c r="H992" s="891" t="s">
        <v>702</v>
      </c>
      <c r="I992" s="892"/>
      <c r="J992" s="430" t="s">
        <v>659</v>
      </c>
      <c r="K992" s="431" t="str">
        <f t="shared" si="212"/>
        <v>-</v>
      </c>
      <c r="L992" s="432" t="s">
        <v>657</v>
      </c>
      <c r="M992" s="432" t="s">
        <v>657</v>
      </c>
      <c r="N992" s="432" t="s">
        <v>657</v>
      </c>
      <c r="O992" s="432" t="s">
        <v>657</v>
      </c>
      <c r="P992" s="432" t="s">
        <v>657</v>
      </c>
      <c r="Q992" s="432" t="s">
        <v>657</v>
      </c>
      <c r="R992" s="432" t="s">
        <v>657</v>
      </c>
      <c r="S992" s="432" t="s">
        <v>657</v>
      </c>
      <c r="T992" s="432" t="s">
        <v>657</v>
      </c>
      <c r="U992" s="432" t="s">
        <v>657</v>
      </c>
      <c r="V992" s="432" t="s">
        <v>657</v>
      </c>
      <c r="W992" s="432" t="s">
        <v>657</v>
      </c>
      <c r="X992" s="273"/>
      <c r="Y992" s="273"/>
      <c r="Z992" s="273"/>
      <c r="AA992" s="273"/>
      <c r="AB992" s="273"/>
      <c r="AC992" s="273"/>
      <c r="AD992" s="273"/>
      <c r="AE992" s="273"/>
      <c r="AF992" s="273"/>
      <c r="AG992" s="273"/>
      <c r="AH992" s="273"/>
      <c r="AI992" s="273"/>
      <c r="AJ992" s="273"/>
      <c r="AK992" s="273"/>
      <c r="AL992" s="273"/>
      <c r="AM992" s="273"/>
      <c r="AN992" s="273"/>
      <c r="AO992" s="273"/>
      <c r="AP992" s="273"/>
      <c r="AQ992" s="268"/>
      <c r="AR992" s="255"/>
      <c r="AS992" s="243"/>
      <c r="AT992" s="243"/>
      <c r="AU992" s="243"/>
    </row>
    <row r="993" spans="1:47" hidden="1" outlineLevel="3" x14ac:dyDescent="0.35">
      <c r="A993" s="243"/>
      <c r="B993" s="252"/>
      <c r="C993" s="245">
        <f t="shared" si="215"/>
        <v>4</v>
      </c>
      <c r="D993" s="268"/>
      <c r="E993" s="429">
        <f>E992</f>
        <v>26</v>
      </c>
      <c r="F993" s="319" t="b">
        <f t="shared" si="214"/>
        <v>1</v>
      </c>
      <c r="G993" s="268"/>
      <c r="H993" s="893"/>
      <c r="I993" s="894"/>
      <c r="J993" s="430" t="s">
        <v>660</v>
      </c>
      <c r="K993" s="431" t="str">
        <f t="shared" si="212"/>
        <v>-</v>
      </c>
      <c r="L993" s="432" t="s">
        <v>661</v>
      </c>
      <c r="M993" s="432" t="s">
        <v>661</v>
      </c>
      <c r="N993" s="432" t="s">
        <v>661</v>
      </c>
      <c r="O993" s="432" t="s">
        <v>661</v>
      </c>
      <c r="P993" s="432" t="s">
        <v>661</v>
      </c>
      <c r="Q993" s="432" t="s">
        <v>661</v>
      </c>
      <c r="R993" s="432" t="s">
        <v>661</v>
      </c>
      <c r="S993" s="432" t="s">
        <v>661</v>
      </c>
      <c r="T993" s="432" t="s">
        <v>661</v>
      </c>
      <c r="U993" s="432" t="s">
        <v>661</v>
      </c>
      <c r="V993" s="432" t="s">
        <v>661</v>
      </c>
      <c r="W993" s="432" t="s">
        <v>661</v>
      </c>
      <c r="X993" s="273"/>
      <c r="Y993" s="273"/>
      <c r="Z993" s="273"/>
      <c r="AA993" s="273"/>
      <c r="AB993" s="273"/>
      <c r="AC993" s="273"/>
      <c r="AD993" s="273"/>
      <c r="AE993" s="273"/>
      <c r="AF993" s="273"/>
      <c r="AG993" s="273"/>
      <c r="AH993" s="273"/>
      <c r="AI993" s="273"/>
      <c r="AJ993" s="273"/>
      <c r="AK993" s="273"/>
      <c r="AL993" s="273"/>
      <c r="AM993" s="273"/>
      <c r="AN993" s="273"/>
      <c r="AO993" s="273"/>
      <c r="AP993" s="273"/>
      <c r="AQ993" s="268"/>
      <c r="AR993" s="255"/>
      <c r="AS993" s="243"/>
      <c r="AT993" s="243"/>
      <c r="AU993" s="243"/>
    </row>
    <row r="994" spans="1:47" hidden="1" outlineLevel="3" x14ac:dyDescent="0.35">
      <c r="A994" s="243"/>
      <c r="B994" s="252"/>
      <c r="C994" s="245">
        <f t="shared" si="215"/>
        <v>4</v>
      </c>
      <c r="D994" s="268"/>
      <c r="E994" s="429">
        <f>E993</f>
        <v>26</v>
      </c>
      <c r="F994" s="319" t="b">
        <f t="shared" si="214"/>
        <v>1</v>
      </c>
      <c r="G994" s="268"/>
      <c r="H994" s="895"/>
      <c r="I994" s="896"/>
      <c r="J994" s="415" t="s">
        <v>662</v>
      </c>
      <c r="K994" s="433" t="str">
        <f t="shared" si="212"/>
        <v>-</v>
      </c>
      <c r="L994" s="439" t="s">
        <v>657</v>
      </c>
      <c r="M994" s="439" t="s">
        <v>657</v>
      </c>
      <c r="N994" s="439" t="s">
        <v>657</v>
      </c>
      <c r="O994" s="439" t="s">
        <v>657</v>
      </c>
      <c r="P994" s="439" t="s">
        <v>657</v>
      </c>
      <c r="Q994" s="439" t="s">
        <v>657</v>
      </c>
      <c r="R994" s="439" t="s">
        <v>657</v>
      </c>
      <c r="S994" s="439" t="s">
        <v>657</v>
      </c>
      <c r="T994" s="439" t="s">
        <v>657</v>
      </c>
      <c r="U994" s="439" t="s">
        <v>657</v>
      </c>
      <c r="V994" s="438">
        <v>-0.05</v>
      </c>
      <c r="W994" s="434" t="s">
        <v>657</v>
      </c>
      <c r="X994" s="273"/>
      <c r="Y994" s="273"/>
      <c r="Z994" s="273"/>
      <c r="AA994" s="273"/>
      <c r="AB994" s="273"/>
      <c r="AC994" s="273"/>
      <c r="AD994" s="273"/>
      <c r="AE994" s="273"/>
      <c r="AF994" s="273"/>
      <c r="AG994" s="273"/>
      <c r="AH994" s="273"/>
      <c r="AI994" s="273"/>
      <c r="AJ994" s="273"/>
      <c r="AK994" s="273"/>
      <c r="AL994" s="273"/>
      <c r="AM994" s="273"/>
      <c r="AN994" s="273"/>
      <c r="AO994" s="273"/>
      <c r="AP994" s="273"/>
      <c r="AQ994" s="268"/>
      <c r="AR994" s="255"/>
      <c r="AS994" s="243"/>
      <c r="AT994" s="243"/>
      <c r="AU994" s="243"/>
    </row>
    <row r="995" spans="1:47" ht="5.15" hidden="1" customHeight="1" outlineLevel="3" x14ac:dyDescent="0.35">
      <c r="A995" s="243"/>
      <c r="B995" s="252"/>
      <c r="C995" s="245">
        <f>INT($C$875)+3.005</f>
        <v>4.0049999999999999</v>
      </c>
      <c r="D995" s="268"/>
      <c r="E995" s="268"/>
      <c r="F995" s="268"/>
      <c r="G995" s="268"/>
      <c r="H995" s="268"/>
      <c r="I995" s="268"/>
      <c r="J995" s="268"/>
      <c r="K995" s="268"/>
      <c r="L995" s="268"/>
      <c r="M995" s="268"/>
      <c r="N995" s="268"/>
      <c r="O995" s="268"/>
      <c r="P995" s="268"/>
      <c r="Q995" s="268"/>
      <c r="R995" s="268"/>
      <c r="S995" s="268"/>
      <c r="T995" s="268"/>
      <c r="U995" s="268"/>
      <c r="V995" s="268"/>
      <c r="W995" s="268"/>
      <c r="X995" s="268"/>
      <c r="Y995" s="268"/>
      <c r="Z995" s="268"/>
      <c r="AA995" s="268"/>
      <c r="AB995" s="268"/>
      <c r="AC995" s="268"/>
      <c r="AD995" s="268"/>
      <c r="AE995" s="268"/>
      <c r="AF995" s="268"/>
      <c r="AG995" s="268"/>
      <c r="AH995" s="268"/>
      <c r="AI995" s="268"/>
      <c r="AJ995" s="268"/>
      <c r="AK995" s="268"/>
      <c r="AL995" s="268"/>
      <c r="AM995" s="268"/>
      <c r="AN995" s="268"/>
      <c r="AO995" s="268"/>
      <c r="AP995" s="268"/>
      <c r="AQ995" s="268" t="s">
        <v>398</v>
      </c>
      <c r="AR995" s="255"/>
      <c r="AS995" s="243"/>
      <c r="AT995" s="243"/>
      <c r="AU995" s="243"/>
    </row>
    <row r="996" spans="1:47" ht="5.15" customHeight="1" outlineLevel="2" x14ac:dyDescent="0.35">
      <c r="A996" s="243"/>
      <c r="B996" s="252"/>
      <c r="C996" s="245">
        <f>INT($C$875)+2.005</f>
        <v>3.0049999999999999</v>
      </c>
      <c r="D996" s="268" t="s">
        <v>394</v>
      </c>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c r="AC996" s="268"/>
      <c r="AD996" s="268"/>
      <c r="AE996" s="268"/>
      <c r="AF996" s="268"/>
      <c r="AG996" s="268"/>
      <c r="AH996" s="268"/>
      <c r="AI996" s="268"/>
      <c r="AJ996" s="268"/>
      <c r="AK996" s="268"/>
      <c r="AL996" s="268"/>
      <c r="AM996" s="268"/>
      <c r="AN996" s="268"/>
      <c r="AO996" s="268"/>
      <c r="AP996" s="268"/>
      <c r="AQ996" s="268"/>
      <c r="AR996" s="255"/>
      <c r="AS996" s="243"/>
      <c r="AT996" s="243"/>
      <c r="AU996" s="243"/>
    </row>
    <row r="997" spans="1:47" outlineLevel="2" x14ac:dyDescent="0.35">
      <c r="A997" s="243"/>
      <c r="B997" s="252"/>
      <c r="C997" s="245">
        <f>INT($C$875)+2</f>
        <v>3</v>
      </c>
      <c r="D997" s="268"/>
      <c r="E997" s="325"/>
      <c r="F997" s="325"/>
      <c r="G997" s="268"/>
      <c r="H997" s="387" t="s">
        <v>703</v>
      </c>
      <c r="I997" s="273"/>
      <c r="J997" s="273"/>
      <c r="K997" s="272"/>
      <c r="L997" s="272"/>
      <c r="M997" s="272"/>
      <c r="N997" s="272"/>
      <c r="O997" s="272"/>
      <c r="P997" s="272"/>
      <c r="Q997" s="272"/>
      <c r="R997" s="272"/>
      <c r="S997" s="272"/>
      <c r="T997" s="272"/>
      <c r="U997" s="272"/>
      <c r="V997" s="272"/>
      <c r="W997" s="272"/>
      <c r="X997" s="272"/>
      <c r="Y997" s="272"/>
      <c r="Z997" s="272"/>
      <c r="AA997" s="272"/>
      <c r="AB997" s="330"/>
      <c r="AC997" s="330"/>
      <c r="AD997" s="330"/>
      <c r="AE997" s="330"/>
      <c r="AF997" s="330"/>
      <c r="AG997" s="330"/>
      <c r="AH997" s="330"/>
      <c r="AI997" s="330"/>
      <c r="AJ997" s="330"/>
      <c r="AK997" s="330"/>
      <c r="AL997" s="330"/>
      <c r="AM997" s="330"/>
      <c r="AN997" s="330"/>
      <c r="AO997" s="330"/>
      <c r="AP997" s="330"/>
      <c r="AQ997" s="268"/>
      <c r="AR997" s="255"/>
      <c r="AS997" s="243"/>
      <c r="AT997" s="243"/>
      <c r="AU997" s="243"/>
    </row>
    <row r="998" spans="1:47" outlineLevel="2" x14ac:dyDescent="0.35">
      <c r="A998" s="243"/>
      <c r="B998" s="252"/>
      <c r="C998" s="245">
        <f>INT($C$875)+3</f>
        <v>4</v>
      </c>
      <c r="D998" s="268"/>
      <c r="E998" s="325"/>
      <c r="F998" s="325"/>
      <c r="G998" s="268"/>
      <c r="H998" s="273"/>
      <c r="I998" s="273"/>
      <c r="J998" s="295" t="s">
        <v>704</v>
      </c>
      <c r="K998" s="295"/>
      <c r="L998" s="295"/>
      <c r="M998" s="295"/>
      <c r="N998" s="273"/>
      <c r="O998" s="273"/>
      <c r="P998" s="273"/>
      <c r="Q998" s="273"/>
      <c r="R998" s="273"/>
      <c r="S998" s="273"/>
      <c r="T998" s="273"/>
      <c r="U998" s="273"/>
      <c r="V998" s="273"/>
      <c r="W998" s="273"/>
      <c r="X998" s="273"/>
      <c r="Y998" s="273"/>
      <c r="Z998" s="273"/>
      <c r="AA998" s="273"/>
      <c r="AB998" s="273"/>
      <c r="AC998" s="273"/>
      <c r="AD998" s="273"/>
      <c r="AE998" s="273"/>
      <c r="AF998" s="273"/>
      <c r="AG998" s="273"/>
      <c r="AH998" s="273"/>
      <c r="AI998" s="273"/>
      <c r="AJ998" s="273"/>
      <c r="AK998" s="273"/>
      <c r="AL998" s="273"/>
      <c r="AM998" s="273"/>
      <c r="AN998" s="273"/>
      <c r="AO998" s="273"/>
      <c r="AP998" s="273"/>
      <c r="AQ998" s="268"/>
      <c r="AR998" s="255"/>
      <c r="AS998" s="243"/>
      <c r="AT998" s="243"/>
      <c r="AU998" s="243"/>
    </row>
    <row r="999" spans="1:47" outlineLevel="2" collapsed="1" x14ac:dyDescent="0.35">
      <c r="A999" s="243"/>
      <c r="B999" s="252"/>
      <c r="C999" s="245">
        <v>4</v>
      </c>
      <c r="D999" s="268"/>
      <c r="E999" s="325"/>
      <c r="F999" s="325"/>
      <c r="G999" s="268"/>
      <c r="H999" s="273"/>
      <c r="I999" s="273"/>
      <c r="J999" s="316">
        <v>0.3</v>
      </c>
      <c r="K999" s="316">
        <v>0.35</v>
      </c>
      <c r="L999" s="316">
        <v>0.45</v>
      </c>
      <c r="M999" s="397">
        <v>1</v>
      </c>
      <c r="N999" s="316">
        <v>0.55000000000000004</v>
      </c>
      <c r="O999" s="273" t="s">
        <v>705</v>
      </c>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68"/>
      <c r="AR999" s="255"/>
      <c r="AS999" s="243"/>
      <c r="AT999" s="243"/>
      <c r="AU999" s="243"/>
    </row>
    <row r="1000" spans="1:47" hidden="1" outlineLevel="3" x14ac:dyDescent="0.35">
      <c r="A1000" s="243"/>
      <c r="B1000" s="252"/>
      <c r="C1000" s="245">
        <f>INT($C$875)+3</f>
        <v>4</v>
      </c>
      <c r="D1000" s="268"/>
      <c r="E1000" s="325"/>
      <c r="F1000" s="325"/>
      <c r="G1000" s="268"/>
      <c r="H1000" s="273" t="s">
        <v>706</v>
      </c>
      <c r="I1000" s="273"/>
      <c r="J1000" s="315">
        <v>0</v>
      </c>
      <c r="K1000" s="315">
        <v>0.5</v>
      </c>
      <c r="L1000" s="315">
        <v>1.25</v>
      </c>
      <c r="M1000" s="289">
        <f>FORECAST(M999,CHOOSE({1,2},L1000,N1000),CHOOSE({1,2},L999,N999))</f>
        <v>13.624999999999998</v>
      </c>
      <c r="N1000" s="315">
        <v>3.5</v>
      </c>
      <c r="O1000" s="273" t="s">
        <v>707</v>
      </c>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68"/>
      <c r="AR1000" s="255"/>
      <c r="AS1000" s="243"/>
      <c r="AT1000" s="243"/>
      <c r="AU1000" s="243"/>
    </row>
    <row r="1001" spans="1:47" ht="5.15" hidden="1" customHeight="1" outlineLevel="3" x14ac:dyDescent="0.35">
      <c r="A1001" s="243"/>
      <c r="B1001" s="252"/>
      <c r="C1001" s="245">
        <f>INT($C$875)+3.005</f>
        <v>4.0049999999999999</v>
      </c>
      <c r="D1001" s="268"/>
      <c r="E1001" s="268"/>
      <c r="F1001" s="268"/>
      <c r="G1001" s="268"/>
      <c r="H1001" s="268"/>
      <c r="I1001" s="268"/>
      <c r="J1001" s="268"/>
      <c r="K1001" s="268"/>
      <c r="L1001" s="268"/>
      <c r="M1001" s="268"/>
      <c r="N1001" s="268"/>
      <c r="O1001" s="268"/>
      <c r="P1001" s="268"/>
      <c r="Q1001" s="268"/>
      <c r="R1001" s="268"/>
      <c r="S1001" s="268"/>
      <c r="T1001" s="268"/>
      <c r="U1001" s="268"/>
      <c r="V1001" s="268"/>
      <c r="W1001" s="268"/>
      <c r="X1001" s="268"/>
      <c r="Y1001" s="268"/>
      <c r="Z1001" s="268"/>
      <c r="AA1001" s="268"/>
      <c r="AB1001" s="268"/>
      <c r="AC1001" s="268"/>
      <c r="AD1001" s="268"/>
      <c r="AE1001" s="268"/>
      <c r="AF1001" s="268"/>
      <c r="AG1001" s="268"/>
      <c r="AH1001" s="268"/>
      <c r="AI1001" s="268"/>
      <c r="AJ1001" s="268"/>
      <c r="AK1001" s="268"/>
      <c r="AL1001" s="268"/>
      <c r="AM1001" s="268"/>
      <c r="AN1001" s="268"/>
      <c r="AO1001" s="268"/>
      <c r="AP1001" s="268"/>
      <c r="AQ1001" s="268" t="s">
        <v>398</v>
      </c>
      <c r="AR1001" s="255"/>
      <c r="AS1001" s="243"/>
      <c r="AT1001" s="243"/>
      <c r="AU1001" s="243"/>
    </row>
    <row r="1002" spans="1:47" ht="5.15" customHeight="1" outlineLevel="2" x14ac:dyDescent="0.35">
      <c r="A1002" s="243"/>
      <c r="B1002" s="252"/>
      <c r="C1002" s="245">
        <f>INT($C$875)+2.005</f>
        <v>3.0049999999999999</v>
      </c>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c r="AC1002" s="268"/>
      <c r="AD1002" s="268"/>
      <c r="AE1002" s="268"/>
      <c r="AF1002" s="268"/>
      <c r="AG1002" s="268"/>
      <c r="AH1002" s="268"/>
      <c r="AI1002" s="268"/>
      <c r="AJ1002" s="268"/>
      <c r="AK1002" s="268"/>
      <c r="AL1002" s="268"/>
      <c r="AM1002" s="268"/>
      <c r="AN1002" s="268"/>
      <c r="AO1002" s="268"/>
      <c r="AP1002" s="268"/>
      <c r="AQ1002" s="268"/>
      <c r="AR1002" s="255"/>
      <c r="AS1002" s="243"/>
      <c r="AT1002" s="243"/>
      <c r="AU1002" s="243"/>
    </row>
    <row r="1003" spans="1:47" ht="5.15" customHeight="1" outlineLevel="1" x14ac:dyDescent="0.35">
      <c r="A1003" s="243"/>
      <c r="B1003" s="278"/>
      <c r="C1003" s="279">
        <f>INT($C$875)+1.005</f>
        <v>2.0049999999999999</v>
      </c>
      <c r="D1003" s="280"/>
      <c r="E1003" s="280"/>
      <c r="F1003" s="280"/>
      <c r="G1003" s="280"/>
      <c r="H1003" s="280"/>
      <c r="I1003" s="280"/>
      <c r="J1003" s="280"/>
      <c r="K1003" s="280"/>
      <c r="L1003" s="280"/>
      <c r="M1003" s="280"/>
      <c r="N1003" s="280"/>
      <c r="O1003" s="280"/>
      <c r="P1003" s="280"/>
      <c r="Q1003" s="280"/>
      <c r="R1003" s="280"/>
      <c r="S1003" s="280"/>
      <c r="T1003" s="280"/>
      <c r="U1003" s="280"/>
      <c r="V1003" s="280"/>
      <c r="W1003" s="280"/>
      <c r="X1003" s="280"/>
      <c r="Y1003" s="280"/>
      <c r="Z1003" s="280"/>
      <c r="AA1003" s="280"/>
      <c r="AB1003" s="280"/>
      <c r="AC1003" s="280"/>
      <c r="AD1003" s="280"/>
      <c r="AE1003" s="280"/>
      <c r="AF1003" s="280"/>
      <c r="AG1003" s="280"/>
      <c r="AH1003" s="280"/>
      <c r="AI1003" s="280"/>
      <c r="AJ1003" s="280"/>
      <c r="AK1003" s="280"/>
      <c r="AL1003" s="280"/>
      <c r="AM1003" s="280"/>
      <c r="AN1003" s="280"/>
      <c r="AO1003" s="280"/>
      <c r="AP1003" s="280"/>
      <c r="AQ1003" s="280"/>
      <c r="AR1003" s="281" t="s">
        <v>115</v>
      </c>
      <c r="AS1003" s="243"/>
      <c r="AT1003" s="243"/>
      <c r="AU1003" s="243"/>
    </row>
    <row r="1004" spans="1:47" ht="5.15" customHeight="1" x14ac:dyDescent="0.35">
      <c r="A1004" s="243"/>
      <c r="B1004" s="282"/>
      <c r="C1004" s="283">
        <f>INT($C$875)+0.005</f>
        <v>1.0049999999999999</v>
      </c>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43"/>
      <c r="AT1004" s="243"/>
      <c r="AU1004" s="243"/>
    </row>
    <row r="1005" spans="1:47" outlineLevel="2" x14ac:dyDescent="0.35">
      <c r="A1005" s="243"/>
      <c r="B1005" s="243"/>
      <c r="C1005" s="245">
        <f>INT($C$875)+2</f>
        <v>3</v>
      </c>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3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3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3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1:47" x14ac:dyDescent="0.35">
      <c r="A1009" s="243"/>
      <c r="B1009" s="243"/>
      <c r="C1009" s="244"/>
      <c r="D1009" s="243"/>
      <c r="E1009" s="243"/>
      <c r="F1009" s="243"/>
      <c r="G1009" s="243"/>
      <c r="H1009" s="243"/>
      <c r="I1009" s="243"/>
      <c r="J1009" s="243"/>
      <c r="K1009" s="243"/>
      <c r="L1009" s="243"/>
      <c r="M1009" s="243"/>
      <c r="N1009" s="243"/>
      <c r="O1009" s="243"/>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row>
    <row r="1010" spans="1:47" x14ac:dyDescent="0.35">
      <c r="A1010" s="243"/>
      <c r="B1010" s="243"/>
      <c r="C1010" s="244"/>
      <c r="D1010" s="243"/>
      <c r="E1010" s="243"/>
      <c r="F1010" s="243"/>
      <c r="G1010" s="243"/>
      <c r="H1010" s="243"/>
      <c r="I1010" s="243"/>
      <c r="J1010" s="243"/>
      <c r="K1010" s="243"/>
      <c r="L1010" s="243"/>
      <c r="M1010" s="243"/>
      <c r="N1010" s="243"/>
      <c r="O1010" s="243"/>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row>
    <row r="1011" spans="1:47" x14ac:dyDescent="0.35">
      <c r="A1011" s="243"/>
      <c r="B1011" s="243"/>
      <c r="C1011" s="244"/>
      <c r="D1011" s="243"/>
      <c r="E1011" s="243"/>
      <c r="F1011" s="243"/>
      <c r="G1011" s="243"/>
      <c r="H1011" s="243"/>
      <c r="I1011" s="243"/>
      <c r="J1011" s="243"/>
      <c r="K1011" s="243"/>
      <c r="L1011" s="243"/>
      <c r="M1011" s="243"/>
      <c r="N1011" s="243"/>
      <c r="O1011" s="243"/>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row>
    <row r="1012" spans="1:47" x14ac:dyDescent="0.35">
      <c r="C1012" s="440" t="s">
        <v>708</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3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15" customHeight="1" collapsed="1" thickBot="1" x14ac:dyDescent="0.4">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15" hidden="1" customHeight="1" outlineLevel="1" collapsed="1" x14ac:dyDescent="0.3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3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49999999999999" customHeight="1" x14ac:dyDescent="0.35">
      <c r="A6" s="243"/>
      <c r="B6" s="252"/>
      <c r="C6" s="441">
        <v>1.02</v>
      </c>
      <c r="D6" s="256"/>
      <c r="E6" s="318" t="s">
        <v>385</v>
      </c>
      <c r="F6" s="319">
        <v>2</v>
      </c>
      <c r="G6" s="257"/>
      <c r="H6" s="635" t="s">
        <v>709</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49999999999999" customHeight="1" outlineLevel="1" collapsed="1" x14ac:dyDescent="0.35">
      <c r="A7" s="243"/>
      <c r="B7" s="252"/>
      <c r="C7" s="441">
        <f>INT($C$6)+1.02</f>
        <v>2.02</v>
      </c>
      <c r="D7" s="256"/>
      <c r="E7" s="318" t="s">
        <v>387</v>
      </c>
      <c r="F7" s="322">
        <v>1</v>
      </c>
      <c r="G7" s="261"/>
      <c r="H7" s="452" t="s">
        <v>388</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15" hidden="1" customHeight="1" outlineLevel="2" x14ac:dyDescent="0.3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3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3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3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35">
      <c r="A12" s="243"/>
      <c r="B12" s="252"/>
      <c r="C12" s="441">
        <f>INT($C$6)+3</f>
        <v>4</v>
      </c>
      <c r="D12" s="253"/>
      <c r="E12" s="325"/>
      <c r="F12" s="325"/>
      <c r="G12" s="253"/>
      <c r="H12" s="267"/>
      <c r="I12" s="267"/>
      <c r="J12" s="267" t="s">
        <v>389</v>
      </c>
      <c r="K12" s="444" t="s">
        <v>390</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9" hidden="1" customHeight="1" outlineLevel="3" collapsed="1" x14ac:dyDescent="0.35">
      <c r="A13" s="243"/>
      <c r="B13" s="252" t="s">
        <v>391</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3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35">
      <c r="A15" s="243"/>
      <c r="B15" s="252" t="s">
        <v>392</v>
      </c>
      <c r="C15" s="441">
        <f>INT(MAX($C$16:$C$31))+1</f>
        <v>5</v>
      </c>
      <c r="D15" s="268" t="s">
        <v>393</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15" customHeight="1" outlineLevel="1" x14ac:dyDescent="0.35">
      <c r="A16" s="243"/>
      <c r="B16" s="252"/>
      <c r="C16" s="441">
        <f>INT($C$6)+1.005</f>
        <v>2.0049999999999999</v>
      </c>
      <c r="D16" s="268" t="s">
        <v>394</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35">
      <c r="A17" s="243"/>
      <c r="B17" s="252"/>
      <c r="C17" s="441">
        <f>INT($C$6)+1</f>
        <v>2</v>
      </c>
      <c r="D17" s="268"/>
      <c r="E17" s="325"/>
      <c r="F17" s="325"/>
      <c r="G17" s="268"/>
      <c r="H17" s="447" t="s">
        <v>395</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35">
      <c r="A18" s="243"/>
      <c r="B18" s="252"/>
      <c r="C18" s="441">
        <f>INT($C$6)+1.045</f>
        <v>2.0449999999999999</v>
      </c>
      <c r="D18" s="268"/>
      <c r="E18" s="325"/>
      <c r="F18" s="325"/>
      <c r="G18" s="268"/>
      <c r="H18" s="273" t="s">
        <v>396</v>
      </c>
      <c r="I18" s="273"/>
      <c r="J18" s="520">
        <v>44526.325755208301</v>
      </c>
      <c r="K18" s="934" t="s">
        <v>956</v>
      </c>
      <c r="L18" s="935"/>
      <c r="M18" s="935"/>
      <c r="N18" s="935"/>
      <c r="O18" s="935"/>
      <c r="P18" s="935"/>
      <c r="Q18" s="935"/>
      <c r="R18" s="935"/>
      <c r="S18" s="935"/>
      <c r="T18" s="935"/>
      <c r="U18" s="935"/>
      <c r="V18" s="935"/>
      <c r="W18" s="935"/>
      <c r="X18" s="935"/>
      <c r="Y18" s="935"/>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3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3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35">
      <c r="A21" s="243"/>
      <c r="B21" s="252"/>
      <c r="C21" s="441">
        <f>INT($C$6)+1.045</f>
        <v>2.0449999999999999</v>
      </c>
      <c r="D21" s="268"/>
      <c r="E21" s="325"/>
      <c r="F21" s="325"/>
      <c r="G21" s="268"/>
      <c r="H21" s="273" t="s">
        <v>397</v>
      </c>
      <c r="I21" s="273"/>
      <c r="J21" s="519">
        <v>45081.620505671301</v>
      </c>
      <c r="K21" s="936" t="s">
        <v>1144</v>
      </c>
      <c r="L21" s="937"/>
      <c r="M21" s="937"/>
      <c r="N21" s="937"/>
      <c r="O21" s="937"/>
      <c r="P21" s="937"/>
      <c r="Q21" s="937"/>
      <c r="R21" s="937"/>
      <c r="S21" s="937"/>
      <c r="T21" s="937"/>
      <c r="U21" s="937"/>
      <c r="V21" s="937"/>
      <c r="W21" s="937"/>
      <c r="X21" s="937"/>
      <c r="Y21" s="938"/>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3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3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15" hidden="1" customHeight="1" outlineLevel="3" x14ac:dyDescent="0.3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398</v>
      </c>
      <c r="SK24" s="255"/>
      <c r="SL24" s="243"/>
      <c r="SM24" s="243"/>
      <c r="SN24" s="243"/>
    </row>
    <row r="25" spans="1:508" ht="5.15" hidden="1" customHeight="1" outlineLevel="3" x14ac:dyDescent="0.35">
      <c r="A25" s="243"/>
      <c r="B25" s="252"/>
      <c r="C25" s="441">
        <f>INT($C$6)+3.005</f>
        <v>4.0049999999999999</v>
      </c>
      <c r="D25" s="268" t="s">
        <v>394</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35">
      <c r="A26" s="243"/>
      <c r="B26" s="252"/>
      <c r="C26" s="441">
        <f>INT($C$6)+3</f>
        <v>4</v>
      </c>
      <c r="D26" s="268"/>
      <c r="E26" s="325"/>
      <c r="F26" s="325"/>
      <c r="G26" s="268"/>
      <c r="H26" s="447" t="s">
        <v>399</v>
      </c>
      <c r="I26" s="447"/>
      <c r="J26" s="275" t="s">
        <v>400</v>
      </c>
      <c r="K26" s="276">
        <v>15</v>
      </c>
      <c r="L26" s="275" t="s">
        <v>401</v>
      </c>
      <c r="M26" s="276">
        <v>8.43</v>
      </c>
      <c r="N26" s="273" t="s">
        <v>402</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35">
      <c r="A27" s="243"/>
      <c r="B27" s="252"/>
      <c r="C27" s="441">
        <f>INT($C$6)+3</f>
        <v>4</v>
      </c>
      <c r="D27" s="268"/>
      <c r="E27" s="325"/>
      <c r="F27" s="325"/>
      <c r="G27" s="268"/>
      <c r="H27" s="273" t="s">
        <v>403</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35">
      <c r="A28" s="243"/>
      <c r="B28" s="252"/>
      <c r="C28" s="441">
        <f>INT($C$6)+3</f>
        <v>4</v>
      </c>
      <c r="D28" s="268"/>
      <c r="E28" s="325"/>
      <c r="F28" s="325"/>
      <c r="G28" s="268"/>
      <c r="H28" s="273" t="s">
        <v>404</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35">
      <c r="A29" s="243"/>
      <c r="B29" s="252"/>
      <c r="C29" s="441">
        <f>INT($C$6)+3</f>
        <v>4</v>
      </c>
      <c r="D29" s="268"/>
      <c r="E29" s="325"/>
      <c r="F29" s="325"/>
      <c r="G29" s="268"/>
      <c r="H29" s="273" t="s">
        <v>405</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35">
      <c r="A30" s="243"/>
      <c r="B30" s="252"/>
      <c r="C30" s="441">
        <f>INT($C$6)+3</f>
        <v>4</v>
      </c>
      <c r="D30" s="268"/>
      <c r="E30" s="325"/>
      <c r="F30" s="325"/>
      <c r="G30" s="268"/>
      <c r="H30" s="273" t="s">
        <v>406</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15" hidden="1" customHeight="1" outlineLevel="3" x14ac:dyDescent="0.3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398</v>
      </c>
      <c r="SK31" s="255"/>
      <c r="SL31" s="243"/>
      <c r="SM31" s="243"/>
      <c r="SN31" s="243"/>
    </row>
    <row r="32" spans="1:508" ht="5.15" hidden="1" customHeight="1" outlineLevel="2" x14ac:dyDescent="0.3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15" customHeight="1" outlineLevel="1" x14ac:dyDescent="0.3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115</v>
      </c>
      <c r="SL33" s="243"/>
      <c r="SM33" s="243"/>
      <c r="SN33" s="243"/>
    </row>
    <row r="34" spans="1:508" ht="5.15" customHeight="1" collapsed="1" x14ac:dyDescent="0.3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3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3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15" customHeight="1" collapsed="1" thickBot="1" x14ac:dyDescent="0.4">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15" hidden="1" customHeight="1" outlineLevel="1" collapsed="1" x14ac:dyDescent="0.3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3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49999999999999" customHeight="1" x14ac:dyDescent="0.35">
      <c r="A40" s="243"/>
      <c r="B40" s="252"/>
      <c r="C40" s="441">
        <v>1.02</v>
      </c>
      <c r="D40" s="256"/>
      <c r="E40" s="318" t="s">
        <v>385</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49999999999999" customHeight="1" outlineLevel="1" x14ac:dyDescent="0.35">
      <c r="A41" s="243"/>
      <c r="B41" s="252"/>
      <c r="C41" s="441">
        <f>INT($C$40)+1.02</f>
        <v>2.02</v>
      </c>
      <c r="D41" s="256"/>
      <c r="E41" s="318" t="s">
        <v>387</v>
      </c>
      <c r="F41" s="322">
        <v>1</v>
      </c>
      <c r="G41" s="261"/>
      <c r="H41" s="452" t="s">
        <v>948</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15" customHeight="1" outlineLevel="2" x14ac:dyDescent="0.3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35">
      <c r="A43" s="243"/>
      <c r="B43" s="252"/>
      <c r="C43" s="441">
        <f>INT($C$40)+2</f>
        <v>3</v>
      </c>
      <c r="D43" s="253"/>
      <c r="E43" s="325"/>
      <c r="F43" s="325"/>
      <c r="G43" s="253"/>
      <c r="H43" s="266"/>
      <c r="I43" s="266"/>
      <c r="J43" s="636" t="s">
        <v>951</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35">
      <c r="A44" s="243"/>
      <c r="B44" s="252"/>
      <c r="C44" s="441">
        <f>INT($C$40)+2</f>
        <v>3</v>
      </c>
      <c r="D44" s="253"/>
      <c r="E44" s="325"/>
      <c r="F44" s="325"/>
      <c r="G44" s="253"/>
      <c r="H44" s="267"/>
      <c r="I44" s="267"/>
      <c r="J44" s="453" t="s">
        <v>152</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35">
      <c r="A45" s="243"/>
      <c r="B45" s="252"/>
      <c r="C45" s="441">
        <f>INT($C$40)+3</f>
        <v>4</v>
      </c>
      <c r="D45" s="253"/>
      <c r="E45" s="325"/>
      <c r="F45" s="325"/>
      <c r="G45" s="253"/>
      <c r="H45" s="267"/>
      <c r="I45" s="267"/>
      <c r="J45" s="453" t="s">
        <v>710</v>
      </c>
      <c r="K45" s="454">
        <f>IFERROR(MATCH(L$44,Sheep!$R$314:$R$321,1),0)</f>
        <v>0</v>
      </c>
      <c r="L45" s="454">
        <f>IFERROR(MATCH(M$44,Sheep!$R$314:$R$321,1),0)</f>
        <v>0</v>
      </c>
      <c r="M45" s="454">
        <f>IFERROR(MATCH(N$44,Sheep!$R$314:$R$321,1),0)</f>
        <v>0</v>
      </c>
      <c r="N45" s="454">
        <f>IFERROR(MATCH(O$44,Sheep!$R$314:$R$321,1),0)</f>
        <v>0</v>
      </c>
      <c r="O45" s="454">
        <f>IFERROR(MATCH(P$44,Sheep!$R$314:$R$321,1),0)</f>
        <v>0</v>
      </c>
      <c r="P45" s="454">
        <f>IFERROR(MATCH(Q$44,Sheep!$R$314:$R$321,1),0)</f>
        <v>0</v>
      </c>
      <c r="Q45" s="454">
        <f>IFERROR(MATCH(R$44,Sheep!$R$314:$R$321,1),0)</f>
        <v>0</v>
      </c>
      <c r="R45" s="454">
        <f>IFERROR(MATCH(S$44,Sheep!$R$314:$R$321,1),0)</f>
        <v>0</v>
      </c>
      <c r="S45" s="454">
        <f>IFERROR(MATCH(T$44,Sheep!$R$314:$R$321,1),0)</f>
        <v>0</v>
      </c>
      <c r="T45" s="454">
        <f>IFERROR(MATCH(U$44,Sheep!$R$314:$R$321,1),0)</f>
        <v>0</v>
      </c>
      <c r="U45" s="454">
        <f>IFERROR(MATCH(V$44,Sheep!$R$314:$R$321,1),0)</f>
        <v>0</v>
      </c>
      <c r="V45" s="454">
        <f>IFERROR(MATCH(W$44,Sheep!$R$314:$R$321,1),0)</f>
        <v>0</v>
      </c>
      <c r="W45" s="454">
        <f>IFERROR(MATCH(X$44,Sheep!$R$314:$R$321,1),0)</f>
        <v>0</v>
      </c>
      <c r="X45" s="454">
        <f>IFERROR(MATCH(Y$44,Sheep!$R$314:$R$321,1),0)</f>
        <v>0</v>
      </c>
      <c r="Y45" s="454">
        <f>IFERROR(MATCH(Z$44,Sheep!$R$314:$R$321,1),0)</f>
        <v>0</v>
      </c>
      <c r="Z45" s="454">
        <f>IFERROR(MATCH(AA$44,Sheep!$R$314:$R$321,1),0)</f>
        <v>0</v>
      </c>
      <c r="AA45" s="454">
        <f>IFERROR(MATCH(AB$44,Sheep!$R$314:$R$321,1),0)</f>
        <v>0</v>
      </c>
      <c r="AB45" s="454">
        <f>IFERROR(MATCH(AC$44,Sheep!$R$314:$R$321,1),0)</f>
        <v>0</v>
      </c>
      <c r="AC45" s="454">
        <f>IFERROR(MATCH(AD$44,Sheep!$R$314:$R$321,1),0)</f>
        <v>0</v>
      </c>
      <c r="AD45" s="454">
        <f>IFERROR(MATCH(AE$44,Sheep!$R$314:$R$321,1),0)</f>
        <v>0</v>
      </c>
      <c r="AE45" s="454">
        <f>IFERROR(MATCH(AF$44,Sheep!$R$314:$R$321,1),0)</f>
        <v>0</v>
      </c>
      <c r="AF45" s="454">
        <f>IFERROR(MATCH(AG$44,Sheep!$R$314:$R$321,1),0)</f>
        <v>0</v>
      </c>
      <c r="AG45" s="454">
        <f>IFERROR(MATCH(AH$44,Sheep!$R$314:$R$321,1),0)</f>
        <v>0</v>
      </c>
      <c r="AH45" s="454">
        <f>IFERROR(MATCH(AI$44,Sheep!$R$314:$R$321,1),0)</f>
        <v>0</v>
      </c>
      <c r="AI45" s="454">
        <f>IFERROR(MATCH(AJ$44,Sheep!$R$314:$R$321,1),0)</f>
        <v>0</v>
      </c>
      <c r="AJ45" s="454">
        <f>IFERROR(MATCH(AK$44,Sheep!$R$314:$R$321,1),0)</f>
        <v>0</v>
      </c>
      <c r="AK45" s="454">
        <f>IFERROR(MATCH(AL$44,Sheep!$R$314:$R$321,1),0)</f>
        <v>0</v>
      </c>
      <c r="AL45" s="454">
        <f>IFERROR(MATCH(AM$44,Sheep!$R$314:$R$321,1),0)</f>
        <v>0</v>
      </c>
      <c r="AM45" s="454">
        <f>IFERROR(MATCH(AN$44,Sheep!$R$314:$R$321,1),0)</f>
        <v>0</v>
      </c>
      <c r="AN45" s="454">
        <f>IFERROR(MATCH(AO$44,Sheep!$R$314:$R$321,1),0)</f>
        <v>0</v>
      </c>
      <c r="AO45" s="454">
        <f>IFERROR(MATCH(AP$44,Sheep!$R$314:$R$321,1),0)</f>
        <v>0</v>
      </c>
      <c r="AP45" s="454">
        <f>IFERROR(MATCH(AQ$44,Sheep!$R$314:$R$321,1),0)</f>
        <v>0</v>
      </c>
      <c r="AQ45" s="454">
        <f>IFERROR(MATCH(AR$44,Sheep!$R$314:$R$321,1),0)</f>
        <v>0</v>
      </c>
      <c r="AR45" s="454">
        <f>IFERROR(MATCH(AS$44,Sheep!$R$314:$R$321,1),0)</f>
        <v>0</v>
      </c>
      <c r="AS45" s="454">
        <f>IFERROR(MATCH(AT$44,Sheep!$R$314:$R$321,1),0)</f>
        <v>0</v>
      </c>
      <c r="AT45" s="454">
        <f>IFERROR(MATCH(AU$44,Sheep!$R$314:$R$321,1),0)</f>
        <v>0</v>
      </c>
      <c r="AU45" s="454">
        <f>IFERROR(MATCH(AV$44,Sheep!$R$314:$R$321,1),0)</f>
        <v>0</v>
      </c>
      <c r="AV45" s="454">
        <f>IFERROR(MATCH(AW$44,Sheep!$R$314:$R$321,1),0)</f>
        <v>0</v>
      </c>
      <c r="AW45" s="454">
        <f>IFERROR(MATCH(AX$44,Sheep!$R$314:$R$321,1),0)</f>
        <v>0</v>
      </c>
      <c r="AX45" s="454">
        <f>IFERROR(MATCH(AY$44,Sheep!$R$314:$R$321,1),0)</f>
        <v>0</v>
      </c>
      <c r="AY45" s="454">
        <f>IFERROR(MATCH(AZ$44,Sheep!$R$314:$R$321,1),0)</f>
        <v>0</v>
      </c>
      <c r="AZ45" s="454">
        <f>IFERROR(MATCH(BA$44,Sheep!$R$314:$R$321,1),0)</f>
        <v>0</v>
      </c>
      <c r="BA45" s="454">
        <f>IFERROR(MATCH(BB$44,Sheep!$R$314:$R$321,1),0)</f>
        <v>0</v>
      </c>
      <c r="BB45" s="454">
        <f>IFERROR(MATCH(BC$44,Sheep!$R$314:$R$321,1),0)</f>
        <v>0</v>
      </c>
      <c r="BC45" s="454">
        <f>IFERROR(MATCH(BD$44,Sheep!$R$314:$R$321,1),0)</f>
        <v>0</v>
      </c>
      <c r="BD45" s="454">
        <f>IFERROR(MATCH(BE$44,Sheep!$R$314:$R$321,1),0)</f>
        <v>0</v>
      </c>
      <c r="BE45" s="454">
        <f>IFERROR(MATCH(BF$44,Sheep!$R$314:$R$321,1),0)</f>
        <v>0</v>
      </c>
      <c r="BF45" s="454">
        <f>IFERROR(MATCH(BG$44,Sheep!$R$314:$R$321,1),0)</f>
        <v>1</v>
      </c>
      <c r="BG45" s="454">
        <f>IFERROR(MATCH(BH$44,Sheep!$R$314:$R$321,1),0)</f>
        <v>1</v>
      </c>
      <c r="BH45" s="454">
        <f>IFERROR(MATCH(BI$44,Sheep!$R$314:$R$321,1),0)</f>
        <v>1</v>
      </c>
      <c r="BI45" s="454">
        <f>IFERROR(MATCH(BJ$44,Sheep!$R$314:$R$321,1),0)</f>
        <v>1</v>
      </c>
      <c r="BJ45" s="454">
        <f>IFERROR(MATCH(BK$44,Sheep!$R$314:$R$321,1),0)</f>
        <v>1</v>
      </c>
      <c r="BK45" s="454">
        <f>IFERROR(MATCH(BL$44,Sheep!$R$314:$R$321,1),0)</f>
        <v>1</v>
      </c>
      <c r="BL45" s="454">
        <f>IFERROR(MATCH(BM$44,Sheep!$R$314:$R$321,1),0)</f>
        <v>1</v>
      </c>
      <c r="BM45" s="454">
        <f>IFERROR(MATCH(BN$44,Sheep!$R$314:$R$321,1),0)</f>
        <v>1</v>
      </c>
      <c r="BN45" s="454">
        <f>IFERROR(MATCH(BO$44,Sheep!$R$314:$R$321,1),0)</f>
        <v>1</v>
      </c>
      <c r="BO45" s="454">
        <f>IFERROR(MATCH(BP$44,Sheep!$R$314:$R$321,1),0)</f>
        <v>1</v>
      </c>
      <c r="BP45" s="454">
        <f>IFERROR(MATCH(BQ$44,Sheep!$R$314:$R$321,1),0)</f>
        <v>1</v>
      </c>
      <c r="BQ45" s="454">
        <f>IFERROR(MATCH(BR$44,Sheep!$R$314:$R$321,1),0)</f>
        <v>1</v>
      </c>
      <c r="BR45" s="454">
        <f>IFERROR(MATCH(BS$44,Sheep!$R$314:$R$321,1),0)</f>
        <v>1</v>
      </c>
      <c r="BS45" s="454">
        <f>IFERROR(MATCH(BT$44,Sheep!$R$314:$R$321,1),0)</f>
        <v>1</v>
      </c>
      <c r="BT45" s="454">
        <f>IFERROR(MATCH(BU$44,Sheep!$R$314:$R$321,1),0)</f>
        <v>1</v>
      </c>
      <c r="BU45" s="454">
        <f>IFERROR(MATCH(BV$44,Sheep!$R$314:$R$321,1),0)</f>
        <v>1</v>
      </c>
      <c r="BV45" s="454">
        <f>IFERROR(MATCH(BW$44,Sheep!$R$314:$R$321,1),0)</f>
        <v>1</v>
      </c>
      <c r="BW45" s="454">
        <f>IFERROR(MATCH(BX$44,Sheep!$R$314:$R$321,1),0)</f>
        <v>1</v>
      </c>
      <c r="BX45" s="454">
        <f>IFERROR(MATCH(BY$44,Sheep!$R$314:$R$321,1),0)</f>
        <v>1</v>
      </c>
      <c r="BY45" s="454">
        <f>IFERROR(MATCH(BZ$44,Sheep!$R$314:$R$321,1),0)</f>
        <v>1</v>
      </c>
      <c r="BZ45" s="454">
        <f>IFERROR(MATCH(CA$44,Sheep!$R$314:$R$321,1),0)</f>
        <v>1</v>
      </c>
      <c r="CA45" s="454">
        <f>IFERROR(MATCH(CB$44,Sheep!$R$314:$R$321,1),0)</f>
        <v>1</v>
      </c>
      <c r="CB45" s="454">
        <f>IFERROR(MATCH(CC$44,Sheep!$R$314:$R$321,1),0)</f>
        <v>1</v>
      </c>
      <c r="CC45" s="454">
        <f>IFERROR(MATCH(CD$44,Sheep!$R$314:$R$321,1),0)</f>
        <v>1</v>
      </c>
      <c r="CD45" s="454">
        <f>IFERROR(MATCH(CE$44,Sheep!$R$314:$R$321,1),0)</f>
        <v>1</v>
      </c>
      <c r="CE45" s="454">
        <f>IFERROR(MATCH(CF$44,Sheep!$R$314:$R$321,1),0)</f>
        <v>1</v>
      </c>
      <c r="CF45" s="454">
        <f>IFERROR(MATCH(CG$44,Sheep!$R$314:$R$321,1),0)</f>
        <v>1</v>
      </c>
      <c r="CG45" s="454">
        <f>IFERROR(MATCH(CH$44,Sheep!$R$314:$R$321,1),0)</f>
        <v>1</v>
      </c>
      <c r="CH45" s="454">
        <f>IFERROR(MATCH(CI$44,Sheep!$R$314:$R$321,1),0)</f>
        <v>1</v>
      </c>
      <c r="CI45" s="454">
        <f>IFERROR(MATCH(CJ$44,Sheep!$R$314:$R$321,1),0)</f>
        <v>1</v>
      </c>
      <c r="CJ45" s="454">
        <f>IFERROR(MATCH(CK$44,Sheep!$R$314:$R$321,1),0)</f>
        <v>1</v>
      </c>
      <c r="CK45" s="454">
        <f>IFERROR(MATCH(CL$44,Sheep!$R$314:$R$321,1),0)</f>
        <v>1</v>
      </c>
      <c r="CL45" s="454">
        <f>IFERROR(MATCH(CM$44,Sheep!$R$314:$R$321,1),0)</f>
        <v>1</v>
      </c>
      <c r="CM45" s="454">
        <f>IFERROR(MATCH(CN$44,Sheep!$R$314:$R$321,1),0)</f>
        <v>1</v>
      </c>
      <c r="CN45" s="454">
        <f>IFERROR(MATCH(CO$44,Sheep!$R$314:$R$321,1),0)</f>
        <v>1</v>
      </c>
      <c r="CO45" s="454">
        <f>IFERROR(MATCH(CP$44,Sheep!$R$314:$R$321,1),0)</f>
        <v>1</v>
      </c>
      <c r="CP45" s="454">
        <f>IFERROR(MATCH(CQ$44,Sheep!$R$314:$R$321,1),0)</f>
        <v>1</v>
      </c>
      <c r="CQ45" s="454">
        <f>IFERROR(MATCH(CR$44,Sheep!$R$314:$R$321,1),0)</f>
        <v>1</v>
      </c>
      <c r="CR45" s="454">
        <f>IFERROR(MATCH(CS$44,Sheep!$R$314:$R$321,1),0)</f>
        <v>1</v>
      </c>
      <c r="CS45" s="454">
        <f>IFERROR(MATCH(CT$44,Sheep!$R$314:$R$321,1),0)</f>
        <v>1</v>
      </c>
      <c r="CT45" s="454">
        <f>IFERROR(MATCH(CU$44,Sheep!$R$314:$R$321,1),0)</f>
        <v>1</v>
      </c>
      <c r="CU45" s="454">
        <f>IFERROR(MATCH(CV$44,Sheep!$R$314:$R$321,1),0)</f>
        <v>1</v>
      </c>
      <c r="CV45" s="454">
        <f>IFERROR(MATCH(CW$44,Sheep!$R$314:$R$321,1),0)</f>
        <v>1</v>
      </c>
      <c r="CW45" s="454">
        <f>IFERROR(MATCH(CX$44,Sheep!$R$314:$R$321,1),0)</f>
        <v>1</v>
      </c>
      <c r="CX45" s="454">
        <f>IFERROR(MATCH(CY$44,Sheep!$R$314:$R$321,1),0)</f>
        <v>1</v>
      </c>
      <c r="CY45" s="454">
        <f>IFERROR(MATCH(CZ$44,Sheep!$R$314:$R$321,1),0)</f>
        <v>1</v>
      </c>
      <c r="CZ45" s="454">
        <f>IFERROR(MATCH(DA$44,Sheep!$R$314:$R$321,1),0)</f>
        <v>1</v>
      </c>
      <c r="DA45" s="454">
        <f>IFERROR(MATCH(DB$44,Sheep!$R$314:$R$321,1),0)</f>
        <v>1</v>
      </c>
      <c r="DB45" s="454">
        <f>IFERROR(MATCH(DC$44,Sheep!$R$314:$R$321,1),0)</f>
        <v>1</v>
      </c>
      <c r="DC45" s="454">
        <f>IFERROR(MATCH(DD$44,Sheep!$R$314:$R$321,1),0)</f>
        <v>1</v>
      </c>
      <c r="DD45" s="454">
        <f>IFERROR(MATCH(DE$44,Sheep!$R$314:$R$321,1),0)</f>
        <v>1</v>
      </c>
      <c r="DE45" s="454">
        <f>IFERROR(MATCH(DF$44,Sheep!$R$314:$R$321,1),0)</f>
        <v>1</v>
      </c>
      <c r="DF45" s="454">
        <f>IFERROR(MATCH(DG$44,Sheep!$R$314:$R$321,1),0)</f>
        <v>2</v>
      </c>
      <c r="DG45" s="454">
        <f>IFERROR(MATCH(DH$44,Sheep!$R$314:$R$321,1),0)</f>
        <v>2</v>
      </c>
      <c r="DH45" s="454">
        <f>IFERROR(MATCH(DI$44,Sheep!$R$314:$R$321,1),0)</f>
        <v>2</v>
      </c>
      <c r="DI45" s="454">
        <f>IFERROR(MATCH(DJ$44,Sheep!$R$314:$R$321,1),0)</f>
        <v>2</v>
      </c>
      <c r="DJ45" s="454">
        <f>IFERROR(MATCH(DK$44,Sheep!$R$314:$R$321,1),0)</f>
        <v>2</v>
      </c>
      <c r="DK45" s="454">
        <f>IFERROR(MATCH(DL$44,Sheep!$R$314:$R$321,1),0)</f>
        <v>2</v>
      </c>
      <c r="DL45" s="454">
        <f>IFERROR(MATCH(DM$44,Sheep!$R$314:$R$321,1),0)</f>
        <v>2</v>
      </c>
      <c r="DM45" s="454">
        <f>IFERROR(MATCH(DN$44,Sheep!$R$314:$R$321,1),0)</f>
        <v>2</v>
      </c>
      <c r="DN45" s="454">
        <f>IFERROR(MATCH(DO$44,Sheep!$R$314:$R$321,1),0)</f>
        <v>2</v>
      </c>
      <c r="DO45" s="454">
        <f>IFERROR(MATCH(DP$44,Sheep!$R$314:$R$321,1),0)</f>
        <v>2</v>
      </c>
      <c r="DP45" s="454">
        <f>IFERROR(MATCH(DQ$44,Sheep!$R$314:$R$321,1),0)</f>
        <v>2</v>
      </c>
      <c r="DQ45" s="454">
        <f>IFERROR(MATCH(DR$44,Sheep!$R$314:$R$321,1),0)</f>
        <v>2</v>
      </c>
      <c r="DR45" s="454">
        <f>IFERROR(MATCH(DS$44,Sheep!$R$314:$R$321,1),0)</f>
        <v>2</v>
      </c>
      <c r="DS45" s="454">
        <f>IFERROR(MATCH(DT$44,Sheep!$R$314:$R$321,1),0)</f>
        <v>2</v>
      </c>
      <c r="DT45" s="454">
        <f>IFERROR(MATCH(DU$44,Sheep!$R$314:$R$321,1),0)</f>
        <v>2</v>
      </c>
      <c r="DU45" s="454">
        <f>IFERROR(MATCH(DV$44,Sheep!$R$314:$R$321,1),0)</f>
        <v>2</v>
      </c>
      <c r="DV45" s="454">
        <f>IFERROR(MATCH(DW$44,Sheep!$R$314:$R$321,1),0)</f>
        <v>2</v>
      </c>
      <c r="DW45" s="454">
        <f>IFERROR(MATCH(DX$44,Sheep!$R$314:$R$321,1),0)</f>
        <v>2</v>
      </c>
      <c r="DX45" s="454">
        <f>IFERROR(MATCH(DY$44,Sheep!$R$314:$R$321,1),0)</f>
        <v>2</v>
      </c>
      <c r="DY45" s="454">
        <f>IFERROR(MATCH(DZ$44,Sheep!$R$314:$R$321,1),0)</f>
        <v>2</v>
      </c>
      <c r="DZ45" s="454">
        <f>IFERROR(MATCH(EA$44,Sheep!$R$314:$R$321,1),0)</f>
        <v>2</v>
      </c>
      <c r="EA45" s="454">
        <f>IFERROR(MATCH(EB$44,Sheep!$R$314:$R$321,1),0)</f>
        <v>2</v>
      </c>
      <c r="EB45" s="454">
        <f>IFERROR(MATCH(EC$44,Sheep!$R$314:$R$321,1),0)</f>
        <v>2</v>
      </c>
      <c r="EC45" s="454">
        <f>IFERROR(MATCH(ED$44,Sheep!$R$314:$R$321,1),0)</f>
        <v>2</v>
      </c>
      <c r="ED45" s="454">
        <f>IFERROR(MATCH(EE$44,Sheep!$R$314:$R$321,1),0)</f>
        <v>2</v>
      </c>
      <c r="EE45" s="454">
        <f>IFERROR(MATCH(EF$44,Sheep!$R$314:$R$321,1),0)</f>
        <v>2</v>
      </c>
      <c r="EF45" s="454">
        <f>IFERROR(MATCH(EG$44,Sheep!$R$314:$R$321,1),0)</f>
        <v>2</v>
      </c>
      <c r="EG45" s="454">
        <f>IFERROR(MATCH(EH$44,Sheep!$R$314:$R$321,1),0)</f>
        <v>2</v>
      </c>
      <c r="EH45" s="454">
        <f>IFERROR(MATCH(EI$44,Sheep!$R$314:$R$321,1),0)</f>
        <v>2</v>
      </c>
      <c r="EI45" s="454">
        <f>IFERROR(MATCH(EJ$44,Sheep!$R$314:$R$321,1),0)</f>
        <v>2</v>
      </c>
      <c r="EJ45" s="454">
        <f>IFERROR(MATCH(EK$44,Sheep!$R$314:$R$321,1),0)</f>
        <v>2</v>
      </c>
      <c r="EK45" s="454">
        <f>IFERROR(MATCH(EL$44,Sheep!$R$314:$R$321,1),0)</f>
        <v>2</v>
      </c>
      <c r="EL45" s="454">
        <f>IFERROR(MATCH(EM$44,Sheep!$R$314:$R$321,1),0)</f>
        <v>2</v>
      </c>
      <c r="EM45" s="454">
        <f>IFERROR(MATCH(EN$44,Sheep!$R$314:$R$321,1),0)</f>
        <v>2</v>
      </c>
      <c r="EN45" s="454">
        <f>IFERROR(MATCH(EO$44,Sheep!$R$314:$R$321,1),0)</f>
        <v>2</v>
      </c>
      <c r="EO45" s="454">
        <f>IFERROR(MATCH(EP$44,Sheep!$R$314:$R$321,1),0)</f>
        <v>2</v>
      </c>
      <c r="EP45" s="454">
        <f>IFERROR(MATCH(EQ$44,Sheep!$R$314:$R$321,1),0)</f>
        <v>2</v>
      </c>
      <c r="EQ45" s="454">
        <f>IFERROR(MATCH(ER$44,Sheep!$R$314:$R$321,1),0)</f>
        <v>2</v>
      </c>
      <c r="ER45" s="454">
        <f>IFERROR(MATCH(ES$44,Sheep!$R$314:$R$321,1),0)</f>
        <v>2</v>
      </c>
      <c r="ES45" s="454">
        <f>IFERROR(MATCH(ET$44,Sheep!$R$314:$R$321,1),0)</f>
        <v>2</v>
      </c>
      <c r="ET45" s="454">
        <f>IFERROR(MATCH(EU$44,Sheep!$R$314:$R$321,1),0)</f>
        <v>2</v>
      </c>
      <c r="EU45" s="454">
        <f>IFERROR(MATCH(EV$44,Sheep!$R$314:$R$321,1),0)</f>
        <v>2</v>
      </c>
      <c r="EV45" s="454">
        <f>IFERROR(MATCH(EW$44,Sheep!$R$314:$R$321,1),0)</f>
        <v>2</v>
      </c>
      <c r="EW45" s="454">
        <f>IFERROR(MATCH(EX$44,Sheep!$R$314:$R$321,1),0)</f>
        <v>2</v>
      </c>
      <c r="EX45" s="454">
        <f>IFERROR(MATCH(EY$44,Sheep!$R$314:$R$321,1),0)</f>
        <v>2</v>
      </c>
      <c r="EY45" s="454">
        <f>IFERROR(MATCH(EZ$44,Sheep!$R$314:$R$321,1),0)</f>
        <v>2</v>
      </c>
      <c r="EZ45" s="454">
        <f>IFERROR(MATCH(FA$44,Sheep!$R$314:$R$321,1),0)</f>
        <v>2</v>
      </c>
      <c r="FA45" s="454">
        <f>IFERROR(MATCH(FB$44,Sheep!$R$314:$R$321,1),0)</f>
        <v>2</v>
      </c>
      <c r="FB45" s="454">
        <f>IFERROR(MATCH(FC$44,Sheep!$R$314:$R$321,1),0)</f>
        <v>2</v>
      </c>
      <c r="FC45" s="454">
        <f>IFERROR(MATCH(FD$44,Sheep!$R$314:$R$321,1),0)</f>
        <v>2</v>
      </c>
      <c r="FD45" s="454">
        <f>IFERROR(MATCH(FE$44,Sheep!$R$314:$R$321,1),0)</f>
        <v>2</v>
      </c>
      <c r="FE45" s="454">
        <f>IFERROR(MATCH(FF$44,Sheep!$R$314:$R$321,1),0)</f>
        <v>2</v>
      </c>
      <c r="FF45" s="454">
        <f>IFERROR(MATCH(FG$44,Sheep!$R$314:$R$321,1),0)</f>
        <v>3</v>
      </c>
      <c r="FG45" s="454">
        <f>IFERROR(MATCH(FH$44,Sheep!$R$314:$R$321,1),0)</f>
        <v>3</v>
      </c>
      <c r="FH45" s="454">
        <f>IFERROR(MATCH(FI$44,Sheep!$R$314:$R$321,1),0)</f>
        <v>3</v>
      </c>
      <c r="FI45" s="454">
        <f>IFERROR(MATCH(FJ$44,Sheep!$R$314:$R$321,1),0)</f>
        <v>3</v>
      </c>
      <c r="FJ45" s="454">
        <f>IFERROR(MATCH(FK$44,Sheep!$R$314:$R$321,1),0)</f>
        <v>3</v>
      </c>
      <c r="FK45" s="454">
        <f>IFERROR(MATCH(FL$44,Sheep!$R$314:$R$321,1),0)</f>
        <v>3</v>
      </c>
      <c r="FL45" s="454">
        <f>IFERROR(MATCH(FM$44,Sheep!$R$314:$R$321,1),0)</f>
        <v>3</v>
      </c>
      <c r="FM45" s="454">
        <f>IFERROR(MATCH(FN$44,Sheep!$R$314:$R$321,1),0)</f>
        <v>3</v>
      </c>
      <c r="FN45" s="454">
        <f>IFERROR(MATCH(FO$44,Sheep!$R$314:$R$321,1),0)</f>
        <v>3</v>
      </c>
      <c r="FO45" s="454">
        <f>IFERROR(MATCH(FP$44,Sheep!$R$314:$R$321,1),0)</f>
        <v>3</v>
      </c>
      <c r="FP45" s="454">
        <f>IFERROR(MATCH(FQ$44,Sheep!$R$314:$R$321,1),0)</f>
        <v>3</v>
      </c>
      <c r="FQ45" s="454">
        <f>IFERROR(MATCH(FR$44,Sheep!$R$314:$R$321,1),0)</f>
        <v>3</v>
      </c>
      <c r="FR45" s="454">
        <f>IFERROR(MATCH(FS$44,Sheep!$R$314:$R$321,1),0)</f>
        <v>3</v>
      </c>
      <c r="FS45" s="454">
        <f>IFERROR(MATCH(FT$44,Sheep!$R$314:$R$321,1),0)</f>
        <v>3</v>
      </c>
      <c r="FT45" s="454">
        <f>IFERROR(MATCH(FU$44,Sheep!$R$314:$R$321,1),0)</f>
        <v>3</v>
      </c>
      <c r="FU45" s="454">
        <f>IFERROR(MATCH(FV$44,Sheep!$R$314:$R$321,1),0)</f>
        <v>3</v>
      </c>
      <c r="FV45" s="454">
        <f>IFERROR(MATCH(FW$44,Sheep!$R$314:$R$321,1),0)</f>
        <v>3</v>
      </c>
      <c r="FW45" s="454">
        <f>IFERROR(MATCH(FX$44,Sheep!$R$314:$R$321,1),0)</f>
        <v>3</v>
      </c>
      <c r="FX45" s="454">
        <f>IFERROR(MATCH(FY$44,Sheep!$R$314:$R$321,1),0)</f>
        <v>3</v>
      </c>
      <c r="FY45" s="454">
        <f>IFERROR(MATCH(FZ$44,Sheep!$R$314:$R$321,1),0)</f>
        <v>3</v>
      </c>
      <c r="FZ45" s="454">
        <f>IFERROR(MATCH(GA$44,Sheep!$R$314:$R$321,1),0)</f>
        <v>3</v>
      </c>
      <c r="GA45" s="454">
        <f>IFERROR(MATCH(GB$44,Sheep!$R$314:$R$321,1),0)</f>
        <v>3</v>
      </c>
      <c r="GB45" s="454">
        <f>IFERROR(MATCH(GC$44,Sheep!$R$314:$R$321,1),0)</f>
        <v>3</v>
      </c>
      <c r="GC45" s="454">
        <f>IFERROR(MATCH(GD$44,Sheep!$R$314:$R$321,1),0)</f>
        <v>3</v>
      </c>
      <c r="GD45" s="454">
        <f>IFERROR(MATCH(GE$44,Sheep!$R$314:$R$321,1),0)</f>
        <v>3</v>
      </c>
      <c r="GE45" s="454">
        <f>IFERROR(MATCH(GF$44,Sheep!$R$314:$R$321,1),0)</f>
        <v>3</v>
      </c>
      <c r="GF45" s="454">
        <f>IFERROR(MATCH(GG$44,Sheep!$R$314:$R$321,1),0)</f>
        <v>3</v>
      </c>
      <c r="GG45" s="454">
        <f>IFERROR(MATCH(GH$44,Sheep!$R$314:$R$321,1),0)</f>
        <v>3</v>
      </c>
      <c r="GH45" s="454">
        <f>IFERROR(MATCH(GI$44,Sheep!$R$314:$R$321,1),0)</f>
        <v>3</v>
      </c>
      <c r="GI45" s="454">
        <f>IFERROR(MATCH(GJ$44,Sheep!$R$314:$R$321,1),0)</f>
        <v>3</v>
      </c>
      <c r="GJ45" s="454">
        <f>IFERROR(MATCH(GK$44,Sheep!$R$314:$R$321,1),0)</f>
        <v>3</v>
      </c>
      <c r="GK45" s="454">
        <f>IFERROR(MATCH(GL$44,Sheep!$R$314:$R$321,1),0)</f>
        <v>3</v>
      </c>
      <c r="GL45" s="454">
        <f>IFERROR(MATCH(GM$44,Sheep!$R$314:$R$321,1),0)</f>
        <v>3</v>
      </c>
      <c r="GM45" s="454">
        <f>IFERROR(MATCH(GN$44,Sheep!$R$314:$R$321,1),0)</f>
        <v>3</v>
      </c>
      <c r="GN45" s="454">
        <f>IFERROR(MATCH(GO$44,Sheep!$R$314:$R$321,1),0)</f>
        <v>3</v>
      </c>
      <c r="GO45" s="454">
        <f>IFERROR(MATCH(GP$44,Sheep!$R$314:$R$321,1),0)</f>
        <v>3</v>
      </c>
      <c r="GP45" s="454">
        <f>IFERROR(MATCH(GQ$44,Sheep!$R$314:$R$321,1),0)</f>
        <v>3</v>
      </c>
      <c r="GQ45" s="454">
        <f>IFERROR(MATCH(GR$44,Sheep!$R$314:$R$321,1),0)</f>
        <v>3</v>
      </c>
      <c r="GR45" s="454">
        <f>IFERROR(MATCH(GS$44,Sheep!$R$314:$R$321,1),0)</f>
        <v>3</v>
      </c>
      <c r="GS45" s="454">
        <f>IFERROR(MATCH(GT$44,Sheep!$R$314:$R$321,1),0)</f>
        <v>3</v>
      </c>
      <c r="GT45" s="454">
        <f>IFERROR(MATCH(GU$44,Sheep!$R$314:$R$321,1),0)</f>
        <v>3</v>
      </c>
      <c r="GU45" s="454">
        <f>IFERROR(MATCH(GV$44,Sheep!$R$314:$R$321,1),0)</f>
        <v>3</v>
      </c>
      <c r="GV45" s="454">
        <f>IFERROR(MATCH(GW$44,Sheep!$R$314:$R$321,1),0)</f>
        <v>3</v>
      </c>
      <c r="GW45" s="454">
        <f>IFERROR(MATCH(GX$44,Sheep!$R$314:$R$321,1),0)</f>
        <v>3</v>
      </c>
      <c r="GX45" s="454">
        <f>IFERROR(MATCH(GY$44,Sheep!$R$314:$R$321,1),0)</f>
        <v>3</v>
      </c>
      <c r="GY45" s="454">
        <f>IFERROR(MATCH(GZ$44,Sheep!$R$314:$R$321,1),0)</f>
        <v>3</v>
      </c>
      <c r="GZ45" s="454">
        <f>IFERROR(MATCH(HA$44,Sheep!$R$314:$R$321,1),0)</f>
        <v>3</v>
      </c>
      <c r="HA45" s="454">
        <f>IFERROR(MATCH(HB$44,Sheep!$R$314:$R$321,1),0)</f>
        <v>3</v>
      </c>
      <c r="HB45" s="454">
        <f>IFERROR(MATCH(HC$44,Sheep!$R$314:$R$321,1),0)</f>
        <v>3</v>
      </c>
      <c r="HC45" s="454">
        <f>IFERROR(MATCH(HD$44,Sheep!$R$314:$R$321,1),0)</f>
        <v>3</v>
      </c>
      <c r="HD45" s="454">
        <f>IFERROR(MATCH(HE$44,Sheep!$R$314:$R$321,1),0)</f>
        <v>3</v>
      </c>
      <c r="HE45" s="454">
        <f>IFERROR(MATCH(HF$44,Sheep!$R$314:$R$321,1),0)</f>
        <v>3</v>
      </c>
      <c r="HF45" s="454">
        <f>IFERROR(MATCH(HG$44,Sheep!$R$314:$R$321,1),0)</f>
        <v>4</v>
      </c>
      <c r="HG45" s="454">
        <f>IFERROR(MATCH(HH$44,Sheep!$R$314:$R$321,1),0)</f>
        <v>4</v>
      </c>
      <c r="HH45" s="454">
        <f>IFERROR(MATCH(HI$44,Sheep!$R$314:$R$321,1),0)</f>
        <v>4</v>
      </c>
      <c r="HI45" s="454">
        <f>IFERROR(MATCH(HJ$44,Sheep!$R$314:$R$321,1),0)</f>
        <v>4</v>
      </c>
      <c r="HJ45" s="454">
        <f>IFERROR(MATCH(HK$44,Sheep!$R$314:$R$321,1),0)</f>
        <v>4</v>
      </c>
      <c r="HK45" s="454">
        <f>IFERROR(MATCH(HL$44,Sheep!$R$314:$R$321,1),0)</f>
        <v>4</v>
      </c>
      <c r="HL45" s="454">
        <f>IFERROR(MATCH(HM$44,Sheep!$R$314:$R$321,1),0)</f>
        <v>4</v>
      </c>
      <c r="HM45" s="454">
        <f>IFERROR(MATCH(HN$44,Sheep!$R$314:$R$321,1),0)</f>
        <v>4</v>
      </c>
      <c r="HN45" s="454">
        <f>IFERROR(MATCH(HO$44,Sheep!$R$314:$R$321,1),0)</f>
        <v>4</v>
      </c>
      <c r="HO45" s="454">
        <f>IFERROR(MATCH(HP$44,Sheep!$R$314:$R$321,1),0)</f>
        <v>4</v>
      </c>
      <c r="HP45" s="454">
        <f>IFERROR(MATCH(HQ$44,Sheep!$R$314:$R$321,1),0)</f>
        <v>4</v>
      </c>
      <c r="HQ45" s="454">
        <f>IFERROR(MATCH(HR$44,Sheep!$R$314:$R$321,1),0)</f>
        <v>4</v>
      </c>
      <c r="HR45" s="454">
        <f>IFERROR(MATCH(HS$44,Sheep!$R$314:$R$321,1),0)</f>
        <v>4</v>
      </c>
      <c r="HS45" s="454">
        <f>IFERROR(MATCH(HT$44,Sheep!$R$314:$R$321,1),0)</f>
        <v>4</v>
      </c>
      <c r="HT45" s="454">
        <f>IFERROR(MATCH(HU$44,Sheep!$R$314:$R$321,1),0)</f>
        <v>4</v>
      </c>
      <c r="HU45" s="454">
        <f>IFERROR(MATCH(HV$44,Sheep!$R$314:$R$321,1),0)</f>
        <v>4</v>
      </c>
      <c r="HV45" s="454">
        <f>IFERROR(MATCH(HW$44,Sheep!$R$314:$R$321,1),0)</f>
        <v>4</v>
      </c>
      <c r="HW45" s="454">
        <f>IFERROR(MATCH(HX$44,Sheep!$R$314:$R$321,1),0)</f>
        <v>4</v>
      </c>
      <c r="HX45" s="454">
        <f>IFERROR(MATCH(HY$44,Sheep!$R$314:$R$321,1),0)</f>
        <v>4</v>
      </c>
      <c r="HY45" s="454">
        <f>IFERROR(MATCH(HZ$44,Sheep!$R$314:$R$321,1),0)</f>
        <v>4</v>
      </c>
      <c r="HZ45" s="454">
        <f>IFERROR(MATCH(IA$44,Sheep!$R$314:$R$321,1),0)</f>
        <v>4</v>
      </c>
      <c r="IA45" s="454">
        <f>IFERROR(MATCH(IB$44,Sheep!$R$314:$R$321,1),0)</f>
        <v>4</v>
      </c>
      <c r="IB45" s="454">
        <f>IFERROR(MATCH(IC$44,Sheep!$R$314:$R$321,1),0)</f>
        <v>4</v>
      </c>
      <c r="IC45" s="454">
        <f>IFERROR(MATCH(ID$44,Sheep!$R$314:$R$321,1),0)</f>
        <v>4</v>
      </c>
      <c r="ID45" s="454">
        <f>IFERROR(MATCH(IE$44,Sheep!$R$314:$R$321,1),0)</f>
        <v>4</v>
      </c>
      <c r="IE45" s="454">
        <f>IFERROR(MATCH(IF$44,Sheep!$R$314:$R$321,1),0)</f>
        <v>4</v>
      </c>
      <c r="IF45" s="454">
        <f>IFERROR(MATCH(IG$44,Sheep!$R$314:$R$321,1),0)</f>
        <v>4</v>
      </c>
      <c r="IG45" s="454">
        <f>IFERROR(MATCH(IH$44,Sheep!$R$314:$R$321,1),0)</f>
        <v>4</v>
      </c>
      <c r="IH45" s="454">
        <f>IFERROR(MATCH(II$44,Sheep!$R$314:$R$321,1),0)</f>
        <v>4</v>
      </c>
      <c r="II45" s="454">
        <f>IFERROR(MATCH(IJ$44,Sheep!$R$314:$R$321,1),0)</f>
        <v>4</v>
      </c>
      <c r="IJ45" s="454">
        <f>IFERROR(MATCH(IK$44,Sheep!$R$314:$R$321,1),0)</f>
        <v>4</v>
      </c>
      <c r="IK45" s="454">
        <f>IFERROR(MATCH(IL$44,Sheep!$R$314:$R$321,1),0)</f>
        <v>4</v>
      </c>
      <c r="IL45" s="454">
        <f>IFERROR(MATCH(IM$44,Sheep!$R$314:$R$321,1),0)</f>
        <v>4</v>
      </c>
      <c r="IM45" s="454">
        <f>IFERROR(MATCH(IN$44,Sheep!$R$314:$R$321,1),0)</f>
        <v>4</v>
      </c>
      <c r="IN45" s="454">
        <f>IFERROR(MATCH(IO$44,Sheep!$R$314:$R$321,1),0)</f>
        <v>4</v>
      </c>
      <c r="IO45" s="454">
        <f>IFERROR(MATCH(IP$44,Sheep!$R$314:$R$321,1),0)</f>
        <v>4</v>
      </c>
      <c r="IP45" s="454">
        <f>IFERROR(MATCH(IQ$44,Sheep!$R$314:$R$321,1),0)</f>
        <v>4</v>
      </c>
      <c r="IQ45" s="454">
        <f>IFERROR(MATCH(IR$44,Sheep!$R$314:$R$321,1),0)</f>
        <v>4</v>
      </c>
      <c r="IR45" s="454">
        <f>IFERROR(MATCH(IS$44,Sheep!$R$314:$R$321,1),0)</f>
        <v>4</v>
      </c>
      <c r="IS45" s="454">
        <f>IFERROR(MATCH(IT$44,Sheep!$R$314:$R$321,1),0)</f>
        <v>4</v>
      </c>
      <c r="IT45" s="454">
        <f>IFERROR(MATCH(IU$44,Sheep!$R$314:$R$321,1),0)</f>
        <v>4</v>
      </c>
      <c r="IU45" s="454">
        <f>IFERROR(MATCH(IV$44,Sheep!$R$314:$R$321,1),0)</f>
        <v>4</v>
      </c>
      <c r="IV45" s="454">
        <f>IFERROR(MATCH(IW$44,Sheep!$R$314:$R$321,1),0)</f>
        <v>4</v>
      </c>
      <c r="IW45" s="454">
        <f>IFERROR(MATCH(IX$44,Sheep!$R$314:$R$321,1),0)</f>
        <v>4</v>
      </c>
      <c r="IX45" s="454">
        <f>IFERROR(MATCH(IY$44,Sheep!$R$314:$R$321,1),0)</f>
        <v>4</v>
      </c>
      <c r="IY45" s="454">
        <f>IFERROR(MATCH(IZ$44,Sheep!$R$314:$R$321,1),0)</f>
        <v>4</v>
      </c>
      <c r="IZ45" s="454">
        <f>IFERROR(MATCH(JA$44,Sheep!$R$314:$R$321,1),0)</f>
        <v>4</v>
      </c>
      <c r="JA45" s="454">
        <f>IFERROR(MATCH(JB$44,Sheep!$R$314:$R$321,1),0)</f>
        <v>4</v>
      </c>
      <c r="JB45" s="454">
        <f>IFERROR(MATCH(JC$44,Sheep!$R$314:$R$321,1),0)</f>
        <v>4</v>
      </c>
      <c r="JC45" s="454">
        <f>IFERROR(MATCH(JD$44,Sheep!$R$314:$R$321,1),0)</f>
        <v>4</v>
      </c>
      <c r="JD45" s="454">
        <f>IFERROR(MATCH(JE$44,Sheep!$R$314:$R$321,1),0)</f>
        <v>4</v>
      </c>
      <c r="JE45" s="454">
        <f>IFERROR(MATCH(JF$44,Sheep!$R$314:$R$321,1),0)</f>
        <v>4</v>
      </c>
      <c r="JF45" s="454">
        <f>IFERROR(MATCH(JG$44,Sheep!$R$314:$R$321,1),0)</f>
        <v>5</v>
      </c>
      <c r="JG45" s="454">
        <f>IFERROR(MATCH(JH$44,Sheep!$R$314:$R$321,1),0)</f>
        <v>5</v>
      </c>
      <c r="JH45" s="454">
        <f>IFERROR(MATCH(JI$44,Sheep!$R$314:$R$321,1),0)</f>
        <v>5</v>
      </c>
      <c r="JI45" s="454">
        <f>IFERROR(MATCH(JJ$44,Sheep!$R$314:$R$321,1),0)</f>
        <v>5</v>
      </c>
      <c r="JJ45" s="454">
        <f>IFERROR(MATCH(JK$44,Sheep!$R$314:$R$321,1),0)</f>
        <v>5</v>
      </c>
      <c r="JK45" s="454">
        <f>IFERROR(MATCH(JL$44,Sheep!$R$314:$R$321,1),0)</f>
        <v>5</v>
      </c>
      <c r="JL45" s="454">
        <f>IFERROR(MATCH(JM$44,Sheep!$R$314:$R$321,1),0)</f>
        <v>5</v>
      </c>
      <c r="JM45" s="454">
        <f>IFERROR(MATCH(JN$44,Sheep!$R$314:$R$321,1),0)</f>
        <v>5</v>
      </c>
      <c r="JN45" s="454">
        <f>IFERROR(MATCH(JO$44,Sheep!$R$314:$R$321,1),0)</f>
        <v>5</v>
      </c>
      <c r="JO45" s="454">
        <f>IFERROR(MATCH(JP$44,Sheep!$R$314:$R$321,1),0)</f>
        <v>5</v>
      </c>
      <c r="JP45" s="454">
        <f>IFERROR(MATCH(JQ$44,Sheep!$R$314:$R$321,1),0)</f>
        <v>5</v>
      </c>
      <c r="JQ45" s="454">
        <f>IFERROR(MATCH(JR$44,Sheep!$R$314:$R$321,1),0)</f>
        <v>5</v>
      </c>
      <c r="JR45" s="454">
        <f>IFERROR(MATCH(JS$44,Sheep!$R$314:$R$321,1),0)</f>
        <v>5</v>
      </c>
      <c r="JS45" s="454">
        <f>IFERROR(MATCH(JT$44,Sheep!$R$314:$R$321,1),0)</f>
        <v>5</v>
      </c>
      <c r="JT45" s="454">
        <f>IFERROR(MATCH(JU$44,Sheep!$R$314:$R$321,1),0)</f>
        <v>5</v>
      </c>
      <c r="JU45" s="454">
        <f>IFERROR(MATCH(JV$44,Sheep!$R$314:$R$321,1),0)</f>
        <v>5</v>
      </c>
      <c r="JV45" s="454">
        <f>IFERROR(MATCH(JW$44,Sheep!$R$314:$R$321,1),0)</f>
        <v>5</v>
      </c>
      <c r="JW45" s="454">
        <f>IFERROR(MATCH(JX$44,Sheep!$R$314:$R$321,1),0)</f>
        <v>5</v>
      </c>
      <c r="JX45" s="454">
        <f>IFERROR(MATCH(JY$44,Sheep!$R$314:$R$321,1),0)</f>
        <v>5</v>
      </c>
      <c r="JY45" s="454">
        <f>IFERROR(MATCH(JZ$44,Sheep!$R$314:$R$321,1),0)</f>
        <v>5</v>
      </c>
      <c r="JZ45" s="454">
        <f>IFERROR(MATCH(KA$44,Sheep!$R$314:$R$321,1),0)</f>
        <v>5</v>
      </c>
      <c r="KA45" s="454">
        <f>IFERROR(MATCH(KB$44,Sheep!$R$314:$R$321,1),0)</f>
        <v>5</v>
      </c>
      <c r="KB45" s="454">
        <f>IFERROR(MATCH(KC$44,Sheep!$R$314:$R$321,1),0)</f>
        <v>5</v>
      </c>
      <c r="KC45" s="454">
        <f>IFERROR(MATCH(KD$44,Sheep!$R$314:$R$321,1),0)</f>
        <v>5</v>
      </c>
      <c r="KD45" s="454">
        <f>IFERROR(MATCH(KE$44,Sheep!$R$314:$R$321,1),0)</f>
        <v>5</v>
      </c>
      <c r="KE45" s="454">
        <f>IFERROR(MATCH(KF$44,Sheep!$R$314:$R$321,1),0)</f>
        <v>5</v>
      </c>
      <c r="KF45" s="454">
        <f>IFERROR(MATCH(KG$44,Sheep!$R$314:$R$321,1),0)</f>
        <v>5</v>
      </c>
      <c r="KG45" s="454">
        <f>IFERROR(MATCH(KH$44,Sheep!$R$314:$R$321,1),0)</f>
        <v>5</v>
      </c>
      <c r="KH45" s="454">
        <f>IFERROR(MATCH(KI$44,Sheep!$R$314:$R$321,1),0)</f>
        <v>5</v>
      </c>
      <c r="KI45" s="454">
        <f>IFERROR(MATCH(KJ$44,Sheep!$R$314:$R$321,1),0)</f>
        <v>5</v>
      </c>
      <c r="KJ45" s="454">
        <f>IFERROR(MATCH(KK$44,Sheep!$R$314:$R$321,1),0)</f>
        <v>5</v>
      </c>
      <c r="KK45" s="454">
        <f>IFERROR(MATCH(KL$44,Sheep!$R$314:$R$321,1),0)</f>
        <v>5</v>
      </c>
      <c r="KL45" s="454">
        <f>IFERROR(MATCH(KM$44,Sheep!$R$314:$R$321,1),0)</f>
        <v>5</v>
      </c>
      <c r="KM45" s="454">
        <f>IFERROR(MATCH(KN$44,Sheep!$R$314:$R$321,1),0)</f>
        <v>5</v>
      </c>
      <c r="KN45" s="454">
        <f>IFERROR(MATCH(KO$44,Sheep!$R$314:$R$321,1),0)</f>
        <v>5</v>
      </c>
      <c r="KO45" s="454">
        <f>IFERROR(MATCH(KP$44,Sheep!$R$314:$R$321,1),0)</f>
        <v>5</v>
      </c>
      <c r="KP45" s="454">
        <f>IFERROR(MATCH(KQ$44,Sheep!$R$314:$R$321,1),0)</f>
        <v>5</v>
      </c>
      <c r="KQ45" s="454">
        <f>IFERROR(MATCH(KR$44,Sheep!$R$314:$R$321,1),0)</f>
        <v>5</v>
      </c>
      <c r="KR45" s="454">
        <f>IFERROR(MATCH(KS$44,Sheep!$R$314:$R$321,1),0)</f>
        <v>5</v>
      </c>
      <c r="KS45" s="454">
        <f>IFERROR(MATCH(KT$44,Sheep!$R$314:$R$321,1),0)</f>
        <v>5</v>
      </c>
      <c r="KT45" s="454">
        <f>IFERROR(MATCH(KU$44,Sheep!$R$314:$R$321,1),0)</f>
        <v>5</v>
      </c>
      <c r="KU45" s="454">
        <f>IFERROR(MATCH(KV$44,Sheep!$R$314:$R$321,1),0)</f>
        <v>5</v>
      </c>
      <c r="KV45" s="454">
        <f>IFERROR(MATCH(KW$44,Sheep!$R$314:$R$321,1),0)</f>
        <v>5</v>
      </c>
      <c r="KW45" s="454">
        <f>IFERROR(MATCH(KX$44,Sheep!$R$314:$R$321,1),0)</f>
        <v>5</v>
      </c>
      <c r="KX45" s="454">
        <f>IFERROR(MATCH(KY$44,Sheep!$R$314:$R$321,1),0)</f>
        <v>5</v>
      </c>
      <c r="KY45" s="454">
        <f>IFERROR(MATCH(KZ$44,Sheep!$R$314:$R$321,1),0)</f>
        <v>5</v>
      </c>
      <c r="KZ45" s="454">
        <f>IFERROR(MATCH(LA$44,Sheep!$R$314:$R$321,1),0)</f>
        <v>5</v>
      </c>
      <c r="LA45" s="454">
        <f>IFERROR(MATCH(LB$44,Sheep!$R$314:$R$321,1),0)</f>
        <v>5</v>
      </c>
      <c r="LB45" s="454">
        <f>IFERROR(MATCH(LC$44,Sheep!$R$314:$R$321,1),0)</f>
        <v>5</v>
      </c>
      <c r="LC45" s="454">
        <f>IFERROR(MATCH(LD$44,Sheep!$R$314:$R$321,1),0)</f>
        <v>5</v>
      </c>
      <c r="LD45" s="454">
        <f>IFERROR(MATCH(LE$44,Sheep!$R$314:$R$321,1),0)</f>
        <v>5</v>
      </c>
      <c r="LE45" s="454">
        <f>IFERROR(MATCH(LF$44,Sheep!$R$314:$R$321,1),0)</f>
        <v>5</v>
      </c>
      <c r="LF45" s="454">
        <f>IFERROR(MATCH(LG$44,Sheep!$R$314:$R$321,1),0)</f>
        <v>6</v>
      </c>
      <c r="LG45" s="454">
        <f>IFERROR(MATCH(LH$44,Sheep!$R$314:$R$321,1),0)</f>
        <v>6</v>
      </c>
      <c r="LH45" s="454">
        <f>IFERROR(MATCH(LI$44,Sheep!$R$314:$R$321,1),0)</f>
        <v>6</v>
      </c>
      <c r="LI45" s="454">
        <f>IFERROR(MATCH(LJ$44,Sheep!$R$314:$R$321,1),0)</f>
        <v>6</v>
      </c>
      <c r="LJ45" s="454">
        <f>IFERROR(MATCH(LK$44,Sheep!$R$314:$R$321,1),0)</f>
        <v>6</v>
      </c>
      <c r="LK45" s="454">
        <f>IFERROR(MATCH(LL$44,Sheep!$R$314:$R$321,1),0)</f>
        <v>6</v>
      </c>
      <c r="LL45" s="454">
        <f>IFERROR(MATCH(LM$44,Sheep!$R$314:$R$321,1),0)</f>
        <v>6</v>
      </c>
      <c r="LM45" s="454">
        <f>IFERROR(MATCH(LN$44,Sheep!$R$314:$R$321,1),0)</f>
        <v>6</v>
      </c>
      <c r="LN45" s="454">
        <f>IFERROR(MATCH(LO$44,Sheep!$R$314:$R$321,1),0)</f>
        <v>6</v>
      </c>
      <c r="LO45" s="454">
        <f>IFERROR(MATCH(LP$44,Sheep!$R$314:$R$321,1),0)</f>
        <v>6</v>
      </c>
      <c r="LP45" s="454">
        <f>IFERROR(MATCH(LQ$44,Sheep!$R$314:$R$321,1),0)</f>
        <v>6</v>
      </c>
      <c r="LQ45" s="454">
        <f>IFERROR(MATCH(LR$44,Sheep!$R$314:$R$321,1),0)</f>
        <v>6</v>
      </c>
      <c r="LR45" s="454">
        <f>IFERROR(MATCH(LS$44,Sheep!$R$314:$R$321,1),0)</f>
        <v>6</v>
      </c>
      <c r="LS45" s="454">
        <f>IFERROR(MATCH(LT$44,Sheep!$R$314:$R$321,1),0)</f>
        <v>6</v>
      </c>
      <c r="LT45" s="454">
        <f>IFERROR(MATCH(LU$44,Sheep!$R$314:$R$321,1),0)</f>
        <v>6</v>
      </c>
      <c r="LU45" s="454">
        <f>IFERROR(MATCH(LV$44,Sheep!$R$314:$R$321,1),0)</f>
        <v>6</v>
      </c>
      <c r="LV45" s="454">
        <f>IFERROR(MATCH(LW$44,Sheep!$R$314:$R$321,1),0)</f>
        <v>6</v>
      </c>
      <c r="LW45" s="454">
        <f>IFERROR(MATCH(LX$44,Sheep!$R$314:$R$321,1),0)</f>
        <v>6</v>
      </c>
      <c r="LX45" s="454">
        <f>IFERROR(MATCH(LY$44,Sheep!$R$314:$R$321,1),0)</f>
        <v>6</v>
      </c>
      <c r="LY45" s="454">
        <f>IFERROR(MATCH(LZ$44,Sheep!$R$314:$R$321,1),0)</f>
        <v>6</v>
      </c>
      <c r="LZ45" s="454">
        <f>IFERROR(MATCH(MA$44,Sheep!$R$314:$R$321,1),0)</f>
        <v>6</v>
      </c>
      <c r="MA45" s="454">
        <f>IFERROR(MATCH(MB$44,Sheep!$R$314:$R$321,1),0)</f>
        <v>6</v>
      </c>
      <c r="MB45" s="454">
        <f>IFERROR(MATCH(MC$44,Sheep!$R$314:$R$321,1),0)</f>
        <v>6</v>
      </c>
      <c r="MC45" s="454">
        <f>IFERROR(MATCH(MD$44,Sheep!$R$314:$R$321,1),0)</f>
        <v>6</v>
      </c>
      <c r="MD45" s="454">
        <f>IFERROR(MATCH(ME$44,Sheep!$R$314:$R$321,1),0)</f>
        <v>6</v>
      </c>
      <c r="ME45" s="454">
        <f>IFERROR(MATCH(MF$44,Sheep!$R$314:$R$321,1),0)</f>
        <v>6</v>
      </c>
      <c r="MF45" s="454">
        <f>IFERROR(MATCH(MG$44,Sheep!$R$314:$R$321,1),0)</f>
        <v>6</v>
      </c>
      <c r="MG45" s="454">
        <f>IFERROR(MATCH(MH$44,Sheep!$R$314:$R$321,1),0)</f>
        <v>6</v>
      </c>
      <c r="MH45" s="454">
        <f>IFERROR(MATCH(MI$44,Sheep!$R$314:$R$321,1),0)</f>
        <v>6</v>
      </c>
      <c r="MI45" s="454">
        <f>IFERROR(MATCH(MJ$44,Sheep!$R$314:$R$321,1),0)</f>
        <v>6</v>
      </c>
      <c r="MJ45" s="454">
        <f>IFERROR(MATCH(MK$44,Sheep!$R$314:$R$321,1),0)</f>
        <v>6</v>
      </c>
      <c r="MK45" s="454">
        <f>IFERROR(MATCH(ML$44,Sheep!$R$314:$R$321,1),0)</f>
        <v>6</v>
      </c>
      <c r="ML45" s="454">
        <f>IFERROR(MATCH(MM$44,Sheep!$R$314:$R$321,1),0)</f>
        <v>6</v>
      </c>
      <c r="MM45" s="454">
        <f>IFERROR(MATCH(MN$44,Sheep!$R$314:$R$321,1),0)</f>
        <v>6</v>
      </c>
      <c r="MN45" s="454">
        <f>IFERROR(MATCH(MO$44,Sheep!$R$314:$R$321,1),0)</f>
        <v>6</v>
      </c>
      <c r="MO45" s="454">
        <f>IFERROR(MATCH(MP$44,Sheep!$R$314:$R$321,1),0)</f>
        <v>6</v>
      </c>
      <c r="MP45" s="454">
        <f>IFERROR(MATCH(MQ$44,Sheep!$R$314:$R$321,1),0)</f>
        <v>6</v>
      </c>
      <c r="MQ45" s="454">
        <f>IFERROR(MATCH(MR$44,Sheep!$R$314:$R$321,1),0)</f>
        <v>6</v>
      </c>
      <c r="MR45" s="454">
        <f>IFERROR(MATCH(MS$44,Sheep!$R$314:$R$321,1),0)</f>
        <v>6</v>
      </c>
      <c r="MS45" s="454">
        <f>IFERROR(MATCH(MT$44,Sheep!$R$314:$R$321,1),0)</f>
        <v>6</v>
      </c>
      <c r="MT45" s="454">
        <f>IFERROR(MATCH(MU$44,Sheep!$R$314:$R$321,1),0)</f>
        <v>6</v>
      </c>
      <c r="MU45" s="454">
        <f>IFERROR(MATCH(MV$44,Sheep!$R$314:$R$321,1),0)</f>
        <v>6</v>
      </c>
      <c r="MV45" s="454">
        <f>IFERROR(MATCH(MW$44,Sheep!$R$314:$R$321,1),0)</f>
        <v>6</v>
      </c>
      <c r="MW45" s="454">
        <f>IFERROR(MATCH(MX$44,Sheep!$R$314:$R$321,1),0)</f>
        <v>6</v>
      </c>
      <c r="MX45" s="454">
        <f>IFERROR(MATCH(MY$44,Sheep!$R$314:$R$321,1),0)</f>
        <v>6</v>
      </c>
      <c r="MY45" s="454">
        <f>IFERROR(MATCH(MZ$44,Sheep!$R$314:$R$321,1),0)</f>
        <v>6</v>
      </c>
      <c r="MZ45" s="454">
        <f>IFERROR(MATCH(NA$44,Sheep!$R$314:$R$321,1),0)</f>
        <v>6</v>
      </c>
      <c r="NA45" s="454">
        <f>IFERROR(MATCH(NB$44,Sheep!$R$314:$R$321,1),0)</f>
        <v>6</v>
      </c>
      <c r="NB45" s="454">
        <f>IFERROR(MATCH(NC$44,Sheep!$R$314:$R$321,1),0)</f>
        <v>6</v>
      </c>
      <c r="NC45" s="454">
        <f>IFERROR(MATCH(ND$44,Sheep!$R$314:$R$321,1),0)</f>
        <v>6</v>
      </c>
      <c r="ND45" s="454">
        <f>IFERROR(MATCH(NE$44,Sheep!$R$314:$R$321,1),0)</f>
        <v>6</v>
      </c>
      <c r="NE45" s="454">
        <f>IFERROR(MATCH(NF$44,Sheep!$R$314:$R$321,1),0)</f>
        <v>6</v>
      </c>
      <c r="NF45" s="454">
        <f>IFERROR(MATCH(NG$44,Sheep!$R$314:$R$321,1),0)</f>
        <v>7</v>
      </c>
      <c r="NG45" s="454">
        <f>IFERROR(MATCH(NH$44,Sheep!$R$314:$R$321,1),0)</f>
        <v>7</v>
      </c>
      <c r="NH45" s="454">
        <f>IFERROR(MATCH(NI$44,Sheep!$R$314:$R$321,1),0)</f>
        <v>7</v>
      </c>
      <c r="NI45" s="454">
        <f>IFERROR(MATCH(NJ$44,Sheep!$R$314:$R$321,1),0)</f>
        <v>7</v>
      </c>
      <c r="NJ45" s="454">
        <f>IFERROR(MATCH(NK$44,Sheep!$R$314:$R$321,1),0)</f>
        <v>7</v>
      </c>
      <c r="NK45" s="454">
        <f>IFERROR(MATCH(NL$44,Sheep!$R$314:$R$321,1),0)</f>
        <v>7</v>
      </c>
      <c r="NL45" s="454">
        <f>IFERROR(MATCH(NM$44,Sheep!$R$314:$R$321,1),0)</f>
        <v>7</v>
      </c>
      <c r="NM45" s="454">
        <f>IFERROR(MATCH(NN$44,Sheep!$R$314:$R$321,1),0)</f>
        <v>7</v>
      </c>
      <c r="NN45" s="454">
        <f>IFERROR(MATCH(NO$44,Sheep!$R$314:$R$321,1),0)</f>
        <v>7</v>
      </c>
      <c r="NO45" s="454">
        <f>IFERROR(MATCH(NP$44,Sheep!$R$314:$R$321,1),0)</f>
        <v>7</v>
      </c>
      <c r="NP45" s="454">
        <f>IFERROR(MATCH(NQ$44,Sheep!$R$314:$R$321,1),0)</f>
        <v>7</v>
      </c>
      <c r="NQ45" s="454">
        <f>IFERROR(MATCH(NR$44,Sheep!$R$314:$R$321,1),0)</f>
        <v>7</v>
      </c>
      <c r="NR45" s="454">
        <f>IFERROR(MATCH(NS$44,Sheep!$R$314:$R$321,1),0)</f>
        <v>7</v>
      </c>
      <c r="NS45" s="454">
        <f>IFERROR(MATCH(NT$44,Sheep!$R$314:$R$321,1),0)</f>
        <v>7</v>
      </c>
      <c r="NT45" s="454">
        <f>IFERROR(MATCH(NU$44,Sheep!$R$314:$R$321,1),0)</f>
        <v>7</v>
      </c>
      <c r="NU45" s="454">
        <f>IFERROR(MATCH(NV$44,Sheep!$R$314:$R$321,1),0)</f>
        <v>7</v>
      </c>
      <c r="NV45" s="454">
        <f>IFERROR(MATCH(NW$44,Sheep!$R$314:$R$321,1),0)</f>
        <v>7</v>
      </c>
      <c r="NW45" s="454">
        <f>IFERROR(MATCH(NX$44,Sheep!$R$314:$R$321,1),0)</f>
        <v>7</v>
      </c>
      <c r="NX45" s="454">
        <f>IFERROR(MATCH(NY$44,Sheep!$R$314:$R$321,1),0)</f>
        <v>7</v>
      </c>
      <c r="NY45" s="454">
        <f>IFERROR(MATCH(NZ$44,Sheep!$R$314:$R$321,1),0)</f>
        <v>7</v>
      </c>
      <c r="NZ45" s="454">
        <f>IFERROR(MATCH(OA$44,Sheep!$R$314:$R$321,1),0)</f>
        <v>7</v>
      </c>
      <c r="OA45" s="454">
        <f>IFERROR(MATCH(OB$44,Sheep!$R$314:$R$321,1),0)</f>
        <v>7</v>
      </c>
      <c r="OB45" s="454">
        <f>IFERROR(MATCH(OC$44,Sheep!$R$314:$R$321,1),0)</f>
        <v>7</v>
      </c>
      <c r="OC45" s="454">
        <f>IFERROR(MATCH(OD$44,Sheep!$R$314:$R$321,1),0)</f>
        <v>7</v>
      </c>
      <c r="OD45" s="454">
        <f>IFERROR(MATCH(OE$44,Sheep!$R$314:$R$321,1),0)</f>
        <v>7</v>
      </c>
      <c r="OE45" s="454">
        <f>IFERROR(MATCH(OF$44,Sheep!$R$314:$R$321,1),0)</f>
        <v>7</v>
      </c>
      <c r="OF45" s="454">
        <f>IFERROR(MATCH(OG$44,Sheep!$R$314:$R$321,1),0)</f>
        <v>7</v>
      </c>
      <c r="OG45" s="454">
        <f>IFERROR(MATCH(OH$44,Sheep!$R$314:$R$321,1),0)</f>
        <v>7</v>
      </c>
      <c r="OH45" s="454">
        <f>IFERROR(MATCH(OI$44,Sheep!$R$314:$R$321,1),0)</f>
        <v>7</v>
      </c>
      <c r="OI45" s="454">
        <f>IFERROR(MATCH(OJ$44,Sheep!$R$314:$R$321,1),0)</f>
        <v>7</v>
      </c>
      <c r="OJ45" s="454">
        <f>IFERROR(MATCH(OK$44,Sheep!$R$314:$R$321,1),0)</f>
        <v>7</v>
      </c>
      <c r="OK45" s="454">
        <f>IFERROR(MATCH(OL$44,Sheep!$R$314:$R$321,1),0)</f>
        <v>7</v>
      </c>
      <c r="OL45" s="454">
        <f>IFERROR(MATCH(OM$44,Sheep!$R$314:$R$321,1),0)</f>
        <v>7</v>
      </c>
      <c r="OM45" s="454">
        <f>IFERROR(MATCH(ON$44,Sheep!$R$314:$R$321,1),0)</f>
        <v>7</v>
      </c>
      <c r="ON45" s="454">
        <f>IFERROR(MATCH(OO$44,Sheep!$R$314:$R$321,1),0)</f>
        <v>7</v>
      </c>
      <c r="OO45" s="454">
        <f>IFERROR(MATCH(OP$44,Sheep!$R$314:$R$321,1),0)</f>
        <v>7</v>
      </c>
      <c r="OP45" s="454">
        <f>IFERROR(MATCH(OQ$44,Sheep!$R$314:$R$321,1),0)</f>
        <v>7</v>
      </c>
      <c r="OQ45" s="454">
        <f>IFERROR(MATCH(OR$44,Sheep!$R$314:$R$321,1),0)</f>
        <v>7</v>
      </c>
      <c r="OR45" s="454">
        <f>IFERROR(MATCH(OS$44,Sheep!$R$314:$R$321,1),0)</f>
        <v>7</v>
      </c>
      <c r="OS45" s="454">
        <f>IFERROR(MATCH(OT$44,Sheep!$R$314:$R$321,1),0)</f>
        <v>7</v>
      </c>
      <c r="OT45" s="454">
        <f>IFERROR(MATCH(OU$44,Sheep!$R$314:$R$321,1),0)</f>
        <v>7</v>
      </c>
      <c r="OU45" s="454">
        <f>IFERROR(MATCH(OV$44,Sheep!$R$314:$R$321,1),0)</f>
        <v>7</v>
      </c>
      <c r="OV45" s="454">
        <f>IFERROR(MATCH(OW$44,Sheep!$R$314:$R$321,1),0)</f>
        <v>7</v>
      </c>
      <c r="OW45" s="454">
        <f>IFERROR(MATCH(OX$44,Sheep!$R$314:$R$321,1),0)</f>
        <v>7</v>
      </c>
      <c r="OX45" s="454">
        <f>IFERROR(MATCH(OY$44,Sheep!$R$314:$R$321,1),0)</f>
        <v>7</v>
      </c>
      <c r="OY45" s="454">
        <f>IFERROR(MATCH(OZ$44,Sheep!$R$314:$R$321,1),0)</f>
        <v>7</v>
      </c>
      <c r="OZ45" s="454">
        <f>IFERROR(MATCH(PA$44,Sheep!$R$314:$R$321,1),0)</f>
        <v>7</v>
      </c>
      <c r="PA45" s="454">
        <f>IFERROR(MATCH(PB$44,Sheep!$R$314:$R$321,1),0)</f>
        <v>7</v>
      </c>
      <c r="PB45" s="454">
        <f>IFERROR(MATCH(PC$44,Sheep!$R$314:$R$321,1),0)</f>
        <v>7</v>
      </c>
      <c r="PC45" s="454">
        <f>IFERROR(MATCH(PD$44,Sheep!$R$314:$R$321,1),0)</f>
        <v>7</v>
      </c>
      <c r="PD45" s="454">
        <f>IFERROR(MATCH(PE$44,Sheep!$R$314:$R$321,1),0)</f>
        <v>7</v>
      </c>
      <c r="PE45" s="454">
        <f>IFERROR(MATCH(PF$44,Sheep!$R$314:$R$321,1),0)</f>
        <v>7</v>
      </c>
      <c r="PF45" s="454">
        <f>IFERROR(MATCH(PG$44,Sheep!$R$314:$R$321,1),0)</f>
        <v>8</v>
      </c>
      <c r="PG45" s="454">
        <f>IFERROR(MATCH(PH$44,Sheep!$R$314:$R$321,1),0)</f>
        <v>8</v>
      </c>
      <c r="PH45" s="454">
        <f>IFERROR(MATCH(PI$44,Sheep!$R$314:$R$321,1),0)</f>
        <v>8</v>
      </c>
      <c r="PI45" s="454">
        <f>IFERROR(MATCH(PJ$44,Sheep!$R$314:$R$321,1),0)</f>
        <v>8</v>
      </c>
      <c r="PJ45" s="454">
        <f>IFERROR(MATCH(PK$44,Sheep!$R$314:$R$321,1),0)</f>
        <v>8</v>
      </c>
      <c r="PK45" s="454">
        <f>IFERROR(MATCH(PL$44,Sheep!$R$314:$R$321,1),0)</f>
        <v>8</v>
      </c>
      <c r="PL45" s="454">
        <f>IFERROR(MATCH(PM$44,Sheep!$R$314:$R$321,1),0)</f>
        <v>8</v>
      </c>
      <c r="PM45" s="454">
        <f>IFERROR(MATCH(PN$44,Sheep!$R$314:$R$321,1),0)</f>
        <v>8</v>
      </c>
      <c r="PN45" s="454">
        <f>IFERROR(MATCH(PO$44,Sheep!$R$314:$R$321,1),0)</f>
        <v>8</v>
      </c>
      <c r="PO45" s="454">
        <f>IFERROR(MATCH(PP$44,Sheep!$R$314:$R$321,1),0)</f>
        <v>8</v>
      </c>
      <c r="PP45" s="454">
        <f>IFERROR(MATCH(PQ$44,Sheep!$R$314:$R$321,1),0)</f>
        <v>8</v>
      </c>
      <c r="PQ45" s="454">
        <f>IFERROR(MATCH(PR$44,Sheep!$R$314:$R$321,1),0)</f>
        <v>8</v>
      </c>
      <c r="PR45" s="454">
        <f>IFERROR(MATCH(PS$44,Sheep!$R$314:$R$321,1),0)</f>
        <v>8</v>
      </c>
      <c r="PS45" s="454">
        <f>IFERROR(MATCH(PT$44,Sheep!$R$314:$R$321,1),0)</f>
        <v>8</v>
      </c>
      <c r="PT45" s="454">
        <f>IFERROR(MATCH(PU$44,Sheep!$R$314:$R$321,1),0)</f>
        <v>8</v>
      </c>
      <c r="PU45" s="454">
        <f>IFERROR(MATCH(PV$44,Sheep!$R$314:$R$321,1),0)</f>
        <v>8</v>
      </c>
      <c r="PV45" s="454">
        <f>IFERROR(MATCH(PW$44,Sheep!$R$314:$R$321,1),0)</f>
        <v>8</v>
      </c>
      <c r="PW45" s="454">
        <f>IFERROR(MATCH(PX$44,Sheep!$R$314:$R$321,1),0)</f>
        <v>8</v>
      </c>
      <c r="PX45" s="454">
        <f>IFERROR(MATCH(PY$44,Sheep!$R$314:$R$321,1),0)</f>
        <v>8</v>
      </c>
      <c r="PY45" s="454">
        <f>IFERROR(MATCH(PZ$44,Sheep!$R$314:$R$321,1),0)</f>
        <v>8</v>
      </c>
      <c r="PZ45" s="454">
        <f>IFERROR(MATCH(QA$44,Sheep!$R$314:$R$321,1),0)</f>
        <v>8</v>
      </c>
      <c r="QA45" s="454">
        <f>IFERROR(MATCH(QB$44,Sheep!$R$314:$R$321,1),0)</f>
        <v>8</v>
      </c>
      <c r="QB45" s="454">
        <f>IFERROR(MATCH(QC$44,Sheep!$R$314:$R$321,1),0)</f>
        <v>8</v>
      </c>
      <c r="QC45" s="454">
        <f>IFERROR(MATCH(QD$44,Sheep!$R$314:$R$321,1),0)</f>
        <v>8</v>
      </c>
      <c r="QD45" s="454">
        <f>IFERROR(MATCH(QE$44,Sheep!$R$314:$R$321,1),0)</f>
        <v>8</v>
      </c>
      <c r="QE45" s="454">
        <f>IFERROR(MATCH(QF$44,Sheep!$R$314:$R$321,1),0)</f>
        <v>8</v>
      </c>
      <c r="QF45" s="454">
        <f>IFERROR(MATCH(QG$44,Sheep!$R$314:$R$321,1),0)</f>
        <v>8</v>
      </c>
      <c r="QG45" s="454">
        <f>IFERROR(MATCH(QH$44,Sheep!$R$314:$R$321,1),0)</f>
        <v>8</v>
      </c>
      <c r="QH45" s="454">
        <f>IFERROR(MATCH(QI$44,Sheep!$R$314:$R$321,1),0)</f>
        <v>8</v>
      </c>
      <c r="QI45" s="454">
        <f>IFERROR(MATCH(QJ$44,Sheep!$R$314:$R$321,1),0)</f>
        <v>8</v>
      </c>
      <c r="QJ45" s="454">
        <f>IFERROR(MATCH(QK$44,Sheep!$R$314:$R$321,1),0)</f>
        <v>8</v>
      </c>
      <c r="QK45" s="454">
        <f>IFERROR(MATCH(QL$44,Sheep!$R$314:$R$321,1),0)</f>
        <v>8</v>
      </c>
      <c r="QL45" s="454">
        <f>IFERROR(MATCH(QM$44,Sheep!$R$314:$R$321,1),0)</f>
        <v>8</v>
      </c>
      <c r="QM45" s="454">
        <f>IFERROR(MATCH(QN$44,Sheep!$R$314:$R$321,1),0)</f>
        <v>8</v>
      </c>
      <c r="QN45" s="454">
        <f>IFERROR(MATCH(QO$44,Sheep!$R$314:$R$321,1),0)</f>
        <v>8</v>
      </c>
      <c r="QO45" s="454">
        <f>IFERROR(MATCH(QP$44,Sheep!$R$314:$R$321,1),0)</f>
        <v>8</v>
      </c>
      <c r="QP45" s="454">
        <f>IFERROR(MATCH(QQ$44,Sheep!$R$314:$R$321,1),0)</f>
        <v>8</v>
      </c>
      <c r="QQ45" s="454">
        <f>IFERROR(MATCH(QR$44,Sheep!$R$314:$R$321,1),0)</f>
        <v>8</v>
      </c>
      <c r="QR45" s="454">
        <f>IFERROR(MATCH(QS$44,Sheep!$R$314:$R$321,1),0)</f>
        <v>8</v>
      </c>
      <c r="QS45" s="454">
        <f>IFERROR(MATCH(QT$44,Sheep!$R$314:$R$321,1),0)</f>
        <v>8</v>
      </c>
      <c r="QT45" s="454">
        <f>IFERROR(MATCH(QU$44,Sheep!$R$314:$R$321,1),0)</f>
        <v>8</v>
      </c>
      <c r="QU45" s="454">
        <f>IFERROR(MATCH(QV$44,Sheep!$R$314:$R$321,1),0)</f>
        <v>8</v>
      </c>
      <c r="QV45" s="454">
        <f>IFERROR(MATCH(QW$44,Sheep!$R$314:$R$321,1),0)</f>
        <v>8</v>
      </c>
      <c r="QW45" s="454">
        <f>IFERROR(MATCH(QX$44,Sheep!$R$314:$R$321,1),0)</f>
        <v>8</v>
      </c>
      <c r="QX45" s="454">
        <f>IFERROR(MATCH(QY$44,Sheep!$R$314:$R$321,1),0)</f>
        <v>8</v>
      </c>
      <c r="QY45" s="454">
        <f>IFERROR(MATCH(QZ$44,Sheep!$R$314:$R$321,1),0)</f>
        <v>8</v>
      </c>
      <c r="QZ45" s="454">
        <f>IFERROR(MATCH(RA$44,Sheep!$R$314:$R$321,1),0)</f>
        <v>8</v>
      </c>
      <c r="RA45" s="454">
        <f>IFERROR(MATCH(RB$44,Sheep!$R$314:$R$321,1),0)</f>
        <v>8</v>
      </c>
      <c r="RB45" s="454">
        <f>IFERROR(MATCH(RC$44,Sheep!$R$314:$R$321,1),0)</f>
        <v>8</v>
      </c>
      <c r="RC45" s="454">
        <f>IFERROR(MATCH(RD$44,Sheep!$R$314:$R$321,1),0)</f>
        <v>8</v>
      </c>
      <c r="RD45" s="454">
        <f>IFERROR(MATCH(RE$44,Sheep!$R$314:$R$321,1),0)</f>
        <v>8</v>
      </c>
      <c r="RE45" s="454">
        <f>IFERROR(MATCH(RF$44,Sheep!$R$314:$R$321,1),0)</f>
        <v>8</v>
      </c>
      <c r="RF45" s="454">
        <f>IFERROR(MATCH(RG$44,Sheep!$R$314:$R$321,1),0)</f>
        <v>8</v>
      </c>
      <c r="RG45" s="454">
        <f>IFERROR(MATCH(RH$44,Sheep!$R$314:$R$321,1),0)</f>
        <v>8</v>
      </c>
      <c r="RH45" s="454">
        <f>IFERROR(MATCH(RI$44,Sheep!$R$314:$R$321,1),0)</f>
        <v>8</v>
      </c>
      <c r="RI45" s="454">
        <f>IFERROR(MATCH(RJ$44,Sheep!$R$314:$R$321,1),0)</f>
        <v>8</v>
      </c>
      <c r="RJ45" s="454">
        <f>IFERROR(MATCH(RK$44,Sheep!$R$314:$R$321,1),0)</f>
        <v>8</v>
      </c>
      <c r="RK45" s="454">
        <f>IFERROR(MATCH(RL$44,Sheep!$R$314:$R$321,1),0)</f>
        <v>8</v>
      </c>
      <c r="RL45" s="454">
        <f>IFERROR(MATCH(RM$44,Sheep!$R$314:$R$321,1),0)</f>
        <v>8</v>
      </c>
      <c r="RM45" s="454">
        <f>IFERROR(MATCH(RN$44,Sheep!$R$314:$R$321,1),0)</f>
        <v>8</v>
      </c>
      <c r="RN45" s="454">
        <f>IFERROR(MATCH(RO$44,Sheep!$R$314:$R$321,1),0)</f>
        <v>8</v>
      </c>
      <c r="RO45" s="454">
        <f>IFERROR(MATCH(RP$44,Sheep!$R$314:$R$321,1),0)</f>
        <v>8</v>
      </c>
      <c r="RP45" s="454">
        <f>IFERROR(MATCH(RQ$44,Sheep!$R$314:$R$321,1),0)</f>
        <v>8</v>
      </c>
      <c r="RQ45" s="454">
        <f>IFERROR(MATCH(RR$44,Sheep!$R$314:$R$321,1),0)</f>
        <v>8</v>
      </c>
      <c r="RR45" s="454">
        <f>IFERROR(MATCH(RS$44,Sheep!$R$314:$R$321,1),0)</f>
        <v>8</v>
      </c>
      <c r="RS45" s="454">
        <f>IFERROR(MATCH(RT$44,Sheep!$R$314:$R$321,1),0)</f>
        <v>8</v>
      </c>
      <c r="RT45" s="454">
        <f>IFERROR(MATCH(RU$44,Sheep!$R$314:$R$321,1),0)</f>
        <v>8</v>
      </c>
      <c r="RU45" s="454">
        <f>IFERROR(MATCH(RV$44,Sheep!$R$314:$R$321,1),0)</f>
        <v>8</v>
      </c>
      <c r="RV45" s="454">
        <f>IFERROR(MATCH(RW$44,Sheep!$R$314:$R$321,1),0)</f>
        <v>8</v>
      </c>
      <c r="RW45" s="454">
        <f>IFERROR(MATCH(RX$44,Sheep!$R$314:$R$321,1),0)</f>
        <v>8</v>
      </c>
      <c r="RX45" s="454">
        <f>IFERROR(MATCH(RY$44,Sheep!$R$314:$R$321,1),0)</f>
        <v>8</v>
      </c>
      <c r="RY45" s="454">
        <f>IFERROR(MATCH(RZ$44,Sheep!$R$314:$R$321,1),0)</f>
        <v>8</v>
      </c>
      <c r="RZ45" s="454">
        <f>IFERROR(MATCH(SA$44,Sheep!$R$314:$R$321,1),0)</f>
        <v>8</v>
      </c>
      <c r="SA45" s="454">
        <f>IFERROR(MATCH(SB$44,Sheep!$R$314:$R$321,1),0)</f>
        <v>8</v>
      </c>
      <c r="SB45" s="454">
        <f>IFERROR(MATCH(SC$44,Sheep!$R$314:$R$321,1),0)</f>
        <v>8</v>
      </c>
      <c r="SC45" s="454">
        <f>IFERROR(MATCH(SD$44,Sheep!$R$314:$R$321,1),0)</f>
        <v>8</v>
      </c>
      <c r="SD45" s="454">
        <f>IFERROR(MATCH(SE$44,Sheep!$R$314:$R$321,1),0)</f>
        <v>8</v>
      </c>
      <c r="SE45" s="454">
        <f>IFERROR(MATCH(SF$44,Sheep!$R$314:$R$321,1),0)</f>
        <v>8</v>
      </c>
      <c r="SF45" s="454">
        <f>IFERROR(MATCH(SG$44,Sheep!$R$314:$R$321,1),0)</f>
        <v>8</v>
      </c>
      <c r="SG45" s="454">
        <f>IFERROR(MATCH(SH$44,Sheep!$R$314:$R$321,1),0)</f>
        <v>8</v>
      </c>
      <c r="SH45" s="454">
        <f>IFERROR(MATCH(SI$44,Sheep!$R$314:$R$321,1),0)</f>
        <v>8</v>
      </c>
      <c r="SI45" s="454">
        <f>IFERROR(MATCH(SJ$44,Sheep!$R$314:$R$321,1),0)</f>
        <v>0</v>
      </c>
      <c r="SJ45" s="253"/>
      <c r="SK45" s="255"/>
      <c r="SL45" s="243"/>
      <c r="SM45" s="243"/>
      <c r="SN45" s="243"/>
    </row>
    <row r="46" spans="1:508" hidden="1" outlineLevel="3" x14ac:dyDescent="0.35">
      <c r="A46" s="243"/>
      <c r="B46" s="252"/>
      <c r="C46" s="441">
        <f>INT($C$40)+3</f>
        <v>4</v>
      </c>
      <c r="D46" s="253"/>
      <c r="E46" s="325"/>
      <c r="F46" s="325"/>
      <c r="G46" s="253"/>
      <c r="H46" s="267"/>
      <c r="I46" s="267"/>
      <c r="J46" s="453" t="s">
        <v>711</v>
      </c>
      <c r="K46" s="497">
        <f>IFERROR(INDEX(Sheep!$R$314:$R$321,K45,1),0)</f>
        <v>0</v>
      </c>
      <c r="L46" s="497">
        <f>IFERROR(INDEX(Sheep!$R$314:$R$321,L45,1),0)</f>
        <v>0</v>
      </c>
      <c r="M46" s="497">
        <f>IFERROR(INDEX(Sheep!$R$314:$R$321,M45,1),0)</f>
        <v>0</v>
      </c>
      <c r="N46" s="497">
        <f>IFERROR(INDEX(Sheep!$R$314:$R$321,N45,1),0)</f>
        <v>0</v>
      </c>
      <c r="O46" s="497">
        <f>IFERROR(INDEX(Sheep!$R$314:$R$321,O45,1),0)</f>
        <v>0</v>
      </c>
      <c r="P46" s="497">
        <f>IFERROR(INDEX(Sheep!$R$314:$R$321,P45,1),0)</f>
        <v>0</v>
      </c>
      <c r="Q46" s="497">
        <f>IFERROR(INDEX(Sheep!$R$314:$R$321,Q45,1),0)</f>
        <v>0</v>
      </c>
      <c r="R46" s="497">
        <f>IFERROR(INDEX(Sheep!$R$314:$R$321,R45,1),0)</f>
        <v>0</v>
      </c>
      <c r="S46" s="497">
        <f>IFERROR(INDEX(Sheep!$R$314:$R$321,S45,1),0)</f>
        <v>0</v>
      </c>
      <c r="T46" s="497">
        <f>IFERROR(INDEX(Sheep!$R$314:$R$321,T45,1),0)</f>
        <v>0</v>
      </c>
      <c r="U46" s="497">
        <f>IFERROR(INDEX(Sheep!$R$314:$R$321,U45,1),0)</f>
        <v>0</v>
      </c>
      <c r="V46" s="497">
        <f>IFERROR(INDEX(Sheep!$R$314:$R$321,V45,1),0)</f>
        <v>0</v>
      </c>
      <c r="W46" s="497">
        <f>IFERROR(INDEX(Sheep!$R$314:$R$321,W45,1),0)</f>
        <v>0</v>
      </c>
      <c r="X46" s="497">
        <f>IFERROR(INDEX(Sheep!$R$314:$R$321,X45,1),0)</f>
        <v>0</v>
      </c>
      <c r="Y46" s="497">
        <f>IFERROR(INDEX(Sheep!$R$314:$R$321,Y45,1),0)</f>
        <v>0</v>
      </c>
      <c r="Z46" s="497">
        <f>IFERROR(INDEX(Sheep!$R$314:$R$321,Z45,1),0)</f>
        <v>0</v>
      </c>
      <c r="AA46" s="497">
        <f>IFERROR(INDEX(Sheep!$R$314:$R$321,AA45,1),0)</f>
        <v>0</v>
      </c>
      <c r="AB46" s="497">
        <f>IFERROR(INDEX(Sheep!$R$314:$R$321,AB45,1),0)</f>
        <v>0</v>
      </c>
      <c r="AC46" s="497">
        <f>IFERROR(INDEX(Sheep!$R$314:$R$321,AC45,1),0)</f>
        <v>0</v>
      </c>
      <c r="AD46" s="497">
        <f>IFERROR(INDEX(Sheep!$R$314:$R$321,AD45,1),0)</f>
        <v>0</v>
      </c>
      <c r="AE46" s="497">
        <f>IFERROR(INDEX(Sheep!$R$314:$R$321,AE45,1),0)</f>
        <v>0</v>
      </c>
      <c r="AF46" s="497">
        <f>IFERROR(INDEX(Sheep!$R$314:$R$321,AF45,1),0)</f>
        <v>0</v>
      </c>
      <c r="AG46" s="497">
        <f>IFERROR(INDEX(Sheep!$R$314:$R$321,AG45,1),0)</f>
        <v>0</v>
      </c>
      <c r="AH46" s="497">
        <f>IFERROR(INDEX(Sheep!$R$314:$R$321,AH45,1),0)</f>
        <v>0</v>
      </c>
      <c r="AI46" s="497">
        <f>IFERROR(INDEX(Sheep!$R$314:$R$321,AI45,1),0)</f>
        <v>0</v>
      </c>
      <c r="AJ46" s="497">
        <f>IFERROR(INDEX(Sheep!$R$314:$R$321,AJ45,1),0)</f>
        <v>0</v>
      </c>
      <c r="AK46" s="497">
        <f>IFERROR(INDEX(Sheep!$R$314:$R$321,AK45,1),0)</f>
        <v>0</v>
      </c>
      <c r="AL46" s="497">
        <f>IFERROR(INDEX(Sheep!$R$314:$R$321,AL45,1),0)</f>
        <v>0</v>
      </c>
      <c r="AM46" s="497">
        <f>IFERROR(INDEX(Sheep!$R$314:$R$321,AM45,1),0)</f>
        <v>0</v>
      </c>
      <c r="AN46" s="497">
        <f>IFERROR(INDEX(Sheep!$R$314:$R$321,AN45,1),0)</f>
        <v>0</v>
      </c>
      <c r="AO46" s="497">
        <f>IFERROR(INDEX(Sheep!$R$314:$R$321,AO45,1),0)</f>
        <v>0</v>
      </c>
      <c r="AP46" s="497">
        <f>IFERROR(INDEX(Sheep!$R$314:$R$321,AP45,1),0)</f>
        <v>0</v>
      </c>
      <c r="AQ46" s="497">
        <f>IFERROR(INDEX(Sheep!$R$314:$R$321,AQ45,1),0)</f>
        <v>0</v>
      </c>
      <c r="AR46" s="497">
        <f>IFERROR(INDEX(Sheep!$R$314:$R$321,AR45,1),0)</f>
        <v>0</v>
      </c>
      <c r="AS46" s="497">
        <f>IFERROR(INDEX(Sheep!$R$314:$R$321,AS45,1),0)</f>
        <v>0</v>
      </c>
      <c r="AT46" s="497">
        <f>IFERROR(INDEX(Sheep!$R$314:$R$321,AT45,1),0)</f>
        <v>0</v>
      </c>
      <c r="AU46" s="497">
        <f>IFERROR(INDEX(Sheep!$R$314:$R$321,AU45,1),0)</f>
        <v>0</v>
      </c>
      <c r="AV46" s="497">
        <f>IFERROR(INDEX(Sheep!$R$314:$R$321,AV45,1),0)</f>
        <v>0</v>
      </c>
      <c r="AW46" s="497">
        <f>IFERROR(INDEX(Sheep!$R$314:$R$321,AW45,1),0)</f>
        <v>0</v>
      </c>
      <c r="AX46" s="497">
        <f>IFERROR(INDEX(Sheep!$R$314:$R$321,AX45,1),0)</f>
        <v>0</v>
      </c>
      <c r="AY46" s="497">
        <f>IFERROR(INDEX(Sheep!$R$314:$R$321,AY45,1),0)</f>
        <v>0</v>
      </c>
      <c r="AZ46" s="497">
        <f>IFERROR(INDEX(Sheep!$R$314:$R$321,AZ45,1),0)</f>
        <v>0</v>
      </c>
      <c r="BA46" s="497">
        <f>IFERROR(INDEX(Sheep!$R$314:$R$321,BA45,1),0)</f>
        <v>0</v>
      </c>
      <c r="BB46" s="497">
        <f>IFERROR(INDEX(Sheep!$R$314:$R$321,BB45,1),0)</f>
        <v>0</v>
      </c>
      <c r="BC46" s="497">
        <f>IFERROR(INDEX(Sheep!$R$314:$R$321,BC45,1),0)</f>
        <v>0</v>
      </c>
      <c r="BD46" s="497">
        <f>IFERROR(INDEX(Sheep!$R$314:$R$321,BD45,1),0)</f>
        <v>0</v>
      </c>
      <c r="BE46" s="497">
        <f>IFERROR(INDEX(Sheep!$R$314:$R$321,BE45,1),0)</f>
        <v>0</v>
      </c>
      <c r="BF46" s="497">
        <f>IFERROR(INDEX(Sheep!$R$314:$R$321,BF45,1),0)</f>
        <v>43802</v>
      </c>
      <c r="BG46" s="497">
        <f>IFERROR(INDEX(Sheep!$R$314:$R$321,BG45,1),0)</f>
        <v>43802</v>
      </c>
      <c r="BH46" s="497">
        <f>IFERROR(INDEX(Sheep!$R$314:$R$321,BH45,1),0)</f>
        <v>43802</v>
      </c>
      <c r="BI46" s="497">
        <f>IFERROR(INDEX(Sheep!$R$314:$R$321,BI45,1),0)</f>
        <v>43802</v>
      </c>
      <c r="BJ46" s="497">
        <f>IFERROR(INDEX(Sheep!$R$314:$R$321,BJ45,1),0)</f>
        <v>43802</v>
      </c>
      <c r="BK46" s="497">
        <f>IFERROR(INDEX(Sheep!$R$314:$R$321,BK45,1),0)</f>
        <v>43802</v>
      </c>
      <c r="BL46" s="497">
        <f>IFERROR(INDEX(Sheep!$R$314:$R$321,BL45,1),0)</f>
        <v>43802</v>
      </c>
      <c r="BM46" s="497">
        <f>IFERROR(INDEX(Sheep!$R$314:$R$321,BM45,1),0)</f>
        <v>43802</v>
      </c>
      <c r="BN46" s="497">
        <f>IFERROR(INDEX(Sheep!$R$314:$R$321,BN45,1),0)</f>
        <v>43802</v>
      </c>
      <c r="BO46" s="497">
        <f>IFERROR(INDEX(Sheep!$R$314:$R$321,BO45,1),0)</f>
        <v>43802</v>
      </c>
      <c r="BP46" s="497">
        <f>IFERROR(INDEX(Sheep!$R$314:$R$321,BP45,1),0)</f>
        <v>43802</v>
      </c>
      <c r="BQ46" s="497">
        <f>IFERROR(INDEX(Sheep!$R$314:$R$321,BQ45,1),0)</f>
        <v>43802</v>
      </c>
      <c r="BR46" s="497">
        <f>IFERROR(INDEX(Sheep!$R$314:$R$321,BR45,1),0)</f>
        <v>43802</v>
      </c>
      <c r="BS46" s="497">
        <f>IFERROR(INDEX(Sheep!$R$314:$R$321,BS45,1),0)</f>
        <v>43802</v>
      </c>
      <c r="BT46" s="497">
        <f>IFERROR(INDEX(Sheep!$R$314:$R$321,BT45,1),0)</f>
        <v>43802</v>
      </c>
      <c r="BU46" s="497">
        <f>IFERROR(INDEX(Sheep!$R$314:$R$321,BU45,1),0)</f>
        <v>43802</v>
      </c>
      <c r="BV46" s="497">
        <f>IFERROR(INDEX(Sheep!$R$314:$R$321,BV45,1),0)</f>
        <v>43802</v>
      </c>
      <c r="BW46" s="497">
        <f>IFERROR(INDEX(Sheep!$R$314:$R$321,BW45,1),0)</f>
        <v>43802</v>
      </c>
      <c r="BX46" s="497">
        <f>IFERROR(INDEX(Sheep!$R$314:$R$321,BX45,1),0)</f>
        <v>43802</v>
      </c>
      <c r="BY46" s="497">
        <f>IFERROR(INDEX(Sheep!$R$314:$R$321,BY45,1),0)</f>
        <v>43802</v>
      </c>
      <c r="BZ46" s="497">
        <f>IFERROR(INDEX(Sheep!$R$314:$R$321,BZ45,1),0)</f>
        <v>43802</v>
      </c>
      <c r="CA46" s="497">
        <f>IFERROR(INDEX(Sheep!$R$314:$R$321,CA45,1),0)</f>
        <v>43802</v>
      </c>
      <c r="CB46" s="497">
        <f>IFERROR(INDEX(Sheep!$R$314:$R$321,CB45,1),0)</f>
        <v>43802</v>
      </c>
      <c r="CC46" s="497">
        <f>IFERROR(INDEX(Sheep!$R$314:$R$321,CC45,1),0)</f>
        <v>43802</v>
      </c>
      <c r="CD46" s="497">
        <f>IFERROR(INDEX(Sheep!$R$314:$R$321,CD45,1),0)</f>
        <v>43802</v>
      </c>
      <c r="CE46" s="497">
        <f>IFERROR(INDEX(Sheep!$R$314:$R$321,CE45,1),0)</f>
        <v>43802</v>
      </c>
      <c r="CF46" s="497">
        <f>IFERROR(INDEX(Sheep!$R$314:$R$321,CF45,1),0)</f>
        <v>43802</v>
      </c>
      <c r="CG46" s="497">
        <f>IFERROR(INDEX(Sheep!$R$314:$R$321,CG45,1),0)</f>
        <v>43802</v>
      </c>
      <c r="CH46" s="497">
        <f>IFERROR(INDEX(Sheep!$R$314:$R$321,CH45,1),0)</f>
        <v>43802</v>
      </c>
      <c r="CI46" s="497">
        <f>IFERROR(INDEX(Sheep!$R$314:$R$321,CI45,1),0)</f>
        <v>43802</v>
      </c>
      <c r="CJ46" s="497">
        <f>IFERROR(INDEX(Sheep!$R$314:$R$321,CJ45,1),0)</f>
        <v>43802</v>
      </c>
      <c r="CK46" s="497">
        <f>IFERROR(INDEX(Sheep!$R$314:$R$321,CK45,1),0)</f>
        <v>43802</v>
      </c>
      <c r="CL46" s="497">
        <f>IFERROR(INDEX(Sheep!$R$314:$R$321,CL45,1),0)</f>
        <v>43802</v>
      </c>
      <c r="CM46" s="497">
        <f>IFERROR(INDEX(Sheep!$R$314:$R$321,CM45,1),0)</f>
        <v>43802</v>
      </c>
      <c r="CN46" s="497">
        <f>IFERROR(INDEX(Sheep!$R$314:$R$321,CN45,1),0)</f>
        <v>43802</v>
      </c>
      <c r="CO46" s="497">
        <f>IFERROR(INDEX(Sheep!$R$314:$R$321,CO45,1),0)</f>
        <v>43802</v>
      </c>
      <c r="CP46" s="497">
        <f>IFERROR(INDEX(Sheep!$R$314:$R$321,CP45,1),0)</f>
        <v>43802</v>
      </c>
      <c r="CQ46" s="497">
        <f>IFERROR(INDEX(Sheep!$R$314:$R$321,CQ45,1),0)</f>
        <v>43802</v>
      </c>
      <c r="CR46" s="497">
        <f>IFERROR(INDEX(Sheep!$R$314:$R$321,CR45,1),0)</f>
        <v>43802</v>
      </c>
      <c r="CS46" s="497">
        <f>IFERROR(INDEX(Sheep!$R$314:$R$321,CS45,1),0)</f>
        <v>43802</v>
      </c>
      <c r="CT46" s="497">
        <f>IFERROR(INDEX(Sheep!$R$314:$R$321,CT45,1),0)</f>
        <v>43802</v>
      </c>
      <c r="CU46" s="497">
        <f>IFERROR(INDEX(Sheep!$R$314:$R$321,CU45,1),0)</f>
        <v>43802</v>
      </c>
      <c r="CV46" s="497">
        <f>IFERROR(INDEX(Sheep!$R$314:$R$321,CV45,1),0)</f>
        <v>43802</v>
      </c>
      <c r="CW46" s="497">
        <f>IFERROR(INDEX(Sheep!$R$314:$R$321,CW45,1),0)</f>
        <v>43802</v>
      </c>
      <c r="CX46" s="497">
        <f>IFERROR(INDEX(Sheep!$R$314:$R$321,CX45,1),0)</f>
        <v>43802</v>
      </c>
      <c r="CY46" s="497">
        <f>IFERROR(INDEX(Sheep!$R$314:$R$321,CY45,1),0)</f>
        <v>43802</v>
      </c>
      <c r="CZ46" s="497">
        <f>IFERROR(INDEX(Sheep!$R$314:$R$321,CZ45,1),0)</f>
        <v>43802</v>
      </c>
      <c r="DA46" s="497">
        <f>IFERROR(INDEX(Sheep!$R$314:$R$321,DA45,1),0)</f>
        <v>43802</v>
      </c>
      <c r="DB46" s="497">
        <f>IFERROR(INDEX(Sheep!$R$314:$R$321,DB45,1),0)</f>
        <v>43802</v>
      </c>
      <c r="DC46" s="497">
        <f>IFERROR(INDEX(Sheep!$R$314:$R$321,DC45,1),0)</f>
        <v>43802</v>
      </c>
      <c r="DD46" s="497">
        <f>IFERROR(INDEX(Sheep!$R$314:$R$321,DD45,1),0)</f>
        <v>43802</v>
      </c>
      <c r="DE46" s="497">
        <f>IFERROR(INDEX(Sheep!$R$314:$R$321,DE45,1),0)</f>
        <v>43802</v>
      </c>
      <c r="DF46" s="497">
        <f>IFERROR(INDEX(Sheep!$R$314:$R$321,DF45,1),0)</f>
        <v>44167</v>
      </c>
      <c r="DG46" s="497">
        <f>IFERROR(INDEX(Sheep!$R$314:$R$321,DG45,1),0)</f>
        <v>44167</v>
      </c>
      <c r="DH46" s="497">
        <f>IFERROR(INDEX(Sheep!$R$314:$R$321,DH45,1),0)</f>
        <v>44167</v>
      </c>
      <c r="DI46" s="497">
        <f>IFERROR(INDEX(Sheep!$R$314:$R$321,DI45,1),0)</f>
        <v>44167</v>
      </c>
      <c r="DJ46" s="497">
        <f>IFERROR(INDEX(Sheep!$R$314:$R$321,DJ45,1),0)</f>
        <v>44167</v>
      </c>
      <c r="DK46" s="497">
        <f>IFERROR(INDEX(Sheep!$R$314:$R$321,DK45,1),0)</f>
        <v>44167</v>
      </c>
      <c r="DL46" s="497">
        <f>IFERROR(INDEX(Sheep!$R$314:$R$321,DL45,1),0)</f>
        <v>44167</v>
      </c>
      <c r="DM46" s="497">
        <f>IFERROR(INDEX(Sheep!$R$314:$R$321,DM45,1),0)</f>
        <v>44167</v>
      </c>
      <c r="DN46" s="497">
        <f>IFERROR(INDEX(Sheep!$R$314:$R$321,DN45,1),0)</f>
        <v>44167</v>
      </c>
      <c r="DO46" s="497">
        <f>IFERROR(INDEX(Sheep!$R$314:$R$321,DO45,1),0)</f>
        <v>44167</v>
      </c>
      <c r="DP46" s="497">
        <f>IFERROR(INDEX(Sheep!$R$314:$R$321,DP45,1),0)</f>
        <v>44167</v>
      </c>
      <c r="DQ46" s="497">
        <f>IFERROR(INDEX(Sheep!$R$314:$R$321,DQ45,1),0)</f>
        <v>44167</v>
      </c>
      <c r="DR46" s="497">
        <f>IFERROR(INDEX(Sheep!$R$314:$R$321,DR45,1),0)</f>
        <v>44167</v>
      </c>
      <c r="DS46" s="497">
        <f>IFERROR(INDEX(Sheep!$R$314:$R$321,DS45,1),0)</f>
        <v>44167</v>
      </c>
      <c r="DT46" s="497">
        <f>IFERROR(INDEX(Sheep!$R$314:$R$321,DT45,1),0)</f>
        <v>44167</v>
      </c>
      <c r="DU46" s="497">
        <f>IFERROR(INDEX(Sheep!$R$314:$R$321,DU45,1),0)</f>
        <v>44167</v>
      </c>
      <c r="DV46" s="497">
        <f>IFERROR(INDEX(Sheep!$R$314:$R$321,DV45,1),0)</f>
        <v>44167</v>
      </c>
      <c r="DW46" s="497">
        <f>IFERROR(INDEX(Sheep!$R$314:$R$321,DW45,1),0)</f>
        <v>44167</v>
      </c>
      <c r="DX46" s="497">
        <f>IFERROR(INDEX(Sheep!$R$314:$R$321,DX45,1),0)</f>
        <v>44167</v>
      </c>
      <c r="DY46" s="497">
        <f>IFERROR(INDEX(Sheep!$R$314:$R$321,DY45,1),0)</f>
        <v>44167</v>
      </c>
      <c r="DZ46" s="497">
        <f>IFERROR(INDEX(Sheep!$R$314:$R$321,DZ45,1),0)</f>
        <v>44167</v>
      </c>
      <c r="EA46" s="497">
        <f>IFERROR(INDEX(Sheep!$R$314:$R$321,EA45,1),0)</f>
        <v>44167</v>
      </c>
      <c r="EB46" s="497">
        <f>IFERROR(INDEX(Sheep!$R$314:$R$321,EB45,1),0)</f>
        <v>44167</v>
      </c>
      <c r="EC46" s="497">
        <f>IFERROR(INDEX(Sheep!$R$314:$R$321,EC45,1),0)</f>
        <v>44167</v>
      </c>
      <c r="ED46" s="497">
        <f>IFERROR(INDEX(Sheep!$R$314:$R$321,ED45,1),0)</f>
        <v>44167</v>
      </c>
      <c r="EE46" s="497">
        <f>IFERROR(INDEX(Sheep!$R$314:$R$321,EE45,1),0)</f>
        <v>44167</v>
      </c>
      <c r="EF46" s="497">
        <f>IFERROR(INDEX(Sheep!$R$314:$R$321,EF45,1),0)</f>
        <v>44167</v>
      </c>
      <c r="EG46" s="497">
        <f>IFERROR(INDEX(Sheep!$R$314:$R$321,EG45,1),0)</f>
        <v>44167</v>
      </c>
      <c r="EH46" s="497">
        <f>IFERROR(INDEX(Sheep!$R$314:$R$321,EH45,1),0)</f>
        <v>44167</v>
      </c>
      <c r="EI46" s="497">
        <f>IFERROR(INDEX(Sheep!$R$314:$R$321,EI45,1),0)</f>
        <v>44167</v>
      </c>
      <c r="EJ46" s="497">
        <f>IFERROR(INDEX(Sheep!$R$314:$R$321,EJ45,1),0)</f>
        <v>44167</v>
      </c>
      <c r="EK46" s="497">
        <f>IFERROR(INDEX(Sheep!$R$314:$R$321,EK45,1),0)</f>
        <v>44167</v>
      </c>
      <c r="EL46" s="497">
        <f>IFERROR(INDEX(Sheep!$R$314:$R$321,EL45,1),0)</f>
        <v>44167</v>
      </c>
      <c r="EM46" s="497">
        <f>IFERROR(INDEX(Sheep!$R$314:$R$321,EM45,1),0)</f>
        <v>44167</v>
      </c>
      <c r="EN46" s="497">
        <f>IFERROR(INDEX(Sheep!$R$314:$R$321,EN45,1),0)</f>
        <v>44167</v>
      </c>
      <c r="EO46" s="497">
        <f>IFERROR(INDEX(Sheep!$R$314:$R$321,EO45,1),0)</f>
        <v>44167</v>
      </c>
      <c r="EP46" s="497">
        <f>IFERROR(INDEX(Sheep!$R$314:$R$321,EP45,1),0)</f>
        <v>44167</v>
      </c>
      <c r="EQ46" s="497">
        <f>IFERROR(INDEX(Sheep!$R$314:$R$321,EQ45,1),0)</f>
        <v>44167</v>
      </c>
      <c r="ER46" s="497">
        <f>IFERROR(INDEX(Sheep!$R$314:$R$321,ER45,1),0)</f>
        <v>44167</v>
      </c>
      <c r="ES46" s="497">
        <f>IFERROR(INDEX(Sheep!$R$314:$R$321,ES45,1),0)</f>
        <v>44167</v>
      </c>
      <c r="ET46" s="497">
        <f>IFERROR(INDEX(Sheep!$R$314:$R$321,ET45,1),0)</f>
        <v>44167</v>
      </c>
      <c r="EU46" s="497">
        <f>IFERROR(INDEX(Sheep!$R$314:$R$321,EU45,1),0)</f>
        <v>44167</v>
      </c>
      <c r="EV46" s="497">
        <f>IFERROR(INDEX(Sheep!$R$314:$R$321,EV45,1),0)</f>
        <v>44167</v>
      </c>
      <c r="EW46" s="497">
        <f>IFERROR(INDEX(Sheep!$R$314:$R$321,EW45,1),0)</f>
        <v>44167</v>
      </c>
      <c r="EX46" s="497">
        <f>IFERROR(INDEX(Sheep!$R$314:$R$321,EX45,1),0)</f>
        <v>44167</v>
      </c>
      <c r="EY46" s="497">
        <f>IFERROR(INDEX(Sheep!$R$314:$R$321,EY45,1),0)</f>
        <v>44167</v>
      </c>
      <c r="EZ46" s="497">
        <f>IFERROR(INDEX(Sheep!$R$314:$R$321,EZ45,1),0)</f>
        <v>44167</v>
      </c>
      <c r="FA46" s="497">
        <f>IFERROR(INDEX(Sheep!$R$314:$R$321,FA45,1),0)</f>
        <v>44167</v>
      </c>
      <c r="FB46" s="497">
        <f>IFERROR(INDEX(Sheep!$R$314:$R$321,FB45,1),0)</f>
        <v>44167</v>
      </c>
      <c r="FC46" s="497">
        <f>IFERROR(INDEX(Sheep!$R$314:$R$321,FC45,1),0)</f>
        <v>44167</v>
      </c>
      <c r="FD46" s="497">
        <f>IFERROR(INDEX(Sheep!$R$314:$R$321,FD45,1),0)</f>
        <v>44167</v>
      </c>
      <c r="FE46" s="497">
        <f>IFERROR(INDEX(Sheep!$R$314:$R$321,FE45,1),0)</f>
        <v>44167</v>
      </c>
      <c r="FF46" s="497">
        <f>IFERROR(INDEX(Sheep!$R$314:$R$321,FF45,1),0)</f>
        <v>44532</v>
      </c>
      <c r="FG46" s="497">
        <f>IFERROR(INDEX(Sheep!$R$314:$R$321,FG45,1),0)</f>
        <v>44532</v>
      </c>
      <c r="FH46" s="497">
        <f>IFERROR(INDEX(Sheep!$R$314:$R$321,FH45,1),0)</f>
        <v>44532</v>
      </c>
      <c r="FI46" s="497">
        <f>IFERROR(INDEX(Sheep!$R$314:$R$321,FI45,1),0)</f>
        <v>44532</v>
      </c>
      <c r="FJ46" s="497">
        <f>IFERROR(INDEX(Sheep!$R$314:$R$321,FJ45,1),0)</f>
        <v>44532</v>
      </c>
      <c r="FK46" s="497">
        <f>IFERROR(INDEX(Sheep!$R$314:$R$321,FK45,1),0)</f>
        <v>44532</v>
      </c>
      <c r="FL46" s="497">
        <f>IFERROR(INDEX(Sheep!$R$314:$R$321,FL45,1),0)</f>
        <v>44532</v>
      </c>
      <c r="FM46" s="497">
        <f>IFERROR(INDEX(Sheep!$R$314:$R$321,FM45,1),0)</f>
        <v>44532</v>
      </c>
      <c r="FN46" s="497">
        <f>IFERROR(INDEX(Sheep!$R$314:$R$321,FN45,1),0)</f>
        <v>44532</v>
      </c>
      <c r="FO46" s="497">
        <f>IFERROR(INDEX(Sheep!$R$314:$R$321,FO45,1),0)</f>
        <v>44532</v>
      </c>
      <c r="FP46" s="497">
        <f>IFERROR(INDEX(Sheep!$R$314:$R$321,FP45,1),0)</f>
        <v>44532</v>
      </c>
      <c r="FQ46" s="497">
        <f>IFERROR(INDEX(Sheep!$R$314:$R$321,FQ45,1),0)</f>
        <v>44532</v>
      </c>
      <c r="FR46" s="497">
        <f>IFERROR(INDEX(Sheep!$R$314:$R$321,FR45,1),0)</f>
        <v>44532</v>
      </c>
      <c r="FS46" s="497">
        <f>IFERROR(INDEX(Sheep!$R$314:$R$321,FS45,1),0)</f>
        <v>44532</v>
      </c>
      <c r="FT46" s="497">
        <f>IFERROR(INDEX(Sheep!$R$314:$R$321,FT45,1),0)</f>
        <v>44532</v>
      </c>
      <c r="FU46" s="497">
        <f>IFERROR(INDEX(Sheep!$R$314:$R$321,FU45,1),0)</f>
        <v>44532</v>
      </c>
      <c r="FV46" s="497">
        <f>IFERROR(INDEX(Sheep!$R$314:$R$321,FV45,1),0)</f>
        <v>44532</v>
      </c>
      <c r="FW46" s="497">
        <f>IFERROR(INDEX(Sheep!$R$314:$R$321,FW45,1),0)</f>
        <v>44532</v>
      </c>
      <c r="FX46" s="497">
        <f>IFERROR(INDEX(Sheep!$R$314:$R$321,FX45,1),0)</f>
        <v>44532</v>
      </c>
      <c r="FY46" s="497">
        <f>IFERROR(INDEX(Sheep!$R$314:$R$321,FY45,1),0)</f>
        <v>44532</v>
      </c>
      <c r="FZ46" s="497">
        <f>IFERROR(INDEX(Sheep!$R$314:$R$321,FZ45,1),0)</f>
        <v>44532</v>
      </c>
      <c r="GA46" s="497">
        <f>IFERROR(INDEX(Sheep!$R$314:$R$321,GA45,1),0)</f>
        <v>44532</v>
      </c>
      <c r="GB46" s="497">
        <f>IFERROR(INDEX(Sheep!$R$314:$R$321,GB45,1),0)</f>
        <v>44532</v>
      </c>
      <c r="GC46" s="497">
        <f>IFERROR(INDEX(Sheep!$R$314:$R$321,GC45,1),0)</f>
        <v>44532</v>
      </c>
      <c r="GD46" s="497">
        <f>IFERROR(INDEX(Sheep!$R$314:$R$321,GD45,1),0)</f>
        <v>44532</v>
      </c>
      <c r="GE46" s="497">
        <f>IFERROR(INDEX(Sheep!$R$314:$R$321,GE45,1),0)</f>
        <v>44532</v>
      </c>
      <c r="GF46" s="497">
        <f>IFERROR(INDEX(Sheep!$R$314:$R$321,GF45,1),0)</f>
        <v>44532</v>
      </c>
      <c r="GG46" s="497">
        <f>IFERROR(INDEX(Sheep!$R$314:$R$321,GG45,1),0)</f>
        <v>44532</v>
      </c>
      <c r="GH46" s="497">
        <f>IFERROR(INDEX(Sheep!$R$314:$R$321,GH45,1),0)</f>
        <v>44532</v>
      </c>
      <c r="GI46" s="497">
        <f>IFERROR(INDEX(Sheep!$R$314:$R$321,GI45,1),0)</f>
        <v>44532</v>
      </c>
      <c r="GJ46" s="497">
        <f>IFERROR(INDEX(Sheep!$R$314:$R$321,GJ45,1),0)</f>
        <v>44532</v>
      </c>
      <c r="GK46" s="497">
        <f>IFERROR(INDEX(Sheep!$R$314:$R$321,GK45,1),0)</f>
        <v>44532</v>
      </c>
      <c r="GL46" s="497">
        <f>IFERROR(INDEX(Sheep!$R$314:$R$321,GL45,1),0)</f>
        <v>44532</v>
      </c>
      <c r="GM46" s="497">
        <f>IFERROR(INDEX(Sheep!$R$314:$R$321,GM45,1),0)</f>
        <v>44532</v>
      </c>
      <c r="GN46" s="497">
        <f>IFERROR(INDEX(Sheep!$R$314:$R$321,GN45,1),0)</f>
        <v>44532</v>
      </c>
      <c r="GO46" s="497">
        <f>IFERROR(INDEX(Sheep!$R$314:$R$321,GO45,1),0)</f>
        <v>44532</v>
      </c>
      <c r="GP46" s="497">
        <f>IFERROR(INDEX(Sheep!$R$314:$R$321,GP45,1),0)</f>
        <v>44532</v>
      </c>
      <c r="GQ46" s="497">
        <f>IFERROR(INDEX(Sheep!$R$314:$R$321,GQ45,1),0)</f>
        <v>44532</v>
      </c>
      <c r="GR46" s="497">
        <f>IFERROR(INDEX(Sheep!$R$314:$R$321,GR45,1),0)</f>
        <v>44532</v>
      </c>
      <c r="GS46" s="497">
        <f>IFERROR(INDEX(Sheep!$R$314:$R$321,GS45,1),0)</f>
        <v>44532</v>
      </c>
      <c r="GT46" s="497">
        <f>IFERROR(INDEX(Sheep!$R$314:$R$321,GT45,1),0)</f>
        <v>44532</v>
      </c>
      <c r="GU46" s="497">
        <f>IFERROR(INDEX(Sheep!$R$314:$R$321,GU45,1),0)</f>
        <v>44532</v>
      </c>
      <c r="GV46" s="497">
        <f>IFERROR(INDEX(Sheep!$R$314:$R$321,GV45,1),0)</f>
        <v>44532</v>
      </c>
      <c r="GW46" s="497">
        <f>IFERROR(INDEX(Sheep!$R$314:$R$321,GW45,1),0)</f>
        <v>44532</v>
      </c>
      <c r="GX46" s="497">
        <f>IFERROR(INDEX(Sheep!$R$314:$R$321,GX45,1),0)</f>
        <v>44532</v>
      </c>
      <c r="GY46" s="497">
        <f>IFERROR(INDEX(Sheep!$R$314:$R$321,GY45,1),0)</f>
        <v>44532</v>
      </c>
      <c r="GZ46" s="497">
        <f>IFERROR(INDEX(Sheep!$R$314:$R$321,GZ45,1),0)</f>
        <v>44532</v>
      </c>
      <c r="HA46" s="497">
        <f>IFERROR(INDEX(Sheep!$R$314:$R$321,HA45,1),0)</f>
        <v>44532</v>
      </c>
      <c r="HB46" s="497">
        <f>IFERROR(INDEX(Sheep!$R$314:$R$321,HB45,1),0)</f>
        <v>44532</v>
      </c>
      <c r="HC46" s="497">
        <f>IFERROR(INDEX(Sheep!$R$314:$R$321,HC45,1),0)</f>
        <v>44532</v>
      </c>
      <c r="HD46" s="497">
        <f>IFERROR(INDEX(Sheep!$R$314:$R$321,HD45,1),0)</f>
        <v>44532</v>
      </c>
      <c r="HE46" s="497">
        <f>IFERROR(INDEX(Sheep!$R$314:$R$321,HE45,1),0)</f>
        <v>44532</v>
      </c>
      <c r="HF46" s="497">
        <f>IFERROR(INDEX(Sheep!$R$314:$R$321,HF45,1),0)</f>
        <v>44897</v>
      </c>
      <c r="HG46" s="497">
        <f>IFERROR(INDEX(Sheep!$R$314:$R$321,HG45,1),0)</f>
        <v>44897</v>
      </c>
      <c r="HH46" s="497">
        <f>IFERROR(INDEX(Sheep!$R$314:$R$321,HH45,1),0)</f>
        <v>44897</v>
      </c>
      <c r="HI46" s="497">
        <f>IFERROR(INDEX(Sheep!$R$314:$R$321,HI45,1),0)</f>
        <v>44897</v>
      </c>
      <c r="HJ46" s="497">
        <f>IFERROR(INDEX(Sheep!$R$314:$R$321,HJ45,1),0)</f>
        <v>44897</v>
      </c>
      <c r="HK46" s="497">
        <f>IFERROR(INDEX(Sheep!$R$314:$R$321,HK45,1),0)</f>
        <v>44897</v>
      </c>
      <c r="HL46" s="497">
        <f>IFERROR(INDEX(Sheep!$R$314:$R$321,HL45,1),0)</f>
        <v>44897</v>
      </c>
      <c r="HM46" s="497">
        <f>IFERROR(INDEX(Sheep!$R$314:$R$321,HM45,1),0)</f>
        <v>44897</v>
      </c>
      <c r="HN46" s="497">
        <f>IFERROR(INDEX(Sheep!$R$314:$R$321,HN45,1),0)</f>
        <v>44897</v>
      </c>
      <c r="HO46" s="497">
        <f>IFERROR(INDEX(Sheep!$R$314:$R$321,HO45,1),0)</f>
        <v>44897</v>
      </c>
      <c r="HP46" s="497">
        <f>IFERROR(INDEX(Sheep!$R$314:$R$321,HP45,1),0)</f>
        <v>44897</v>
      </c>
      <c r="HQ46" s="497">
        <f>IFERROR(INDEX(Sheep!$R$314:$R$321,HQ45,1),0)</f>
        <v>44897</v>
      </c>
      <c r="HR46" s="497">
        <f>IFERROR(INDEX(Sheep!$R$314:$R$321,HR45,1),0)</f>
        <v>44897</v>
      </c>
      <c r="HS46" s="497">
        <f>IFERROR(INDEX(Sheep!$R$314:$R$321,HS45,1),0)</f>
        <v>44897</v>
      </c>
      <c r="HT46" s="497">
        <f>IFERROR(INDEX(Sheep!$R$314:$R$321,HT45,1),0)</f>
        <v>44897</v>
      </c>
      <c r="HU46" s="497">
        <f>IFERROR(INDEX(Sheep!$R$314:$R$321,HU45,1),0)</f>
        <v>44897</v>
      </c>
      <c r="HV46" s="497">
        <f>IFERROR(INDEX(Sheep!$R$314:$R$321,HV45,1),0)</f>
        <v>44897</v>
      </c>
      <c r="HW46" s="497">
        <f>IFERROR(INDEX(Sheep!$R$314:$R$321,HW45,1),0)</f>
        <v>44897</v>
      </c>
      <c r="HX46" s="497">
        <f>IFERROR(INDEX(Sheep!$R$314:$R$321,HX45,1),0)</f>
        <v>44897</v>
      </c>
      <c r="HY46" s="497">
        <f>IFERROR(INDEX(Sheep!$R$314:$R$321,HY45,1),0)</f>
        <v>44897</v>
      </c>
      <c r="HZ46" s="497">
        <f>IFERROR(INDEX(Sheep!$R$314:$R$321,HZ45,1),0)</f>
        <v>44897</v>
      </c>
      <c r="IA46" s="497">
        <f>IFERROR(INDEX(Sheep!$R$314:$R$321,IA45,1),0)</f>
        <v>44897</v>
      </c>
      <c r="IB46" s="497">
        <f>IFERROR(INDEX(Sheep!$R$314:$R$321,IB45,1),0)</f>
        <v>44897</v>
      </c>
      <c r="IC46" s="497">
        <f>IFERROR(INDEX(Sheep!$R$314:$R$321,IC45,1),0)</f>
        <v>44897</v>
      </c>
      <c r="ID46" s="497">
        <f>IFERROR(INDEX(Sheep!$R$314:$R$321,ID45,1),0)</f>
        <v>44897</v>
      </c>
      <c r="IE46" s="497">
        <f>IFERROR(INDEX(Sheep!$R$314:$R$321,IE45,1),0)</f>
        <v>44897</v>
      </c>
      <c r="IF46" s="497">
        <f>IFERROR(INDEX(Sheep!$R$314:$R$321,IF45,1),0)</f>
        <v>44897</v>
      </c>
      <c r="IG46" s="497">
        <f>IFERROR(INDEX(Sheep!$R$314:$R$321,IG45,1),0)</f>
        <v>44897</v>
      </c>
      <c r="IH46" s="497">
        <f>IFERROR(INDEX(Sheep!$R$314:$R$321,IH45,1),0)</f>
        <v>44897</v>
      </c>
      <c r="II46" s="497">
        <f>IFERROR(INDEX(Sheep!$R$314:$R$321,II45,1),0)</f>
        <v>44897</v>
      </c>
      <c r="IJ46" s="497">
        <f>IFERROR(INDEX(Sheep!$R$314:$R$321,IJ45,1),0)</f>
        <v>44897</v>
      </c>
      <c r="IK46" s="497">
        <f>IFERROR(INDEX(Sheep!$R$314:$R$321,IK45,1),0)</f>
        <v>44897</v>
      </c>
      <c r="IL46" s="497">
        <f>IFERROR(INDEX(Sheep!$R$314:$R$321,IL45,1),0)</f>
        <v>44897</v>
      </c>
      <c r="IM46" s="497">
        <f>IFERROR(INDEX(Sheep!$R$314:$R$321,IM45,1),0)</f>
        <v>44897</v>
      </c>
      <c r="IN46" s="497">
        <f>IFERROR(INDEX(Sheep!$R$314:$R$321,IN45,1),0)</f>
        <v>44897</v>
      </c>
      <c r="IO46" s="497">
        <f>IFERROR(INDEX(Sheep!$R$314:$R$321,IO45,1),0)</f>
        <v>44897</v>
      </c>
      <c r="IP46" s="497">
        <f>IFERROR(INDEX(Sheep!$R$314:$R$321,IP45,1),0)</f>
        <v>44897</v>
      </c>
      <c r="IQ46" s="497">
        <f>IFERROR(INDEX(Sheep!$R$314:$R$321,IQ45,1),0)</f>
        <v>44897</v>
      </c>
      <c r="IR46" s="497">
        <f>IFERROR(INDEX(Sheep!$R$314:$R$321,IR45,1),0)</f>
        <v>44897</v>
      </c>
      <c r="IS46" s="497">
        <f>IFERROR(INDEX(Sheep!$R$314:$R$321,IS45,1),0)</f>
        <v>44897</v>
      </c>
      <c r="IT46" s="497">
        <f>IFERROR(INDEX(Sheep!$R$314:$R$321,IT45,1),0)</f>
        <v>44897</v>
      </c>
      <c r="IU46" s="497">
        <f>IFERROR(INDEX(Sheep!$R$314:$R$321,IU45,1),0)</f>
        <v>44897</v>
      </c>
      <c r="IV46" s="497">
        <f>IFERROR(INDEX(Sheep!$R$314:$R$321,IV45,1),0)</f>
        <v>44897</v>
      </c>
      <c r="IW46" s="497">
        <f>IFERROR(INDEX(Sheep!$R$314:$R$321,IW45,1),0)</f>
        <v>44897</v>
      </c>
      <c r="IX46" s="497">
        <f>IFERROR(INDEX(Sheep!$R$314:$R$321,IX45,1),0)</f>
        <v>44897</v>
      </c>
      <c r="IY46" s="497">
        <f>IFERROR(INDEX(Sheep!$R$314:$R$321,IY45,1),0)</f>
        <v>44897</v>
      </c>
      <c r="IZ46" s="497">
        <f>IFERROR(INDEX(Sheep!$R$314:$R$321,IZ45,1),0)</f>
        <v>44897</v>
      </c>
      <c r="JA46" s="497">
        <f>IFERROR(INDEX(Sheep!$R$314:$R$321,JA45,1),0)</f>
        <v>44897</v>
      </c>
      <c r="JB46" s="497">
        <f>IFERROR(INDEX(Sheep!$R$314:$R$321,JB45,1),0)</f>
        <v>44897</v>
      </c>
      <c r="JC46" s="497">
        <f>IFERROR(INDEX(Sheep!$R$314:$R$321,JC45,1),0)</f>
        <v>44897</v>
      </c>
      <c r="JD46" s="497">
        <f>IFERROR(INDEX(Sheep!$R$314:$R$321,JD45,1),0)</f>
        <v>44897</v>
      </c>
      <c r="JE46" s="497">
        <f>IFERROR(INDEX(Sheep!$R$314:$R$321,JE45,1),0)</f>
        <v>44897</v>
      </c>
      <c r="JF46" s="497">
        <f>IFERROR(INDEX(Sheep!$R$314:$R$321,JF45,1),0)</f>
        <v>45263</v>
      </c>
      <c r="JG46" s="497">
        <f>IFERROR(INDEX(Sheep!$R$314:$R$321,JG45,1),0)</f>
        <v>45263</v>
      </c>
      <c r="JH46" s="497">
        <f>IFERROR(INDEX(Sheep!$R$314:$R$321,JH45,1),0)</f>
        <v>45263</v>
      </c>
      <c r="JI46" s="497">
        <f>IFERROR(INDEX(Sheep!$R$314:$R$321,JI45,1),0)</f>
        <v>45263</v>
      </c>
      <c r="JJ46" s="497">
        <f>IFERROR(INDEX(Sheep!$R$314:$R$321,JJ45,1),0)</f>
        <v>45263</v>
      </c>
      <c r="JK46" s="497">
        <f>IFERROR(INDEX(Sheep!$R$314:$R$321,JK45,1),0)</f>
        <v>45263</v>
      </c>
      <c r="JL46" s="497">
        <f>IFERROR(INDEX(Sheep!$R$314:$R$321,JL45,1),0)</f>
        <v>45263</v>
      </c>
      <c r="JM46" s="497">
        <f>IFERROR(INDEX(Sheep!$R$314:$R$321,JM45,1),0)</f>
        <v>45263</v>
      </c>
      <c r="JN46" s="497">
        <f>IFERROR(INDEX(Sheep!$R$314:$R$321,JN45,1),0)</f>
        <v>45263</v>
      </c>
      <c r="JO46" s="497">
        <f>IFERROR(INDEX(Sheep!$R$314:$R$321,JO45,1),0)</f>
        <v>45263</v>
      </c>
      <c r="JP46" s="497">
        <f>IFERROR(INDEX(Sheep!$R$314:$R$321,JP45,1),0)</f>
        <v>45263</v>
      </c>
      <c r="JQ46" s="497">
        <f>IFERROR(INDEX(Sheep!$R$314:$R$321,JQ45,1),0)</f>
        <v>45263</v>
      </c>
      <c r="JR46" s="497">
        <f>IFERROR(INDEX(Sheep!$R$314:$R$321,JR45,1),0)</f>
        <v>45263</v>
      </c>
      <c r="JS46" s="497">
        <f>IFERROR(INDEX(Sheep!$R$314:$R$321,JS45,1),0)</f>
        <v>45263</v>
      </c>
      <c r="JT46" s="497">
        <f>IFERROR(INDEX(Sheep!$R$314:$R$321,JT45,1),0)</f>
        <v>45263</v>
      </c>
      <c r="JU46" s="497">
        <f>IFERROR(INDEX(Sheep!$R$314:$R$321,JU45,1),0)</f>
        <v>45263</v>
      </c>
      <c r="JV46" s="497">
        <f>IFERROR(INDEX(Sheep!$R$314:$R$321,JV45,1),0)</f>
        <v>45263</v>
      </c>
      <c r="JW46" s="497">
        <f>IFERROR(INDEX(Sheep!$R$314:$R$321,JW45,1),0)</f>
        <v>45263</v>
      </c>
      <c r="JX46" s="497">
        <f>IFERROR(INDEX(Sheep!$R$314:$R$321,JX45,1),0)</f>
        <v>45263</v>
      </c>
      <c r="JY46" s="497">
        <f>IFERROR(INDEX(Sheep!$R$314:$R$321,JY45,1),0)</f>
        <v>45263</v>
      </c>
      <c r="JZ46" s="497">
        <f>IFERROR(INDEX(Sheep!$R$314:$R$321,JZ45,1),0)</f>
        <v>45263</v>
      </c>
      <c r="KA46" s="497">
        <f>IFERROR(INDEX(Sheep!$R$314:$R$321,KA45,1),0)</f>
        <v>45263</v>
      </c>
      <c r="KB46" s="497">
        <f>IFERROR(INDEX(Sheep!$R$314:$R$321,KB45,1),0)</f>
        <v>45263</v>
      </c>
      <c r="KC46" s="497">
        <f>IFERROR(INDEX(Sheep!$R$314:$R$321,KC45,1),0)</f>
        <v>45263</v>
      </c>
      <c r="KD46" s="497">
        <f>IFERROR(INDEX(Sheep!$R$314:$R$321,KD45,1),0)</f>
        <v>45263</v>
      </c>
      <c r="KE46" s="497">
        <f>IFERROR(INDEX(Sheep!$R$314:$R$321,KE45,1),0)</f>
        <v>45263</v>
      </c>
      <c r="KF46" s="497">
        <f>IFERROR(INDEX(Sheep!$R$314:$R$321,KF45,1),0)</f>
        <v>45263</v>
      </c>
      <c r="KG46" s="497">
        <f>IFERROR(INDEX(Sheep!$R$314:$R$321,KG45,1),0)</f>
        <v>45263</v>
      </c>
      <c r="KH46" s="497">
        <f>IFERROR(INDEX(Sheep!$R$314:$R$321,KH45,1),0)</f>
        <v>45263</v>
      </c>
      <c r="KI46" s="497">
        <f>IFERROR(INDEX(Sheep!$R$314:$R$321,KI45,1),0)</f>
        <v>45263</v>
      </c>
      <c r="KJ46" s="497">
        <f>IFERROR(INDEX(Sheep!$R$314:$R$321,KJ45,1),0)</f>
        <v>45263</v>
      </c>
      <c r="KK46" s="497">
        <f>IFERROR(INDEX(Sheep!$R$314:$R$321,KK45,1),0)</f>
        <v>45263</v>
      </c>
      <c r="KL46" s="497">
        <f>IFERROR(INDEX(Sheep!$R$314:$R$321,KL45,1),0)</f>
        <v>45263</v>
      </c>
      <c r="KM46" s="497">
        <f>IFERROR(INDEX(Sheep!$R$314:$R$321,KM45,1),0)</f>
        <v>45263</v>
      </c>
      <c r="KN46" s="497">
        <f>IFERROR(INDEX(Sheep!$R$314:$R$321,KN45,1),0)</f>
        <v>45263</v>
      </c>
      <c r="KO46" s="497">
        <f>IFERROR(INDEX(Sheep!$R$314:$R$321,KO45,1),0)</f>
        <v>45263</v>
      </c>
      <c r="KP46" s="497">
        <f>IFERROR(INDEX(Sheep!$R$314:$R$321,KP45,1),0)</f>
        <v>45263</v>
      </c>
      <c r="KQ46" s="497">
        <f>IFERROR(INDEX(Sheep!$R$314:$R$321,KQ45,1),0)</f>
        <v>45263</v>
      </c>
      <c r="KR46" s="497">
        <f>IFERROR(INDEX(Sheep!$R$314:$R$321,KR45,1),0)</f>
        <v>45263</v>
      </c>
      <c r="KS46" s="497">
        <f>IFERROR(INDEX(Sheep!$R$314:$R$321,KS45,1),0)</f>
        <v>45263</v>
      </c>
      <c r="KT46" s="497">
        <f>IFERROR(INDEX(Sheep!$R$314:$R$321,KT45,1),0)</f>
        <v>45263</v>
      </c>
      <c r="KU46" s="497">
        <f>IFERROR(INDEX(Sheep!$R$314:$R$321,KU45,1),0)</f>
        <v>45263</v>
      </c>
      <c r="KV46" s="497">
        <f>IFERROR(INDEX(Sheep!$R$314:$R$321,KV45,1),0)</f>
        <v>45263</v>
      </c>
      <c r="KW46" s="497">
        <f>IFERROR(INDEX(Sheep!$R$314:$R$321,KW45,1),0)</f>
        <v>45263</v>
      </c>
      <c r="KX46" s="497">
        <f>IFERROR(INDEX(Sheep!$R$314:$R$321,KX45,1),0)</f>
        <v>45263</v>
      </c>
      <c r="KY46" s="497">
        <f>IFERROR(INDEX(Sheep!$R$314:$R$321,KY45,1),0)</f>
        <v>45263</v>
      </c>
      <c r="KZ46" s="497">
        <f>IFERROR(INDEX(Sheep!$R$314:$R$321,KZ45,1),0)</f>
        <v>45263</v>
      </c>
      <c r="LA46" s="497">
        <f>IFERROR(INDEX(Sheep!$R$314:$R$321,LA45,1),0)</f>
        <v>45263</v>
      </c>
      <c r="LB46" s="497">
        <f>IFERROR(INDEX(Sheep!$R$314:$R$321,LB45,1),0)</f>
        <v>45263</v>
      </c>
      <c r="LC46" s="497">
        <f>IFERROR(INDEX(Sheep!$R$314:$R$321,LC45,1),0)</f>
        <v>45263</v>
      </c>
      <c r="LD46" s="497">
        <f>IFERROR(INDEX(Sheep!$R$314:$R$321,LD45,1),0)</f>
        <v>45263</v>
      </c>
      <c r="LE46" s="497">
        <f>IFERROR(INDEX(Sheep!$R$314:$R$321,LE45,1),0)</f>
        <v>45263</v>
      </c>
      <c r="LF46" s="497">
        <f>IFERROR(INDEX(Sheep!$R$314:$R$321,LF45,1),0)</f>
        <v>45628</v>
      </c>
      <c r="LG46" s="497">
        <f>IFERROR(INDEX(Sheep!$R$314:$R$321,LG45,1),0)</f>
        <v>45628</v>
      </c>
      <c r="LH46" s="497">
        <f>IFERROR(INDEX(Sheep!$R$314:$R$321,LH45,1),0)</f>
        <v>45628</v>
      </c>
      <c r="LI46" s="497">
        <f>IFERROR(INDEX(Sheep!$R$314:$R$321,LI45,1),0)</f>
        <v>45628</v>
      </c>
      <c r="LJ46" s="497">
        <f>IFERROR(INDEX(Sheep!$R$314:$R$321,LJ45,1),0)</f>
        <v>45628</v>
      </c>
      <c r="LK46" s="497">
        <f>IFERROR(INDEX(Sheep!$R$314:$R$321,LK45,1),0)</f>
        <v>45628</v>
      </c>
      <c r="LL46" s="497">
        <f>IFERROR(INDEX(Sheep!$R$314:$R$321,LL45,1),0)</f>
        <v>45628</v>
      </c>
      <c r="LM46" s="497">
        <f>IFERROR(INDEX(Sheep!$R$314:$R$321,LM45,1),0)</f>
        <v>45628</v>
      </c>
      <c r="LN46" s="497">
        <f>IFERROR(INDEX(Sheep!$R$314:$R$321,LN45,1),0)</f>
        <v>45628</v>
      </c>
      <c r="LO46" s="497">
        <f>IFERROR(INDEX(Sheep!$R$314:$R$321,LO45,1),0)</f>
        <v>45628</v>
      </c>
      <c r="LP46" s="497">
        <f>IFERROR(INDEX(Sheep!$R$314:$R$321,LP45,1),0)</f>
        <v>45628</v>
      </c>
      <c r="LQ46" s="497">
        <f>IFERROR(INDEX(Sheep!$R$314:$R$321,LQ45,1),0)</f>
        <v>45628</v>
      </c>
      <c r="LR46" s="497">
        <f>IFERROR(INDEX(Sheep!$R$314:$R$321,LR45,1),0)</f>
        <v>45628</v>
      </c>
      <c r="LS46" s="497">
        <f>IFERROR(INDEX(Sheep!$R$314:$R$321,LS45,1),0)</f>
        <v>45628</v>
      </c>
      <c r="LT46" s="497">
        <f>IFERROR(INDEX(Sheep!$R$314:$R$321,LT45,1),0)</f>
        <v>45628</v>
      </c>
      <c r="LU46" s="497">
        <f>IFERROR(INDEX(Sheep!$R$314:$R$321,LU45,1),0)</f>
        <v>45628</v>
      </c>
      <c r="LV46" s="497">
        <f>IFERROR(INDEX(Sheep!$R$314:$R$321,LV45,1),0)</f>
        <v>45628</v>
      </c>
      <c r="LW46" s="497">
        <f>IFERROR(INDEX(Sheep!$R$314:$R$321,LW45,1),0)</f>
        <v>45628</v>
      </c>
      <c r="LX46" s="497">
        <f>IFERROR(INDEX(Sheep!$R$314:$R$321,LX45,1),0)</f>
        <v>45628</v>
      </c>
      <c r="LY46" s="497">
        <f>IFERROR(INDEX(Sheep!$R$314:$R$321,LY45,1),0)</f>
        <v>45628</v>
      </c>
      <c r="LZ46" s="497">
        <f>IFERROR(INDEX(Sheep!$R$314:$R$321,LZ45,1),0)</f>
        <v>45628</v>
      </c>
      <c r="MA46" s="497">
        <f>IFERROR(INDEX(Sheep!$R$314:$R$321,MA45,1),0)</f>
        <v>45628</v>
      </c>
      <c r="MB46" s="497">
        <f>IFERROR(INDEX(Sheep!$R$314:$R$321,MB45,1),0)</f>
        <v>45628</v>
      </c>
      <c r="MC46" s="497">
        <f>IFERROR(INDEX(Sheep!$R$314:$R$321,MC45,1),0)</f>
        <v>45628</v>
      </c>
      <c r="MD46" s="497">
        <f>IFERROR(INDEX(Sheep!$R$314:$R$321,MD45,1),0)</f>
        <v>45628</v>
      </c>
      <c r="ME46" s="497">
        <f>IFERROR(INDEX(Sheep!$R$314:$R$321,ME45,1),0)</f>
        <v>45628</v>
      </c>
      <c r="MF46" s="497">
        <f>IFERROR(INDEX(Sheep!$R$314:$R$321,MF45,1),0)</f>
        <v>45628</v>
      </c>
      <c r="MG46" s="497">
        <f>IFERROR(INDEX(Sheep!$R$314:$R$321,MG45,1),0)</f>
        <v>45628</v>
      </c>
      <c r="MH46" s="497">
        <f>IFERROR(INDEX(Sheep!$R$314:$R$321,MH45,1),0)</f>
        <v>45628</v>
      </c>
      <c r="MI46" s="497">
        <f>IFERROR(INDEX(Sheep!$R$314:$R$321,MI45,1),0)</f>
        <v>45628</v>
      </c>
      <c r="MJ46" s="497">
        <f>IFERROR(INDEX(Sheep!$R$314:$R$321,MJ45,1),0)</f>
        <v>45628</v>
      </c>
      <c r="MK46" s="497">
        <f>IFERROR(INDEX(Sheep!$R$314:$R$321,MK45,1),0)</f>
        <v>45628</v>
      </c>
      <c r="ML46" s="497">
        <f>IFERROR(INDEX(Sheep!$R$314:$R$321,ML45,1),0)</f>
        <v>45628</v>
      </c>
      <c r="MM46" s="497">
        <f>IFERROR(INDEX(Sheep!$R$314:$R$321,MM45,1),0)</f>
        <v>45628</v>
      </c>
      <c r="MN46" s="497">
        <f>IFERROR(INDEX(Sheep!$R$314:$R$321,MN45,1),0)</f>
        <v>45628</v>
      </c>
      <c r="MO46" s="497">
        <f>IFERROR(INDEX(Sheep!$R$314:$R$321,MO45,1),0)</f>
        <v>45628</v>
      </c>
      <c r="MP46" s="497">
        <f>IFERROR(INDEX(Sheep!$R$314:$R$321,MP45,1),0)</f>
        <v>45628</v>
      </c>
      <c r="MQ46" s="497">
        <f>IFERROR(INDEX(Sheep!$R$314:$R$321,MQ45,1),0)</f>
        <v>45628</v>
      </c>
      <c r="MR46" s="497">
        <f>IFERROR(INDEX(Sheep!$R$314:$R$321,MR45,1),0)</f>
        <v>45628</v>
      </c>
      <c r="MS46" s="497">
        <f>IFERROR(INDEX(Sheep!$R$314:$R$321,MS45,1),0)</f>
        <v>45628</v>
      </c>
      <c r="MT46" s="497">
        <f>IFERROR(INDEX(Sheep!$R$314:$R$321,MT45,1),0)</f>
        <v>45628</v>
      </c>
      <c r="MU46" s="497">
        <f>IFERROR(INDEX(Sheep!$R$314:$R$321,MU45,1),0)</f>
        <v>45628</v>
      </c>
      <c r="MV46" s="497">
        <f>IFERROR(INDEX(Sheep!$R$314:$R$321,MV45,1),0)</f>
        <v>45628</v>
      </c>
      <c r="MW46" s="497">
        <f>IFERROR(INDEX(Sheep!$R$314:$R$321,MW45,1),0)</f>
        <v>45628</v>
      </c>
      <c r="MX46" s="497">
        <f>IFERROR(INDEX(Sheep!$R$314:$R$321,MX45,1),0)</f>
        <v>45628</v>
      </c>
      <c r="MY46" s="497">
        <f>IFERROR(INDEX(Sheep!$R$314:$R$321,MY45,1),0)</f>
        <v>45628</v>
      </c>
      <c r="MZ46" s="497">
        <f>IFERROR(INDEX(Sheep!$R$314:$R$321,MZ45,1),0)</f>
        <v>45628</v>
      </c>
      <c r="NA46" s="497">
        <f>IFERROR(INDEX(Sheep!$R$314:$R$321,NA45,1),0)</f>
        <v>45628</v>
      </c>
      <c r="NB46" s="497">
        <f>IFERROR(INDEX(Sheep!$R$314:$R$321,NB45,1),0)</f>
        <v>45628</v>
      </c>
      <c r="NC46" s="497">
        <f>IFERROR(INDEX(Sheep!$R$314:$R$321,NC45,1),0)</f>
        <v>45628</v>
      </c>
      <c r="ND46" s="497">
        <f>IFERROR(INDEX(Sheep!$R$314:$R$321,ND45,1),0)</f>
        <v>45628</v>
      </c>
      <c r="NE46" s="497">
        <f>IFERROR(INDEX(Sheep!$R$314:$R$321,NE45,1),0)</f>
        <v>45628</v>
      </c>
      <c r="NF46" s="497">
        <f>IFERROR(INDEX(Sheep!$R$314:$R$321,NF45,1),0)</f>
        <v>45993</v>
      </c>
      <c r="NG46" s="497">
        <f>IFERROR(INDEX(Sheep!$R$314:$R$321,NG45,1),0)</f>
        <v>45993</v>
      </c>
      <c r="NH46" s="497">
        <f>IFERROR(INDEX(Sheep!$R$314:$R$321,NH45,1),0)</f>
        <v>45993</v>
      </c>
      <c r="NI46" s="497">
        <f>IFERROR(INDEX(Sheep!$R$314:$R$321,NI45,1),0)</f>
        <v>45993</v>
      </c>
      <c r="NJ46" s="497">
        <f>IFERROR(INDEX(Sheep!$R$314:$R$321,NJ45,1),0)</f>
        <v>45993</v>
      </c>
      <c r="NK46" s="497">
        <f>IFERROR(INDEX(Sheep!$R$314:$R$321,NK45,1),0)</f>
        <v>45993</v>
      </c>
      <c r="NL46" s="497">
        <f>IFERROR(INDEX(Sheep!$R$314:$R$321,NL45,1),0)</f>
        <v>45993</v>
      </c>
      <c r="NM46" s="497">
        <f>IFERROR(INDEX(Sheep!$R$314:$R$321,NM45,1),0)</f>
        <v>45993</v>
      </c>
      <c r="NN46" s="497">
        <f>IFERROR(INDEX(Sheep!$R$314:$R$321,NN45,1),0)</f>
        <v>45993</v>
      </c>
      <c r="NO46" s="497">
        <f>IFERROR(INDEX(Sheep!$R$314:$R$321,NO45,1),0)</f>
        <v>45993</v>
      </c>
      <c r="NP46" s="497">
        <f>IFERROR(INDEX(Sheep!$R$314:$R$321,NP45,1),0)</f>
        <v>45993</v>
      </c>
      <c r="NQ46" s="497">
        <f>IFERROR(INDEX(Sheep!$R$314:$R$321,NQ45,1),0)</f>
        <v>45993</v>
      </c>
      <c r="NR46" s="497">
        <f>IFERROR(INDEX(Sheep!$R$314:$R$321,NR45,1),0)</f>
        <v>45993</v>
      </c>
      <c r="NS46" s="497">
        <f>IFERROR(INDEX(Sheep!$R$314:$R$321,NS45,1),0)</f>
        <v>45993</v>
      </c>
      <c r="NT46" s="497">
        <f>IFERROR(INDEX(Sheep!$R$314:$R$321,NT45,1),0)</f>
        <v>45993</v>
      </c>
      <c r="NU46" s="497">
        <f>IFERROR(INDEX(Sheep!$R$314:$R$321,NU45,1),0)</f>
        <v>45993</v>
      </c>
      <c r="NV46" s="497">
        <f>IFERROR(INDEX(Sheep!$R$314:$R$321,NV45,1),0)</f>
        <v>45993</v>
      </c>
      <c r="NW46" s="497">
        <f>IFERROR(INDEX(Sheep!$R$314:$R$321,NW45,1),0)</f>
        <v>45993</v>
      </c>
      <c r="NX46" s="497">
        <f>IFERROR(INDEX(Sheep!$R$314:$R$321,NX45,1),0)</f>
        <v>45993</v>
      </c>
      <c r="NY46" s="497">
        <f>IFERROR(INDEX(Sheep!$R$314:$R$321,NY45,1),0)</f>
        <v>45993</v>
      </c>
      <c r="NZ46" s="497">
        <f>IFERROR(INDEX(Sheep!$R$314:$R$321,NZ45,1),0)</f>
        <v>45993</v>
      </c>
      <c r="OA46" s="497">
        <f>IFERROR(INDEX(Sheep!$R$314:$R$321,OA45,1),0)</f>
        <v>45993</v>
      </c>
      <c r="OB46" s="497">
        <f>IFERROR(INDEX(Sheep!$R$314:$R$321,OB45,1),0)</f>
        <v>45993</v>
      </c>
      <c r="OC46" s="497">
        <f>IFERROR(INDEX(Sheep!$R$314:$R$321,OC45,1),0)</f>
        <v>45993</v>
      </c>
      <c r="OD46" s="497">
        <f>IFERROR(INDEX(Sheep!$R$314:$R$321,OD45,1),0)</f>
        <v>45993</v>
      </c>
      <c r="OE46" s="497">
        <f>IFERROR(INDEX(Sheep!$R$314:$R$321,OE45,1),0)</f>
        <v>45993</v>
      </c>
      <c r="OF46" s="497">
        <f>IFERROR(INDEX(Sheep!$R$314:$R$321,OF45,1),0)</f>
        <v>45993</v>
      </c>
      <c r="OG46" s="497">
        <f>IFERROR(INDEX(Sheep!$R$314:$R$321,OG45,1),0)</f>
        <v>45993</v>
      </c>
      <c r="OH46" s="497">
        <f>IFERROR(INDEX(Sheep!$R$314:$R$321,OH45,1),0)</f>
        <v>45993</v>
      </c>
      <c r="OI46" s="497">
        <f>IFERROR(INDEX(Sheep!$R$314:$R$321,OI45,1),0)</f>
        <v>45993</v>
      </c>
      <c r="OJ46" s="497">
        <f>IFERROR(INDEX(Sheep!$R$314:$R$321,OJ45,1),0)</f>
        <v>45993</v>
      </c>
      <c r="OK46" s="497">
        <f>IFERROR(INDEX(Sheep!$R$314:$R$321,OK45,1),0)</f>
        <v>45993</v>
      </c>
      <c r="OL46" s="497">
        <f>IFERROR(INDEX(Sheep!$R$314:$R$321,OL45,1),0)</f>
        <v>45993</v>
      </c>
      <c r="OM46" s="497">
        <f>IFERROR(INDEX(Sheep!$R$314:$R$321,OM45,1),0)</f>
        <v>45993</v>
      </c>
      <c r="ON46" s="497">
        <f>IFERROR(INDEX(Sheep!$R$314:$R$321,ON45,1),0)</f>
        <v>45993</v>
      </c>
      <c r="OO46" s="497">
        <f>IFERROR(INDEX(Sheep!$R$314:$R$321,OO45,1),0)</f>
        <v>45993</v>
      </c>
      <c r="OP46" s="497">
        <f>IFERROR(INDEX(Sheep!$R$314:$R$321,OP45,1),0)</f>
        <v>45993</v>
      </c>
      <c r="OQ46" s="497">
        <f>IFERROR(INDEX(Sheep!$R$314:$R$321,OQ45,1),0)</f>
        <v>45993</v>
      </c>
      <c r="OR46" s="497">
        <f>IFERROR(INDEX(Sheep!$R$314:$R$321,OR45,1),0)</f>
        <v>45993</v>
      </c>
      <c r="OS46" s="497">
        <f>IFERROR(INDEX(Sheep!$R$314:$R$321,OS45,1),0)</f>
        <v>45993</v>
      </c>
      <c r="OT46" s="497">
        <f>IFERROR(INDEX(Sheep!$R$314:$R$321,OT45,1),0)</f>
        <v>45993</v>
      </c>
      <c r="OU46" s="497">
        <f>IFERROR(INDEX(Sheep!$R$314:$R$321,OU45,1),0)</f>
        <v>45993</v>
      </c>
      <c r="OV46" s="497">
        <f>IFERROR(INDEX(Sheep!$R$314:$R$321,OV45,1),0)</f>
        <v>45993</v>
      </c>
      <c r="OW46" s="497">
        <f>IFERROR(INDEX(Sheep!$R$314:$R$321,OW45,1),0)</f>
        <v>45993</v>
      </c>
      <c r="OX46" s="497">
        <f>IFERROR(INDEX(Sheep!$R$314:$R$321,OX45,1),0)</f>
        <v>45993</v>
      </c>
      <c r="OY46" s="497">
        <f>IFERROR(INDEX(Sheep!$R$314:$R$321,OY45,1),0)</f>
        <v>45993</v>
      </c>
      <c r="OZ46" s="497">
        <f>IFERROR(INDEX(Sheep!$R$314:$R$321,OZ45,1),0)</f>
        <v>45993</v>
      </c>
      <c r="PA46" s="497">
        <f>IFERROR(INDEX(Sheep!$R$314:$R$321,PA45,1),0)</f>
        <v>45993</v>
      </c>
      <c r="PB46" s="497">
        <f>IFERROR(INDEX(Sheep!$R$314:$R$321,PB45,1),0)</f>
        <v>45993</v>
      </c>
      <c r="PC46" s="497">
        <f>IFERROR(INDEX(Sheep!$R$314:$R$321,PC45,1),0)</f>
        <v>45993</v>
      </c>
      <c r="PD46" s="497">
        <f>IFERROR(INDEX(Sheep!$R$314:$R$321,PD45,1),0)</f>
        <v>45993</v>
      </c>
      <c r="PE46" s="497">
        <f>IFERROR(INDEX(Sheep!$R$314:$R$321,PE45,1),0)</f>
        <v>45993</v>
      </c>
      <c r="PF46" s="497">
        <f>IFERROR(INDEX(Sheep!$R$314:$R$321,PF45,1),0)</f>
        <v>46358</v>
      </c>
      <c r="PG46" s="497">
        <f>IFERROR(INDEX(Sheep!$R$314:$R$321,PG45,1),0)</f>
        <v>46358</v>
      </c>
      <c r="PH46" s="497">
        <f>IFERROR(INDEX(Sheep!$R$314:$R$321,PH45,1),0)</f>
        <v>46358</v>
      </c>
      <c r="PI46" s="497">
        <f>IFERROR(INDEX(Sheep!$R$314:$R$321,PI45,1),0)</f>
        <v>46358</v>
      </c>
      <c r="PJ46" s="497">
        <f>IFERROR(INDEX(Sheep!$R$314:$R$321,PJ45,1),0)</f>
        <v>46358</v>
      </c>
      <c r="PK46" s="497">
        <f>IFERROR(INDEX(Sheep!$R$314:$R$321,PK45,1),0)</f>
        <v>46358</v>
      </c>
      <c r="PL46" s="497">
        <f>IFERROR(INDEX(Sheep!$R$314:$R$321,PL45,1),0)</f>
        <v>46358</v>
      </c>
      <c r="PM46" s="497">
        <f>IFERROR(INDEX(Sheep!$R$314:$R$321,PM45,1),0)</f>
        <v>46358</v>
      </c>
      <c r="PN46" s="497">
        <f>IFERROR(INDEX(Sheep!$R$314:$R$321,PN45,1),0)</f>
        <v>46358</v>
      </c>
      <c r="PO46" s="497">
        <f>IFERROR(INDEX(Sheep!$R$314:$R$321,PO45,1),0)</f>
        <v>46358</v>
      </c>
      <c r="PP46" s="497">
        <f>IFERROR(INDEX(Sheep!$R$314:$R$321,PP45,1),0)</f>
        <v>46358</v>
      </c>
      <c r="PQ46" s="497">
        <f>IFERROR(INDEX(Sheep!$R$314:$R$321,PQ45,1),0)</f>
        <v>46358</v>
      </c>
      <c r="PR46" s="497">
        <f>IFERROR(INDEX(Sheep!$R$314:$R$321,PR45,1),0)</f>
        <v>46358</v>
      </c>
      <c r="PS46" s="497">
        <f>IFERROR(INDEX(Sheep!$R$314:$R$321,PS45,1),0)</f>
        <v>46358</v>
      </c>
      <c r="PT46" s="497">
        <f>IFERROR(INDEX(Sheep!$R$314:$R$321,PT45,1),0)</f>
        <v>46358</v>
      </c>
      <c r="PU46" s="497">
        <f>IFERROR(INDEX(Sheep!$R$314:$R$321,PU45,1),0)</f>
        <v>46358</v>
      </c>
      <c r="PV46" s="497">
        <f>IFERROR(INDEX(Sheep!$R$314:$R$321,PV45,1),0)</f>
        <v>46358</v>
      </c>
      <c r="PW46" s="497">
        <f>IFERROR(INDEX(Sheep!$R$314:$R$321,PW45,1),0)</f>
        <v>46358</v>
      </c>
      <c r="PX46" s="497">
        <f>IFERROR(INDEX(Sheep!$R$314:$R$321,PX45,1),0)</f>
        <v>46358</v>
      </c>
      <c r="PY46" s="497">
        <f>IFERROR(INDEX(Sheep!$R$314:$R$321,PY45,1),0)</f>
        <v>46358</v>
      </c>
      <c r="PZ46" s="497">
        <f>IFERROR(INDEX(Sheep!$R$314:$R$321,PZ45,1),0)</f>
        <v>46358</v>
      </c>
      <c r="QA46" s="497">
        <f>IFERROR(INDEX(Sheep!$R$314:$R$321,QA45,1),0)</f>
        <v>46358</v>
      </c>
      <c r="QB46" s="497">
        <f>IFERROR(INDEX(Sheep!$R$314:$R$321,QB45,1),0)</f>
        <v>46358</v>
      </c>
      <c r="QC46" s="497">
        <f>IFERROR(INDEX(Sheep!$R$314:$R$321,QC45,1),0)</f>
        <v>46358</v>
      </c>
      <c r="QD46" s="497">
        <f>IFERROR(INDEX(Sheep!$R$314:$R$321,QD45,1),0)</f>
        <v>46358</v>
      </c>
      <c r="QE46" s="497">
        <f>IFERROR(INDEX(Sheep!$R$314:$R$321,QE45,1),0)</f>
        <v>46358</v>
      </c>
      <c r="QF46" s="497">
        <f>IFERROR(INDEX(Sheep!$R$314:$R$321,QF45,1),0)</f>
        <v>46358</v>
      </c>
      <c r="QG46" s="497">
        <f>IFERROR(INDEX(Sheep!$R$314:$R$321,QG45,1),0)</f>
        <v>46358</v>
      </c>
      <c r="QH46" s="497">
        <f>IFERROR(INDEX(Sheep!$R$314:$R$321,QH45,1),0)</f>
        <v>46358</v>
      </c>
      <c r="QI46" s="497">
        <f>IFERROR(INDEX(Sheep!$R$314:$R$321,QI45,1),0)</f>
        <v>46358</v>
      </c>
      <c r="QJ46" s="497">
        <f>IFERROR(INDEX(Sheep!$R$314:$R$321,QJ45,1),0)</f>
        <v>46358</v>
      </c>
      <c r="QK46" s="497">
        <f>IFERROR(INDEX(Sheep!$R$314:$R$321,QK45,1),0)</f>
        <v>46358</v>
      </c>
      <c r="QL46" s="497">
        <f>IFERROR(INDEX(Sheep!$R$314:$R$321,QL45,1),0)</f>
        <v>46358</v>
      </c>
      <c r="QM46" s="497">
        <f>IFERROR(INDEX(Sheep!$R$314:$R$321,QM45,1),0)</f>
        <v>46358</v>
      </c>
      <c r="QN46" s="497">
        <f>IFERROR(INDEX(Sheep!$R$314:$R$321,QN45,1),0)</f>
        <v>46358</v>
      </c>
      <c r="QO46" s="497">
        <f>IFERROR(INDEX(Sheep!$R$314:$R$321,QO45,1),0)</f>
        <v>46358</v>
      </c>
      <c r="QP46" s="497">
        <f>IFERROR(INDEX(Sheep!$R$314:$R$321,QP45,1),0)</f>
        <v>46358</v>
      </c>
      <c r="QQ46" s="497">
        <f>IFERROR(INDEX(Sheep!$R$314:$R$321,QQ45,1),0)</f>
        <v>46358</v>
      </c>
      <c r="QR46" s="497">
        <f>IFERROR(INDEX(Sheep!$R$314:$R$321,QR45,1),0)</f>
        <v>46358</v>
      </c>
      <c r="QS46" s="497">
        <f>IFERROR(INDEX(Sheep!$R$314:$R$321,QS45,1),0)</f>
        <v>46358</v>
      </c>
      <c r="QT46" s="497">
        <f>IFERROR(INDEX(Sheep!$R$314:$R$321,QT45,1),0)</f>
        <v>46358</v>
      </c>
      <c r="QU46" s="497">
        <f>IFERROR(INDEX(Sheep!$R$314:$R$321,QU45,1),0)</f>
        <v>46358</v>
      </c>
      <c r="QV46" s="497">
        <f>IFERROR(INDEX(Sheep!$R$314:$R$321,QV45,1),0)</f>
        <v>46358</v>
      </c>
      <c r="QW46" s="497">
        <f>IFERROR(INDEX(Sheep!$R$314:$R$321,QW45,1),0)</f>
        <v>46358</v>
      </c>
      <c r="QX46" s="497">
        <f>IFERROR(INDEX(Sheep!$R$314:$R$321,QX45,1),0)</f>
        <v>46358</v>
      </c>
      <c r="QY46" s="497">
        <f>IFERROR(INDEX(Sheep!$R$314:$R$321,QY45,1),0)</f>
        <v>46358</v>
      </c>
      <c r="QZ46" s="497">
        <f>IFERROR(INDEX(Sheep!$R$314:$R$321,QZ45,1),0)</f>
        <v>46358</v>
      </c>
      <c r="RA46" s="497">
        <f>IFERROR(INDEX(Sheep!$R$314:$R$321,RA45,1),0)</f>
        <v>46358</v>
      </c>
      <c r="RB46" s="497">
        <f>IFERROR(INDEX(Sheep!$R$314:$R$321,RB45,1),0)</f>
        <v>46358</v>
      </c>
      <c r="RC46" s="497">
        <f>IFERROR(INDEX(Sheep!$R$314:$R$321,RC45,1),0)</f>
        <v>46358</v>
      </c>
      <c r="RD46" s="497">
        <f>IFERROR(INDEX(Sheep!$R$314:$R$321,RD45,1),0)</f>
        <v>46358</v>
      </c>
      <c r="RE46" s="497">
        <f>IFERROR(INDEX(Sheep!$R$314:$R$321,RE45,1),0)</f>
        <v>46358</v>
      </c>
      <c r="RF46" s="497">
        <f>IFERROR(INDEX(Sheep!$R$314:$R$321,RF45,1),0)</f>
        <v>46358</v>
      </c>
      <c r="RG46" s="497">
        <f>IFERROR(INDEX(Sheep!$R$314:$R$321,RG45,1),0)</f>
        <v>46358</v>
      </c>
      <c r="RH46" s="497">
        <f>IFERROR(INDEX(Sheep!$R$314:$R$321,RH45,1),0)</f>
        <v>46358</v>
      </c>
      <c r="RI46" s="497">
        <f>IFERROR(INDEX(Sheep!$R$314:$R$321,RI45,1),0)</f>
        <v>46358</v>
      </c>
      <c r="RJ46" s="497">
        <f>IFERROR(INDEX(Sheep!$R$314:$R$321,RJ45,1),0)</f>
        <v>46358</v>
      </c>
      <c r="RK46" s="497">
        <f>IFERROR(INDEX(Sheep!$R$314:$R$321,RK45,1),0)</f>
        <v>46358</v>
      </c>
      <c r="RL46" s="497">
        <f>IFERROR(INDEX(Sheep!$R$314:$R$321,RL45,1),0)</f>
        <v>46358</v>
      </c>
      <c r="RM46" s="497">
        <f>IFERROR(INDEX(Sheep!$R$314:$R$321,RM45,1),0)</f>
        <v>46358</v>
      </c>
      <c r="RN46" s="497">
        <f>IFERROR(INDEX(Sheep!$R$314:$R$321,RN45,1),0)</f>
        <v>46358</v>
      </c>
      <c r="RO46" s="497">
        <f>IFERROR(INDEX(Sheep!$R$314:$R$321,RO45,1),0)</f>
        <v>46358</v>
      </c>
      <c r="RP46" s="497">
        <f>IFERROR(INDEX(Sheep!$R$314:$R$321,RP45,1),0)</f>
        <v>46358</v>
      </c>
      <c r="RQ46" s="497">
        <f>IFERROR(INDEX(Sheep!$R$314:$R$321,RQ45,1),0)</f>
        <v>46358</v>
      </c>
      <c r="RR46" s="497">
        <f>IFERROR(INDEX(Sheep!$R$314:$R$321,RR45,1),0)</f>
        <v>46358</v>
      </c>
      <c r="RS46" s="497">
        <f>IFERROR(INDEX(Sheep!$R$314:$R$321,RS45,1),0)</f>
        <v>46358</v>
      </c>
      <c r="RT46" s="497">
        <f>IFERROR(INDEX(Sheep!$R$314:$R$321,RT45,1),0)</f>
        <v>46358</v>
      </c>
      <c r="RU46" s="497">
        <f>IFERROR(INDEX(Sheep!$R$314:$R$321,RU45,1),0)</f>
        <v>46358</v>
      </c>
      <c r="RV46" s="497">
        <f>IFERROR(INDEX(Sheep!$R$314:$R$321,RV45,1),0)</f>
        <v>46358</v>
      </c>
      <c r="RW46" s="497">
        <f>IFERROR(INDEX(Sheep!$R$314:$R$321,RW45,1),0)</f>
        <v>46358</v>
      </c>
      <c r="RX46" s="497">
        <f>IFERROR(INDEX(Sheep!$R$314:$R$321,RX45,1),0)</f>
        <v>46358</v>
      </c>
      <c r="RY46" s="497">
        <f>IFERROR(INDEX(Sheep!$R$314:$R$321,RY45,1),0)</f>
        <v>46358</v>
      </c>
      <c r="RZ46" s="497">
        <f>IFERROR(INDEX(Sheep!$R$314:$R$321,RZ45,1),0)</f>
        <v>46358</v>
      </c>
      <c r="SA46" s="497">
        <f>IFERROR(INDEX(Sheep!$R$314:$R$321,SA45,1),0)</f>
        <v>46358</v>
      </c>
      <c r="SB46" s="497">
        <f>IFERROR(INDEX(Sheep!$R$314:$R$321,SB45,1),0)</f>
        <v>46358</v>
      </c>
      <c r="SC46" s="497">
        <f>IFERROR(INDEX(Sheep!$R$314:$R$321,SC45,1),0)</f>
        <v>46358</v>
      </c>
      <c r="SD46" s="497">
        <f>IFERROR(INDEX(Sheep!$R$314:$R$321,SD45,1),0)</f>
        <v>46358</v>
      </c>
      <c r="SE46" s="497">
        <f>IFERROR(INDEX(Sheep!$R$314:$R$321,SE45,1),0)</f>
        <v>46358</v>
      </c>
      <c r="SF46" s="497">
        <f>IFERROR(INDEX(Sheep!$R$314:$R$321,SF45,1),0)</f>
        <v>46358</v>
      </c>
      <c r="SG46" s="497">
        <f>IFERROR(INDEX(Sheep!$R$314:$R$321,SG45,1),0)</f>
        <v>46358</v>
      </c>
      <c r="SH46" s="497">
        <f>IFERROR(INDEX(Sheep!$R$314:$R$321,SH45,1),0)</f>
        <v>46358</v>
      </c>
      <c r="SI46" s="497">
        <f>IFERROR(INDEX(Sheep!$R$314:$R$321,SI45,1),0)</f>
        <v>0</v>
      </c>
      <c r="SJ46" s="253"/>
      <c r="SK46" s="255"/>
      <c r="SL46" s="243"/>
      <c r="SM46" s="243"/>
      <c r="SN46" s="243"/>
    </row>
    <row r="47" spans="1:508" outlineLevel="2" collapsed="1" x14ac:dyDescent="0.35">
      <c r="A47" s="243"/>
      <c r="B47" s="252"/>
      <c r="C47" s="441">
        <f>INT($C$40)+2</f>
        <v>3</v>
      </c>
      <c r="D47" s="253"/>
      <c r="E47" s="325"/>
      <c r="F47" s="325"/>
      <c r="G47" s="253"/>
      <c r="H47" s="267"/>
      <c r="I47" s="267" t="s">
        <v>712</v>
      </c>
      <c r="J47" s="267" t="str">
        <f>Sheep!$H251</f>
        <v>Aut</v>
      </c>
      <c r="K47" s="267"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7"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7"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7"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7"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7"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7"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7"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7"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7"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7"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7"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7"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7"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7"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7"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7"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7"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7"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7"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7"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7"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7"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7"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7"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7"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7"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7"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7"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7"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7"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7"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7"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7"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7"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7"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7"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7"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7"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7"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7"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7"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7"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7"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7"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7"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7"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7"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7"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7"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7"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7"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7"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7"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7"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7"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7"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7"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7"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7"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7"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7"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7"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7"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7"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7"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7"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7"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7"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7"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7"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7"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7"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7"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7"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7"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7"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7"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7"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7"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7"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7"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7"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7"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7"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7"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7"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7"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7"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7"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7"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7"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7"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7"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7"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7"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7"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7"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7"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7"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7"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7"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7"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7"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7"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7"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7"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7"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7"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7"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7"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7"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7"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7"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7"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7"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7"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7"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7"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7"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7"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7"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7"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7"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7"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7"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7"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7"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7"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7"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7"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7"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7"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7"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7"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7"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7"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7"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7"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7"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7"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7"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7"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7"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7"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7"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7"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7"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7"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7"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7"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7"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7"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7"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7"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7"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7"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7"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7"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7"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7"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7"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7"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7"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7"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7"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7"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7"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7"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7"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7"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7"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7"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7"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7"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7"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7"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7"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7"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7"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7"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7"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7"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7"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7"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7"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7"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7"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7"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7"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7"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7"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7"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7"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7"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7"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7"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7"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7"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7"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7"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7"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7"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7"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7"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7"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7"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7"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7"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7"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7"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7"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7"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7"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7"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7"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7"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7"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7"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7"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7"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7"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7"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7"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7"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7"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7"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7"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7"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7"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7"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7"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7"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7"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7"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7"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7"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7"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7"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7"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7"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7"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7"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7"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7"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7"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7"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7"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7"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7"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7"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7"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7"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7"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7"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7"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7"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7"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7"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7"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7"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7"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7"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7"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7"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7"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7"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7"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7"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7"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7"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7"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7"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7"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7"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7"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7"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7"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7"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7"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7"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7"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7"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7"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7"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7"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7"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7"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7"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7"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7"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7"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7"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7"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7"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7"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7"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7"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7"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7"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7"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7"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7"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7"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7"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7"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7"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7"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7"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7"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7"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7"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7"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7"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7"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7"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7"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7"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7"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7"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7"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7"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7"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7"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7"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7"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7"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7"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7"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7"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7"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7"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7"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7"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7"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7"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7"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7"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7"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7"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7"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7"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7"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7"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7"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7"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7"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7"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7"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7"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7"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7"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7"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7"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7"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7"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7"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7"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7"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7"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7"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7"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7"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7"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7"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7"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7"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7"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7"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7"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7"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7"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7"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7"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7"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7"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7"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7"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7"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7"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7"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7"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7"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7"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7"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7"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7"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7"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7"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7"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7"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7"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7"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7"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7"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7"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7"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7"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7"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7"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7"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7"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7"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7"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7"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7"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7"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7"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7"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7"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7"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7"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7"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7"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7"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7"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7"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7"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7"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7"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7"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7"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7"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7"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7"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7"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7"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7"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7"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7"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7"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7"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7"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7"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7"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7"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7"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7"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7"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7"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7"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7"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7"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7"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7"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7"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7"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7"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7"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7"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7"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7"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7"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7"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7"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7"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7"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7"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7"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7"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7"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7"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7"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7"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7"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7"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7"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7"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7"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7"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7"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7"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7"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7"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7"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7"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7"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7"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7"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7"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7"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7"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7"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7"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7"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7"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7"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7"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7"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7"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7"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7"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7"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3"/>
      <c r="SK47" s="255"/>
      <c r="SL47" s="243"/>
      <c r="SM47" s="243"/>
      <c r="SN47" s="243"/>
    </row>
    <row r="48" spans="1:508" hidden="1" outlineLevel="3" x14ac:dyDescent="0.35">
      <c r="A48" s="243"/>
      <c r="B48" s="252"/>
      <c r="C48" s="441">
        <f>INT($C$40)+3</f>
        <v>4</v>
      </c>
      <c r="D48" s="253"/>
      <c r="E48" s="325"/>
      <c r="F48" s="325"/>
      <c r="G48" s="253"/>
      <c r="H48" s="267"/>
      <c r="I48" s="267"/>
      <c r="J48" s="453" t="s">
        <v>710</v>
      </c>
      <c r="K48" s="454">
        <f>IFERROR(MATCH(L$44,Sheep!$R$322:$R$329,1),0)</f>
        <v>0</v>
      </c>
      <c r="L48" s="454">
        <f>IFERROR(MATCH(M$44,Sheep!$R$322:$R$329,1),0)</f>
        <v>0</v>
      </c>
      <c r="M48" s="454">
        <f>IFERROR(MATCH(N$44,Sheep!$R$322:$R$329,1),0)</f>
        <v>0</v>
      </c>
      <c r="N48" s="454">
        <f>IFERROR(MATCH(O$44,Sheep!$R$322:$R$329,1),0)</f>
        <v>0</v>
      </c>
      <c r="O48" s="454">
        <f>IFERROR(MATCH(P$44,Sheep!$R$322:$R$329,1),0)</f>
        <v>0</v>
      </c>
      <c r="P48" s="454">
        <f>IFERROR(MATCH(Q$44,Sheep!$R$322:$R$329,1),0)</f>
        <v>0</v>
      </c>
      <c r="Q48" s="454">
        <f>IFERROR(MATCH(R$44,Sheep!$R$322:$R$329,1),0)</f>
        <v>0</v>
      </c>
      <c r="R48" s="454">
        <f>IFERROR(MATCH(S$44,Sheep!$R$322:$R$329,1),0)</f>
        <v>0</v>
      </c>
      <c r="S48" s="454">
        <f>IFERROR(MATCH(T$44,Sheep!$R$322:$R$329,1),0)</f>
        <v>0</v>
      </c>
      <c r="T48" s="454">
        <f>IFERROR(MATCH(U$44,Sheep!$R$322:$R$329,1),0)</f>
        <v>0</v>
      </c>
      <c r="U48" s="454">
        <f>IFERROR(MATCH(V$44,Sheep!$R$322:$R$329,1),0)</f>
        <v>0</v>
      </c>
      <c r="V48" s="454">
        <f>IFERROR(MATCH(W$44,Sheep!$R$322:$R$329,1),0)</f>
        <v>0</v>
      </c>
      <c r="W48" s="454">
        <f>IFERROR(MATCH(X$44,Sheep!$R$322:$R$329,1),0)</f>
        <v>0</v>
      </c>
      <c r="X48" s="454">
        <f>IFERROR(MATCH(Y$44,Sheep!$R$322:$R$329,1),0)</f>
        <v>0</v>
      </c>
      <c r="Y48" s="454">
        <f>IFERROR(MATCH(Z$44,Sheep!$R$322:$R$329,1),0)</f>
        <v>0</v>
      </c>
      <c r="Z48" s="454">
        <f>IFERROR(MATCH(AA$44,Sheep!$R$322:$R$329,1),0)</f>
        <v>0</v>
      </c>
      <c r="AA48" s="454">
        <f>IFERROR(MATCH(AB$44,Sheep!$R$322:$R$329,1),0)</f>
        <v>0</v>
      </c>
      <c r="AB48" s="454">
        <f>IFERROR(MATCH(AC$44,Sheep!$R$322:$R$329,1),0)</f>
        <v>0</v>
      </c>
      <c r="AC48" s="454">
        <f>IFERROR(MATCH(AD$44,Sheep!$R$322:$R$329,1),0)</f>
        <v>0</v>
      </c>
      <c r="AD48" s="454">
        <f>IFERROR(MATCH(AE$44,Sheep!$R$322:$R$329,1),0)</f>
        <v>0</v>
      </c>
      <c r="AE48" s="454">
        <f>IFERROR(MATCH(AF$44,Sheep!$R$322:$R$329,1),0)</f>
        <v>0</v>
      </c>
      <c r="AF48" s="454">
        <f>IFERROR(MATCH(AG$44,Sheep!$R$322:$R$329,1),0)</f>
        <v>0</v>
      </c>
      <c r="AG48" s="454">
        <f>IFERROR(MATCH(AH$44,Sheep!$R$322:$R$329,1),0)</f>
        <v>0</v>
      </c>
      <c r="AH48" s="454">
        <f>IFERROR(MATCH(AI$44,Sheep!$R$322:$R$329,1),0)</f>
        <v>0</v>
      </c>
      <c r="AI48" s="454">
        <f>IFERROR(MATCH(AJ$44,Sheep!$R$322:$R$329,1),0)</f>
        <v>0</v>
      </c>
      <c r="AJ48" s="454">
        <f>IFERROR(MATCH(AK$44,Sheep!$R$322:$R$329,1),0)</f>
        <v>0</v>
      </c>
      <c r="AK48" s="454">
        <f>IFERROR(MATCH(AL$44,Sheep!$R$322:$R$329,1),0)</f>
        <v>0</v>
      </c>
      <c r="AL48" s="454">
        <f>IFERROR(MATCH(AM$44,Sheep!$R$322:$R$329,1),0)</f>
        <v>0</v>
      </c>
      <c r="AM48" s="454">
        <f>IFERROR(MATCH(AN$44,Sheep!$R$322:$R$329,1),0)</f>
        <v>0</v>
      </c>
      <c r="AN48" s="454">
        <f>IFERROR(MATCH(AO$44,Sheep!$R$322:$R$329,1),0)</f>
        <v>0</v>
      </c>
      <c r="AO48" s="454">
        <f>IFERROR(MATCH(AP$44,Sheep!$R$322:$R$329,1),0)</f>
        <v>0</v>
      </c>
      <c r="AP48" s="454">
        <f>IFERROR(MATCH(AQ$44,Sheep!$R$322:$R$329,1),0)</f>
        <v>0</v>
      </c>
      <c r="AQ48" s="454">
        <f>IFERROR(MATCH(AR$44,Sheep!$R$322:$R$329,1),0)</f>
        <v>0</v>
      </c>
      <c r="AR48" s="454">
        <f>IFERROR(MATCH(AS$44,Sheep!$R$322:$R$329,1),0)</f>
        <v>0</v>
      </c>
      <c r="AS48" s="454">
        <f>IFERROR(MATCH(AT$44,Sheep!$R$322:$R$329,1),0)</f>
        <v>0</v>
      </c>
      <c r="AT48" s="454">
        <f>IFERROR(MATCH(AU$44,Sheep!$R$322:$R$329,1),0)</f>
        <v>0</v>
      </c>
      <c r="AU48" s="454">
        <f>IFERROR(MATCH(AV$44,Sheep!$R$322:$R$329,1),0)</f>
        <v>0</v>
      </c>
      <c r="AV48" s="454">
        <f>IFERROR(MATCH(AW$44,Sheep!$R$322:$R$329,1),0)</f>
        <v>0</v>
      </c>
      <c r="AW48" s="454">
        <f>IFERROR(MATCH(AX$44,Sheep!$R$322:$R$329,1),0)</f>
        <v>0</v>
      </c>
      <c r="AX48" s="454">
        <f>IFERROR(MATCH(AY$44,Sheep!$R$322:$R$329,1),0)</f>
        <v>0</v>
      </c>
      <c r="AY48" s="454">
        <f>IFERROR(MATCH(AZ$44,Sheep!$R$322:$R$329,1),0)</f>
        <v>0</v>
      </c>
      <c r="AZ48" s="454">
        <f>IFERROR(MATCH(BA$44,Sheep!$R$322:$R$329,1),0)</f>
        <v>0</v>
      </c>
      <c r="BA48" s="454">
        <f>IFERROR(MATCH(BB$44,Sheep!$R$322:$R$329,1),0)</f>
        <v>0</v>
      </c>
      <c r="BB48" s="454">
        <f>IFERROR(MATCH(BC$44,Sheep!$R$322:$R$329,1),0)</f>
        <v>0</v>
      </c>
      <c r="BC48" s="454">
        <f>IFERROR(MATCH(BD$44,Sheep!$R$322:$R$329,1),0)</f>
        <v>0</v>
      </c>
      <c r="BD48" s="454">
        <f>IFERROR(MATCH(BE$44,Sheep!$R$322:$R$329,1),0)</f>
        <v>0</v>
      </c>
      <c r="BE48" s="454">
        <f>IFERROR(MATCH(BF$44,Sheep!$R$322:$R$329,1),0)</f>
        <v>0</v>
      </c>
      <c r="BF48" s="454">
        <f>IFERROR(MATCH(BG$44,Sheep!$R$322:$R$329,1),0)</f>
        <v>0</v>
      </c>
      <c r="BG48" s="454">
        <f>IFERROR(MATCH(BH$44,Sheep!$R$322:$R$329,1),0)</f>
        <v>0</v>
      </c>
      <c r="BH48" s="454">
        <f>IFERROR(MATCH(BI$44,Sheep!$R$322:$R$329,1),0)</f>
        <v>0</v>
      </c>
      <c r="BI48" s="454">
        <f>IFERROR(MATCH(BJ$44,Sheep!$R$322:$R$329,1),0)</f>
        <v>0</v>
      </c>
      <c r="BJ48" s="454">
        <f>IFERROR(MATCH(BK$44,Sheep!$R$322:$R$329,1),0)</f>
        <v>0</v>
      </c>
      <c r="BK48" s="454">
        <f>IFERROR(MATCH(BL$44,Sheep!$R$322:$R$329,1),0)</f>
        <v>1</v>
      </c>
      <c r="BL48" s="454">
        <f>IFERROR(MATCH(BM$44,Sheep!$R$322:$R$329,1),0)</f>
        <v>1</v>
      </c>
      <c r="BM48" s="454">
        <f>IFERROR(MATCH(BN$44,Sheep!$R$322:$R$329,1),0)</f>
        <v>1</v>
      </c>
      <c r="BN48" s="454">
        <f>IFERROR(MATCH(BO$44,Sheep!$R$322:$R$329,1),0)</f>
        <v>1</v>
      </c>
      <c r="BO48" s="454">
        <f>IFERROR(MATCH(BP$44,Sheep!$R$322:$R$329,1),0)</f>
        <v>1</v>
      </c>
      <c r="BP48" s="454">
        <f>IFERROR(MATCH(BQ$44,Sheep!$R$322:$R$329,1),0)</f>
        <v>1</v>
      </c>
      <c r="BQ48" s="454">
        <f>IFERROR(MATCH(BR$44,Sheep!$R$322:$R$329,1),0)</f>
        <v>1</v>
      </c>
      <c r="BR48" s="454">
        <f>IFERROR(MATCH(BS$44,Sheep!$R$322:$R$329,1),0)</f>
        <v>1</v>
      </c>
      <c r="BS48" s="454">
        <f>IFERROR(MATCH(BT$44,Sheep!$R$322:$R$329,1),0)</f>
        <v>1</v>
      </c>
      <c r="BT48" s="454">
        <f>IFERROR(MATCH(BU$44,Sheep!$R$322:$R$329,1),0)</f>
        <v>1</v>
      </c>
      <c r="BU48" s="454">
        <f>IFERROR(MATCH(BV$44,Sheep!$R$322:$R$329,1),0)</f>
        <v>1</v>
      </c>
      <c r="BV48" s="454">
        <f>IFERROR(MATCH(BW$44,Sheep!$R$322:$R$329,1),0)</f>
        <v>1</v>
      </c>
      <c r="BW48" s="454">
        <f>IFERROR(MATCH(BX$44,Sheep!$R$322:$R$329,1),0)</f>
        <v>1</v>
      </c>
      <c r="BX48" s="454">
        <f>IFERROR(MATCH(BY$44,Sheep!$R$322:$R$329,1),0)</f>
        <v>1</v>
      </c>
      <c r="BY48" s="454">
        <f>IFERROR(MATCH(BZ$44,Sheep!$R$322:$R$329,1),0)</f>
        <v>1</v>
      </c>
      <c r="BZ48" s="454">
        <f>IFERROR(MATCH(CA$44,Sheep!$R$322:$R$329,1),0)</f>
        <v>1</v>
      </c>
      <c r="CA48" s="454">
        <f>IFERROR(MATCH(CB$44,Sheep!$R$322:$R$329,1),0)</f>
        <v>1</v>
      </c>
      <c r="CB48" s="454">
        <f>IFERROR(MATCH(CC$44,Sheep!$R$322:$R$329,1),0)</f>
        <v>1</v>
      </c>
      <c r="CC48" s="454">
        <f>IFERROR(MATCH(CD$44,Sheep!$R$322:$R$329,1),0)</f>
        <v>1</v>
      </c>
      <c r="CD48" s="454">
        <f>IFERROR(MATCH(CE$44,Sheep!$R$322:$R$329,1),0)</f>
        <v>1</v>
      </c>
      <c r="CE48" s="454">
        <f>IFERROR(MATCH(CF$44,Sheep!$R$322:$R$329,1),0)</f>
        <v>1</v>
      </c>
      <c r="CF48" s="454">
        <f>IFERROR(MATCH(CG$44,Sheep!$R$322:$R$329,1),0)</f>
        <v>1</v>
      </c>
      <c r="CG48" s="454">
        <f>IFERROR(MATCH(CH$44,Sheep!$R$322:$R$329,1),0)</f>
        <v>1</v>
      </c>
      <c r="CH48" s="454">
        <f>IFERROR(MATCH(CI$44,Sheep!$R$322:$R$329,1),0)</f>
        <v>1</v>
      </c>
      <c r="CI48" s="454">
        <f>IFERROR(MATCH(CJ$44,Sheep!$R$322:$R$329,1),0)</f>
        <v>1</v>
      </c>
      <c r="CJ48" s="454">
        <f>IFERROR(MATCH(CK$44,Sheep!$R$322:$R$329,1),0)</f>
        <v>1</v>
      </c>
      <c r="CK48" s="454">
        <f>IFERROR(MATCH(CL$44,Sheep!$R$322:$R$329,1),0)</f>
        <v>1</v>
      </c>
      <c r="CL48" s="454">
        <f>IFERROR(MATCH(CM$44,Sheep!$R$322:$R$329,1),0)</f>
        <v>1</v>
      </c>
      <c r="CM48" s="454">
        <f>IFERROR(MATCH(CN$44,Sheep!$R$322:$R$329,1),0)</f>
        <v>1</v>
      </c>
      <c r="CN48" s="454">
        <f>IFERROR(MATCH(CO$44,Sheep!$R$322:$R$329,1),0)</f>
        <v>1</v>
      </c>
      <c r="CO48" s="454">
        <f>IFERROR(MATCH(CP$44,Sheep!$R$322:$R$329,1),0)</f>
        <v>1</v>
      </c>
      <c r="CP48" s="454">
        <f>IFERROR(MATCH(CQ$44,Sheep!$R$322:$R$329,1),0)</f>
        <v>1</v>
      </c>
      <c r="CQ48" s="454">
        <f>IFERROR(MATCH(CR$44,Sheep!$R$322:$R$329,1),0)</f>
        <v>1</v>
      </c>
      <c r="CR48" s="454">
        <f>IFERROR(MATCH(CS$44,Sheep!$R$322:$R$329,1),0)</f>
        <v>1</v>
      </c>
      <c r="CS48" s="454">
        <f>IFERROR(MATCH(CT$44,Sheep!$R$322:$R$329,1),0)</f>
        <v>1</v>
      </c>
      <c r="CT48" s="454">
        <f>IFERROR(MATCH(CU$44,Sheep!$R$322:$R$329,1),0)</f>
        <v>1</v>
      </c>
      <c r="CU48" s="454">
        <f>IFERROR(MATCH(CV$44,Sheep!$R$322:$R$329,1),0)</f>
        <v>1</v>
      </c>
      <c r="CV48" s="454">
        <f>IFERROR(MATCH(CW$44,Sheep!$R$322:$R$329,1),0)</f>
        <v>1</v>
      </c>
      <c r="CW48" s="454">
        <f>IFERROR(MATCH(CX$44,Sheep!$R$322:$R$329,1),0)</f>
        <v>1</v>
      </c>
      <c r="CX48" s="454">
        <f>IFERROR(MATCH(CY$44,Sheep!$R$322:$R$329,1),0)</f>
        <v>1</v>
      </c>
      <c r="CY48" s="454">
        <f>IFERROR(MATCH(CZ$44,Sheep!$R$322:$R$329,1),0)</f>
        <v>1</v>
      </c>
      <c r="CZ48" s="454">
        <f>IFERROR(MATCH(DA$44,Sheep!$R$322:$R$329,1),0)</f>
        <v>1</v>
      </c>
      <c r="DA48" s="454">
        <f>IFERROR(MATCH(DB$44,Sheep!$R$322:$R$329,1),0)</f>
        <v>1</v>
      </c>
      <c r="DB48" s="454">
        <f>IFERROR(MATCH(DC$44,Sheep!$R$322:$R$329,1),0)</f>
        <v>1</v>
      </c>
      <c r="DC48" s="454">
        <f>IFERROR(MATCH(DD$44,Sheep!$R$322:$R$329,1),0)</f>
        <v>1</v>
      </c>
      <c r="DD48" s="454">
        <f>IFERROR(MATCH(DE$44,Sheep!$R$322:$R$329,1),0)</f>
        <v>1</v>
      </c>
      <c r="DE48" s="454">
        <f>IFERROR(MATCH(DF$44,Sheep!$R$322:$R$329,1),0)</f>
        <v>1</v>
      </c>
      <c r="DF48" s="454">
        <f>IFERROR(MATCH(DG$44,Sheep!$R$322:$R$329,1),0)</f>
        <v>1</v>
      </c>
      <c r="DG48" s="454">
        <f>IFERROR(MATCH(DH$44,Sheep!$R$322:$R$329,1),0)</f>
        <v>1</v>
      </c>
      <c r="DH48" s="454">
        <f>IFERROR(MATCH(DI$44,Sheep!$R$322:$R$329,1),0)</f>
        <v>1</v>
      </c>
      <c r="DI48" s="454">
        <f>IFERROR(MATCH(DJ$44,Sheep!$R$322:$R$329,1),0)</f>
        <v>1</v>
      </c>
      <c r="DJ48" s="454">
        <f>IFERROR(MATCH(DK$44,Sheep!$R$322:$R$329,1),0)</f>
        <v>1</v>
      </c>
      <c r="DK48" s="454">
        <f>IFERROR(MATCH(DL$44,Sheep!$R$322:$R$329,1),0)</f>
        <v>2</v>
      </c>
      <c r="DL48" s="454">
        <f>IFERROR(MATCH(DM$44,Sheep!$R$322:$R$329,1),0)</f>
        <v>2</v>
      </c>
      <c r="DM48" s="454">
        <f>IFERROR(MATCH(DN$44,Sheep!$R$322:$R$329,1),0)</f>
        <v>2</v>
      </c>
      <c r="DN48" s="454">
        <f>IFERROR(MATCH(DO$44,Sheep!$R$322:$R$329,1),0)</f>
        <v>2</v>
      </c>
      <c r="DO48" s="454">
        <f>IFERROR(MATCH(DP$44,Sheep!$R$322:$R$329,1),0)</f>
        <v>2</v>
      </c>
      <c r="DP48" s="454">
        <f>IFERROR(MATCH(DQ$44,Sheep!$R$322:$R$329,1),0)</f>
        <v>2</v>
      </c>
      <c r="DQ48" s="454">
        <f>IFERROR(MATCH(DR$44,Sheep!$R$322:$R$329,1),0)</f>
        <v>2</v>
      </c>
      <c r="DR48" s="454">
        <f>IFERROR(MATCH(DS$44,Sheep!$R$322:$R$329,1),0)</f>
        <v>2</v>
      </c>
      <c r="DS48" s="454">
        <f>IFERROR(MATCH(DT$44,Sheep!$R$322:$R$329,1),0)</f>
        <v>2</v>
      </c>
      <c r="DT48" s="454">
        <f>IFERROR(MATCH(DU$44,Sheep!$R$322:$R$329,1),0)</f>
        <v>2</v>
      </c>
      <c r="DU48" s="454">
        <f>IFERROR(MATCH(DV$44,Sheep!$R$322:$R$329,1),0)</f>
        <v>2</v>
      </c>
      <c r="DV48" s="454">
        <f>IFERROR(MATCH(DW$44,Sheep!$R$322:$R$329,1),0)</f>
        <v>2</v>
      </c>
      <c r="DW48" s="454">
        <f>IFERROR(MATCH(DX$44,Sheep!$R$322:$R$329,1),0)</f>
        <v>2</v>
      </c>
      <c r="DX48" s="454">
        <f>IFERROR(MATCH(DY$44,Sheep!$R$322:$R$329,1),0)</f>
        <v>2</v>
      </c>
      <c r="DY48" s="454">
        <f>IFERROR(MATCH(DZ$44,Sheep!$R$322:$R$329,1),0)</f>
        <v>2</v>
      </c>
      <c r="DZ48" s="454">
        <f>IFERROR(MATCH(EA$44,Sheep!$R$322:$R$329,1),0)</f>
        <v>2</v>
      </c>
      <c r="EA48" s="454">
        <f>IFERROR(MATCH(EB$44,Sheep!$R$322:$R$329,1),0)</f>
        <v>2</v>
      </c>
      <c r="EB48" s="454">
        <f>IFERROR(MATCH(EC$44,Sheep!$R$322:$R$329,1),0)</f>
        <v>2</v>
      </c>
      <c r="EC48" s="454">
        <f>IFERROR(MATCH(ED$44,Sheep!$R$322:$R$329,1),0)</f>
        <v>2</v>
      </c>
      <c r="ED48" s="454">
        <f>IFERROR(MATCH(EE$44,Sheep!$R$322:$R$329,1),0)</f>
        <v>2</v>
      </c>
      <c r="EE48" s="454">
        <f>IFERROR(MATCH(EF$44,Sheep!$R$322:$R$329,1),0)</f>
        <v>2</v>
      </c>
      <c r="EF48" s="454">
        <f>IFERROR(MATCH(EG$44,Sheep!$R$322:$R$329,1),0)</f>
        <v>2</v>
      </c>
      <c r="EG48" s="454">
        <f>IFERROR(MATCH(EH$44,Sheep!$R$322:$R$329,1),0)</f>
        <v>2</v>
      </c>
      <c r="EH48" s="454">
        <f>IFERROR(MATCH(EI$44,Sheep!$R$322:$R$329,1),0)</f>
        <v>2</v>
      </c>
      <c r="EI48" s="454">
        <f>IFERROR(MATCH(EJ$44,Sheep!$R$322:$R$329,1),0)</f>
        <v>2</v>
      </c>
      <c r="EJ48" s="454">
        <f>IFERROR(MATCH(EK$44,Sheep!$R$322:$R$329,1),0)</f>
        <v>2</v>
      </c>
      <c r="EK48" s="454">
        <f>IFERROR(MATCH(EL$44,Sheep!$R$322:$R$329,1),0)</f>
        <v>2</v>
      </c>
      <c r="EL48" s="454">
        <f>IFERROR(MATCH(EM$44,Sheep!$R$322:$R$329,1),0)</f>
        <v>2</v>
      </c>
      <c r="EM48" s="454">
        <f>IFERROR(MATCH(EN$44,Sheep!$R$322:$R$329,1),0)</f>
        <v>2</v>
      </c>
      <c r="EN48" s="454">
        <f>IFERROR(MATCH(EO$44,Sheep!$R$322:$R$329,1),0)</f>
        <v>2</v>
      </c>
      <c r="EO48" s="454">
        <f>IFERROR(MATCH(EP$44,Sheep!$R$322:$R$329,1),0)</f>
        <v>2</v>
      </c>
      <c r="EP48" s="454">
        <f>IFERROR(MATCH(EQ$44,Sheep!$R$322:$R$329,1),0)</f>
        <v>2</v>
      </c>
      <c r="EQ48" s="454">
        <f>IFERROR(MATCH(ER$44,Sheep!$R$322:$R$329,1),0)</f>
        <v>2</v>
      </c>
      <c r="ER48" s="454">
        <f>IFERROR(MATCH(ES$44,Sheep!$R$322:$R$329,1),0)</f>
        <v>2</v>
      </c>
      <c r="ES48" s="454">
        <f>IFERROR(MATCH(ET$44,Sheep!$R$322:$R$329,1),0)</f>
        <v>2</v>
      </c>
      <c r="ET48" s="454">
        <f>IFERROR(MATCH(EU$44,Sheep!$R$322:$R$329,1),0)</f>
        <v>2</v>
      </c>
      <c r="EU48" s="454">
        <f>IFERROR(MATCH(EV$44,Sheep!$R$322:$R$329,1),0)</f>
        <v>2</v>
      </c>
      <c r="EV48" s="454">
        <f>IFERROR(MATCH(EW$44,Sheep!$R$322:$R$329,1),0)</f>
        <v>2</v>
      </c>
      <c r="EW48" s="454">
        <f>IFERROR(MATCH(EX$44,Sheep!$R$322:$R$329,1),0)</f>
        <v>2</v>
      </c>
      <c r="EX48" s="454">
        <f>IFERROR(MATCH(EY$44,Sheep!$R$322:$R$329,1),0)</f>
        <v>2</v>
      </c>
      <c r="EY48" s="454">
        <f>IFERROR(MATCH(EZ$44,Sheep!$R$322:$R$329,1),0)</f>
        <v>2</v>
      </c>
      <c r="EZ48" s="454">
        <f>IFERROR(MATCH(FA$44,Sheep!$R$322:$R$329,1),0)</f>
        <v>2</v>
      </c>
      <c r="FA48" s="454">
        <f>IFERROR(MATCH(FB$44,Sheep!$R$322:$R$329,1),0)</f>
        <v>2</v>
      </c>
      <c r="FB48" s="454">
        <f>IFERROR(MATCH(FC$44,Sheep!$R$322:$R$329,1),0)</f>
        <v>2</v>
      </c>
      <c r="FC48" s="454">
        <f>IFERROR(MATCH(FD$44,Sheep!$R$322:$R$329,1),0)</f>
        <v>2</v>
      </c>
      <c r="FD48" s="454">
        <f>IFERROR(MATCH(FE$44,Sheep!$R$322:$R$329,1),0)</f>
        <v>2</v>
      </c>
      <c r="FE48" s="454">
        <f>IFERROR(MATCH(FF$44,Sheep!$R$322:$R$329,1),0)</f>
        <v>2</v>
      </c>
      <c r="FF48" s="454">
        <f>IFERROR(MATCH(FG$44,Sheep!$R$322:$R$329,1),0)</f>
        <v>2</v>
      </c>
      <c r="FG48" s="454">
        <f>IFERROR(MATCH(FH$44,Sheep!$R$322:$R$329,1),0)</f>
        <v>2</v>
      </c>
      <c r="FH48" s="454">
        <f>IFERROR(MATCH(FI$44,Sheep!$R$322:$R$329,1),0)</f>
        <v>2</v>
      </c>
      <c r="FI48" s="454">
        <f>IFERROR(MATCH(FJ$44,Sheep!$R$322:$R$329,1),0)</f>
        <v>2</v>
      </c>
      <c r="FJ48" s="454">
        <f>IFERROR(MATCH(FK$44,Sheep!$R$322:$R$329,1),0)</f>
        <v>2</v>
      </c>
      <c r="FK48" s="454">
        <f>IFERROR(MATCH(FL$44,Sheep!$R$322:$R$329,1),0)</f>
        <v>3</v>
      </c>
      <c r="FL48" s="454">
        <f>IFERROR(MATCH(FM$44,Sheep!$R$322:$R$329,1),0)</f>
        <v>3</v>
      </c>
      <c r="FM48" s="454">
        <f>IFERROR(MATCH(FN$44,Sheep!$R$322:$R$329,1),0)</f>
        <v>3</v>
      </c>
      <c r="FN48" s="454">
        <f>IFERROR(MATCH(FO$44,Sheep!$R$322:$R$329,1),0)</f>
        <v>3</v>
      </c>
      <c r="FO48" s="454">
        <f>IFERROR(MATCH(FP$44,Sheep!$R$322:$R$329,1),0)</f>
        <v>3</v>
      </c>
      <c r="FP48" s="454">
        <f>IFERROR(MATCH(FQ$44,Sheep!$R$322:$R$329,1),0)</f>
        <v>3</v>
      </c>
      <c r="FQ48" s="454">
        <f>IFERROR(MATCH(FR$44,Sheep!$R$322:$R$329,1),0)</f>
        <v>3</v>
      </c>
      <c r="FR48" s="454">
        <f>IFERROR(MATCH(FS$44,Sheep!$R$322:$R$329,1),0)</f>
        <v>3</v>
      </c>
      <c r="FS48" s="454">
        <f>IFERROR(MATCH(FT$44,Sheep!$R$322:$R$329,1),0)</f>
        <v>3</v>
      </c>
      <c r="FT48" s="454">
        <f>IFERROR(MATCH(FU$44,Sheep!$R$322:$R$329,1),0)</f>
        <v>3</v>
      </c>
      <c r="FU48" s="454">
        <f>IFERROR(MATCH(FV$44,Sheep!$R$322:$R$329,1),0)</f>
        <v>3</v>
      </c>
      <c r="FV48" s="454">
        <f>IFERROR(MATCH(FW$44,Sheep!$R$322:$R$329,1),0)</f>
        <v>3</v>
      </c>
      <c r="FW48" s="454">
        <f>IFERROR(MATCH(FX$44,Sheep!$R$322:$R$329,1),0)</f>
        <v>3</v>
      </c>
      <c r="FX48" s="454">
        <f>IFERROR(MATCH(FY$44,Sheep!$R$322:$R$329,1),0)</f>
        <v>3</v>
      </c>
      <c r="FY48" s="454">
        <f>IFERROR(MATCH(FZ$44,Sheep!$R$322:$R$329,1),0)</f>
        <v>3</v>
      </c>
      <c r="FZ48" s="454">
        <f>IFERROR(MATCH(GA$44,Sheep!$R$322:$R$329,1),0)</f>
        <v>3</v>
      </c>
      <c r="GA48" s="454">
        <f>IFERROR(MATCH(GB$44,Sheep!$R$322:$R$329,1),0)</f>
        <v>3</v>
      </c>
      <c r="GB48" s="454">
        <f>IFERROR(MATCH(GC$44,Sheep!$R$322:$R$329,1),0)</f>
        <v>3</v>
      </c>
      <c r="GC48" s="454">
        <f>IFERROR(MATCH(GD$44,Sheep!$R$322:$R$329,1),0)</f>
        <v>3</v>
      </c>
      <c r="GD48" s="454">
        <f>IFERROR(MATCH(GE$44,Sheep!$R$322:$R$329,1),0)</f>
        <v>3</v>
      </c>
      <c r="GE48" s="454">
        <f>IFERROR(MATCH(GF$44,Sheep!$R$322:$R$329,1),0)</f>
        <v>3</v>
      </c>
      <c r="GF48" s="454">
        <f>IFERROR(MATCH(GG$44,Sheep!$R$322:$R$329,1),0)</f>
        <v>3</v>
      </c>
      <c r="GG48" s="454">
        <f>IFERROR(MATCH(GH$44,Sheep!$R$322:$R$329,1),0)</f>
        <v>3</v>
      </c>
      <c r="GH48" s="454">
        <f>IFERROR(MATCH(GI$44,Sheep!$R$322:$R$329,1),0)</f>
        <v>3</v>
      </c>
      <c r="GI48" s="454">
        <f>IFERROR(MATCH(GJ$44,Sheep!$R$322:$R$329,1),0)</f>
        <v>3</v>
      </c>
      <c r="GJ48" s="454">
        <f>IFERROR(MATCH(GK$44,Sheep!$R$322:$R$329,1),0)</f>
        <v>3</v>
      </c>
      <c r="GK48" s="454">
        <f>IFERROR(MATCH(GL$44,Sheep!$R$322:$R$329,1),0)</f>
        <v>3</v>
      </c>
      <c r="GL48" s="454">
        <f>IFERROR(MATCH(GM$44,Sheep!$R$322:$R$329,1),0)</f>
        <v>3</v>
      </c>
      <c r="GM48" s="454">
        <f>IFERROR(MATCH(GN$44,Sheep!$R$322:$R$329,1),0)</f>
        <v>3</v>
      </c>
      <c r="GN48" s="454">
        <f>IFERROR(MATCH(GO$44,Sheep!$R$322:$R$329,1),0)</f>
        <v>3</v>
      </c>
      <c r="GO48" s="454">
        <f>IFERROR(MATCH(GP$44,Sheep!$R$322:$R$329,1),0)</f>
        <v>3</v>
      </c>
      <c r="GP48" s="454">
        <f>IFERROR(MATCH(GQ$44,Sheep!$R$322:$R$329,1),0)</f>
        <v>3</v>
      </c>
      <c r="GQ48" s="454">
        <f>IFERROR(MATCH(GR$44,Sheep!$R$322:$R$329,1),0)</f>
        <v>3</v>
      </c>
      <c r="GR48" s="454">
        <f>IFERROR(MATCH(GS$44,Sheep!$R$322:$R$329,1),0)</f>
        <v>3</v>
      </c>
      <c r="GS48" s="454">
        <f>IFERROR(MATCH(GT$44,Sheep!$R$322:$R$329,1),0)</f>
        <v>3</v>
      </c>
      <c r="GT48" s="454">
        <f>IFERROR(MATCH(GU$44,Sheep!$R$322:$R$329,1),0)</f>
        <v>3</v>
      </c>
      <c r="GU48" s="454">
        <f>IFERROR(MATCH(GV$44,Sheep!$R$322:$R$329,1),0)</f>
        <v>3</v>
      </c>
      <c r="GV48" s="454">
        <f>IFERROR(MATCH(GW$44,Sheep!$R$322:$R$329,1),0)</f>
        <v>3</v>
      </c>
      <c r="GW48" s="454">
        <f>IFERROR(MATCH(GX$44,Sheep!$R$322:$R$329,1),0)</f>
        <v>3</v>
      </c>
      <c r="GX48" s="454">
        <f>IFERROR(MATCH(GY$44,Sheep!$R$322:$R$329,1),0)</f>
        <v>3</v>
      </c>
      <c r="GY48" s="454">
        <f>IFERROR(MATCH(GZ$44,Sheep!$R$322:$R$329,1),0)</f>
        <v>3</v>
      </c>
      <c r="GZ48" s="454">
        <f>IFERROR(MATCH(HA$44,Sheep!$R$322:$R$329,1),0)</f>
        <v>3</v>
      </c>
      <c r="HA48" s="454">
        <f>IFERROR(MATCH(HB$44,Sheep!$R$322:$R$329,1),0)</f>
        <v>3</v>
      </c>
      <c r="HB48" s="454">
        <f>IFERROR(MATCH(HC$44,Sheep!$R$322:$R$329,1),0)</f>
        <v>3</v>
      </c>
      <c r="HC48" s="454">
        <f>IFERROR(MATCH(HD$44,Sheep!$R$322:$R$329,1),0)</f>
        <v>3</v>
      </c>
      <c r="HD48" s="454">
        <f>IFERROR(MATCH(HE$44,Sheep!$R$322:$R$329,1),0)</f>
        <v>3</v>
      </c>
      <c r="HE48" s="454">
        <f>IFERROR(MATCH(HF$44,Sheep!$R$322:$R$329,1),0)</f>
        <v>3</v>
      </c>
      <c r="HF48" s="454">
        <f>IFERROR(MATCH(HG$44,Sheep!$R$322:$R$329,1),0)</f>
        <v>3</v>
      </c>
      <c r="HG48" s="454">
        <f>IFERROR(MATCH(HH$44,Sheep!$R$322:$R$329,1),0)</f>
        <v>3</v>
      </c>
      <c r="HH48" s="454">
        <f>IFERROR(MATCH(HI$44,Sheep!$R$322:$R$329,1),0)</f>
        <v>3</v>
      </c>
      <c r="HI48" s="454">
        <f>IFERROR(MATCH(HJ$44,Sheep!$R$322:$R$329,1),0)</f>
        <v>3</v>
      </c>
      <c r="HJ48" s="454">
        <f>IFERROR(MATCH(HK$44,Sheep!$R$322:$R$329,1),0)</f>
        <v>3</v>
      </c>
      <c r="HK48" s="454">
        <f>IFERROR(MATCH(HL$44,Sheep!$R$322:$R$329,1),0)</f>
        <v>4</v>
      </c>
      <c r="HL48" s="454">
        <f>IFERROR(MATCH(HM$44,Sheep!$R$322:$R$329,1),0)</f>
        <v>4</v>
      </c>
      <c r="HM48" s="454">
        <f>IFERROR(MATCH(HN$44,Sheep!$R$322:$R$329,1),0)</f>
        <v>4</v>
      </c>
      <c r="HN48" s="454">
        <f>IFERROR(MATCH(HO$44,Sheep!$R$322:$R$329,1),0)</f>
        <v>4</v>
      </c>
      <c r="HO48" s="454">
        <f>IFERROR(MATCH(HP$44,Sheep!$R$322:$R$329,1),0)</f>
        <v>4</v>
      </c>
      <c r="HP48" s="454">
        <f>IFERROR(MATCH(HQ$44,Sheep!$R$322:$R$329,1),0)</f>
        <v>4</v>
      </c>
      <c r="HQ48" s="454">
        <f>IFERROR(MATCH(HR$44,Sheep!$R$322:$R$329,1),0)</f>
        <v>4</v>
      </c>
      <c r="HR48" s="454">
        <f>IFERROR(MATCH(HS$44,Sheep!$R$322:$R$329,1),0)</f>
        <v>4</v>
      </c>
      <c r="HS48" s="454">
        <f>IFERROR(MATCH(HT$44,Sheep!$R$322:$R$329,1),0)</f>
        <v>4</v>
      </c>
      <c r="HT48" s="454">
        <f>IFERROR(MATCH(HU$44,Sheep!$R$322:$R$329,1),0)</f>
        <v>4</v>
      </c>
      <c r="HU48" s="454">
        <f>IFERROR(MATCH(HV$44,Sheep!$R$322:$R$329,1),0)</f>
        <v>4</v>
      </c>
      <c r="HV48" s="454">
        <f>IFERROR(MATCH(HW$44,Sheep!$R$322:$R$329,1),0)</f>
        <v>4</v>
      </c>
      <c r="HW48" s="454">
        <f>IFERROR(MATCH(HX$44,Sheep!$R$322:$R$329,1),0)</f>
        <v>4</v>
      </c>
      <c r="HX48" s="454">
        <f>IFERROR(MATCH(HY$44,Sheep!$R$322:$R$329,1),0)</f>
        <v>4</v>
      </c>
      <c r="HY48" s="454">
        <f>IFERROR(MATCH(HZ$44,Sheep!$R$322:$R$329,1),0)</f>
        <v>4</v>
      </c>
      <c r="HZ48" s="454">
        <f>IFERROR(MATCH(IA$44,Sheep!$R$322:$R$329,1),0)</f>
        <v>4</v>
      </c>
      <c r="IA48" s="454">
        <f>IFERROR(MATCH(IB$44,Sheep!$R$322:$R$329,1),0)</f>
        <v>4</v>
      </c>
      <c r="IB48" s="454">
        <f>IFERROR(MATCH(IC$44,Sheep!$R$322:$R$329,1),0)</f>
        <v>4</v>
      </c>
      <c r="IC48" s="454">
        <f>IFERROR(MATCH(ID$44,Sheep!$R$322:$R$329,1),0)</f>
        <v>4</v>
      </c>
      <c r="ID48" s="454">
        <f>IFERROR(MATCH(IE$44,Sheep!$R$322:$R$329,1),0)</f>
        <v>4</v>
      </c>
      <c r="IE48" s="454">
        <f>IFERROR(MATCH(IF$44,Sheep!$R$322:$R$329,1),0)</f>
        <v>4</v>
      </c>
      <c r="IF48" s="454">
        <f>IFERROR(MATCH(IG$44,Sheep!$R$322:$R$329,1),0)</f>
        <v>4</v>
      </c>
      <c r="IG48" s="454">
        <f>IFERROR(MATCH(IH$44,Sheep!$R$322:$R$329,1),0)</f>
        <v>4</v>
      </c>
      <c r="IH48" s="454">
        <f>IFERROR(MATCH(II$44,Sheep!$R$322:$R$329,1),0)</f>
        <v>4</v>
      </c>
      <c r="II48" s="454">
        <f>IFERROR(MATCH(IJ$44,Sheep!$R$322:$R$329,1),0)</f>
        <v>4</v>
      </c>
      <c r="IJ48" s="454">
        <f>IFERROR(MATCH(IK$44,Sheep!$R$322:$R$329,1),0)</f>
        <v>4</v>
      </c>
      <c r="IK48" s="454">
        <f>IFERROR(MATCH(IL$44,Sheep!$R$322:$R$329,1),0)</f>
        <v>4</v>
      </c>
      <c r="IL48" s="454">
        <f>IFERROR(MATCH(IM$44,Sheep!$R$322:$R$329,1),0)</f>
        <v>4</v>
      </c>
      <c r="IM48" s="454">
        <f>IFERROR(MATCH(IN$44,Sheep!$R$322:$R$329,1),0)</f>
        <v>4</v>
      </c>
      <c r="IN48" s="454">
        <f>IFERROR(MATCH(IO$44,Sheep!$R$322:$R$329,1),0)</f>
        <v>4</v>
      </c>
      <c r="IO48" s="454">
        <f>IFERROR(MATCH(IP$44,Sheep!$R$322:$R$329,1),0)</f>
        <v>4</v>
      </c>
      <c r="IP48" s="454">
        <f>IFERROR(MATCH(IQ$44,Sheep!$R$322:$R$329,1),0)</f>
        <v>4</v>
      </c>
      <c r="IQ48" s="454">
        <f>IFERROR(MATCH(IR$44,Sheep!$R$322:$R$329,1),0)</f>
        <v>4</v>
      </c>
      <c r="IR48" s="454">
        <f>IFERROR(MATCH(IS$44,Sheep!$R$322:$R$329,1),0)</f>
        <v>4</v>
      </c>
      <c r="IS48" s="454">
        <f>IFERROR(MATCH(IT$44,Sheep!$R$322:$R$329,1),0)</f>
        <v>4</v>
      </c>
      <c r="IT48" s="454">
        <f>IFERROR(MATCH(IU$44,Sheep!$R$322:$R$329,1),0)</f>
        <v>4</v>
      </c>
      <c r="IU48" s="454">
        <f>IFERROR(MATCH(IV$44,Sheep!$R$322:$R$329,1),0)</f>
        <v>4</v>
      </c>
      <c r="IV48" s="454">
        <f>IFERROR(MATCH(IW$44,Sheep!$R$322:$R$329,1),0)</f>
        <v>4</v>
      </c>
      <c r="IW48" s="454">
        <f>IFERROR(MATCH(IX$44,Sheep!$R$322:$R$329,1),0)</f>
        <v>4</v>
      </c>
      <c r="IX48" s="454">
        <f>IFERROR(MATCH(IY$44,Sheep!$R$322:$R$329,1),0)</f>
        <v>4</v>
      </c>
      <c r="IY48" s="454">
        <f>IFERROR(MATCH(IZ$44,Sheep!$R$322:$R$329,1),0)</f>
        <v>4</v>
      </c>
      <c r="IZ48" s="454">
        <f>IFERROR(MATCH(JA$44,Sheep!$R$322:$R$329,1),0)</f>
        <v>4</v>
      </c>
      <c r="JA48" s="454">
        <f>IFERROR(MATCH(JB$44,Sheep!$R$322:$R$329,1),0)</f>
        <v>4</v>
      </c>
      <c r="JB48" s="454">
        <f>IFERROR(MATCH(JC$44,Sheep!$R$322:$R$329,1),0)</f>
        <v>4</v>
      </c>
      <c r="JC48" s="454">
        <f>IFERROR(MATCH(JD$44,Sheep!$R$322:$R$329,1),0)</f>
        <v>4</v>
      </c>
      <c r="JD48" s="454">
        <f>IFERROR(MATCH(JE$44,Sheep!$R$322:$R$329,1),0)</f>
        <v>4</v>
      </c>
      <c r="JE48" s="454">
        <f>IFERROR(MATCH(JF$44,Sheep!$R$322:$R$329,1),0)</f>
        <v>4</v>
      </c>
      <c r="JF48" s="454">
        <f>IFERROR(MATCH(JG$44,Sheep!$R$322:$R$329,1),0)</f>
        <v>4</v>
      </c>
      <c r="JG48" s="454">
        <f>IFERROR(MATCH(JH$44,Sheep!$R$322:$R$329,1),0)</f>
        <v>4</v>
      </c>
      <c r="JH48" s="454">
        <f>IFERROR(MATCH(JI$44,Sheep!$R$322:$R$329,1),0)</f>
        <v>4</v>
      </c>
      <c r="JI48" s="454">
        <f>IFERROR(MATCH(JJ$44,Sheep!$R$322:$R$329,1),0)</f>
        <v>4</v>
      </c>
      <c r="JJ48" s="454">
        <f>IFERROR(MATCH(JK$44,Sheep!$R$322:$R$329,1),0)</f>
        <v>4</v>
      </c>
      <c r="JK48" s="454">
        <f>IFERROR(MATCH(JL$44,Sheep!$R$322:$R$329,1),0)</f>
        <v>5</v>
      </c>
      <c r="JL48" s="454">
        <f>IFERROR(MATCH(JM$44,Sheep!$R$322:$R$329,1),0)</f>
        <v>5</v>
      </c>
      <c r="JM48" s="454">
        <f>IFERROR(MATCH(JN$44,Sheep!$R$322:$R$329,1),0)</f>
        <v>5</v>
      </c>
      <c r="JN48" s="454">
        <f>IFERROR(MATCH(JO$44,Sheep!$R$322:$R$329,1),0)</f>
        <v>5</v>
      </c>
      <c r="JO48" s="454">
        <f>IFERROR(MATCH(JP$44,Sheep!$R$322:$R$329,1),0)</f>
        <v>5</v>
      </c>
      <c r="JP48" s="454">
        <f>IFERROR(MATCH(JQ$44,Sheep!$R$322:$R$329,1),0)</f>
        <v>5</v>
      </c>
      <c r="JQ48" s="454">
        <f>IFERROR(MATCH(JR$44,Sheep!$R$322:$R$329,1),0)</f>
        <v>5</v>
      </c>
      <c r="JR48" s="454">
        <f>IFERROR(MATCH(JS$44,Sheep!$R$322:$R$329,1),0)</f>
        <v>5</v>
      </c>
      <c r="JS48" s="454">
        <f>IFERROR(MATCH(JT$44,Sheep!$R$322:$R$329,1),0)</f>
        <v>5</v>
      </c>
      <c r="JT48" s="454">
        <f>IFERROR(MATCH(JU$44,Sheep!$R$322:$R$329,1),0)</f>
        <v>5</v>
      </c>
      <c r="JU48" s="454">
        <f>IFERROR(MATCH(JV$44,Sheep!$R$322:$R$329,1),0)</f>
        <v>5</v>
      </c>
      <c r="JV48" s="454">
        <f>IFERROR(MATCH(JW$44,Sheep!$R$322:$R$329,1),0)</f>
        <v>5</v>
      </c>
      <c r="JW48" s="454">
        <f>IFERROR(MATCH(JX$44,Sheep!$R$322:$R$329,1),0)</f>
        <v>5</v>
      </c>
      <c r="JX48" s="454">
        <f>IFERROR(MATCH(JY$44,Sheep!$R$322:$R$329,1),0)</f>
        <v>5</v>
      </c>
      <c r="JY48" s="454">
        <f>IFERROR(MATCH(JZ$44,Sheep!$R$322:$R$329,1),0)</f>
        <v>5</v>
      </c>
      <c r="JZ48" s="454">
        <f>IFERROR(MATCH(KA$44,Sheep!$R$322:$R$329,1),0)</f>
        <v>5</v>
      </c>
      <c r="KA48" s="454">
        <f>IFERROR(MATCH(KB$44,Sheep!$R$322:$R$329,1),0)</f>
        <v>5</v>
      </c>
      <c r="KB48" s="454">
        <f>IFERROR(MATCH(KC$44,Sheep!$R$322:$R$329,1),0)</f>
        <v>5</v>
      </c>
      <c r="KC48" s="454">
        <f>IFERROR(MATCH(KD$44,Sheep!$R$322:$R$329,1),0)</f>
        <v>5</v>
      </c>
      <c r="KD48" s="454">
        <f>IFERROR(MATCH(KE$44,Sheep!$R$322:$R$329,1),0)</f>
        <v>5</v>
      </c>
      <c r="KE48" s="454">
        <f>IFERROR(MATCH(KF$44,Sheep!$R$322:$R$329,1),0)</f>
        <v>5</v>
      </c>
      <c r="KF48" s="454">
        <f>IFERROR(MATCH(KG$44,Sheep!$R$322:$R$329,1),0)</f>
        <v>5</v>
      </c>
      <c r="KG48" s="454">
        <f>IFERROR(MATCH(KH$44,Sheep!$R$322:$R$329,1),0)</f>
        <v>5</v>
      </c>
      <c r="KH48" s="454">
        <f>IFERROR(MATCH(KI$44,Sheep!$R$322:$R$329,1),0)</f>
        <v>5</v>
      </c>
      <c r="KI48" s="454">
        <f>IFERROR(MATCH(KJ$44,Sheep!$R$322:$R$329,1),0)</f>
        <v>5</v>
      </c>
      <c r="KJ48" s="454">
        <f>IFERROR(MATCH(KK$44,Sheep!$R$322:$R$329,1),0)</f>
        <v>5</v>
      </c>
      <c r="KK48" s="454">
        <f>IFERROR(MATCH(KL$44,Sheep!$R$322:$R$329,1),0)</f>
        <v>5</v>
      </c>
      <c r="KL48" s="454">
        <f>IFERROR(MATCH(KM$44,Sheep!$R$322:$R$329,1),0)</f>
        <v>5</v>
      </c>
      <c r="KM48" s="454">
        <f>IFERROR(MATCH(KN$44,Sheep!$R$322:$R$329,1),0)</f>
        <v>5</v>
      </c>
      <c r="KN48" s="454">
        <f>IFERROR(MATCH(KO$44,Sheep!$R$322:$R$329,1),0)</f>
        <v>5</v>
      </c>
      <c r="KO48" s="454">
        <f>IFERROR(MATCH(KP$44,Sheep!$R$322:$R$329,1),0)</f>
        <v>5</v>
      </c>
      <c r="KP48" s="454">
        <f>IFERROR(MATCH(KQ$44,Sheep!$R$322:$R$329,1),0)</f>
        <v>5</v>
      </c>
      <c r="KQ48" s="454">
        <f>IFERROR(MATCH(KR$44,Sheep!$R$322:$R$329,1),0)</f>
        <v>5</v>
      </c>
      <c r="KR48" s="454">
        <f>IFERROR(MATCH(KS$44,Sheep!$R$322:$R$329,1),0)</f>
        <v>5</v>
      </c>
      <c r="KS48" s="454">
        <f>IFERROR(MATCH(KT$44,Sheep!$R$322:$R$329,1),0)</f>
        <v>5</v>
      </c>
      <c r="KT48" s="454">
        <f>IFERROR(MATCH(KU$44,Sheep!$R$322:$R$329,1),0)</f>
        <v>5</v>
      </c>
      <c r="KU48" s="454">
        <f>IFERROR(MATCH(KV$44,Sheep!$R$322:$R$329,1),0)</f>
        <v>5</v>
      </c>
      <c r="KV48" s="454">
        <f>IFERROR(MATCH(KW$44,Sheep!$R$322:$R$329,1),0)</f>
        <v>5</v>
      </c>
      <c r="KW48" s="454">
        <f>IFERROR(MATCH(KX$44,Sheep!$R$322:$R$329,1),0)</f>
        <v>5</v>
      </c>
      <c r="KX48" s="454">
        <f>IFERROR(MATCH(KY$44,Sheep!$R$322:$R$329,1),0)</f>
        <v>5</v>
      </c>
      <c r="KY48" s="454">
        <f>IFERROR(MATCH(KZ$44,Sheep!$R$322:$R$329,1),0)</f>
        <v>5</v>
      </c>
      <c r="KZ48" s="454">
        <f>IFERROR(MATCH(LA$44,Sheep!$R$322:$R$329,1),0)</f>
        <v>5</v>
      </c>
      <c r="LA48" s="454">
        <f>IFERROR(MATCH(LB$44,Sheep!$R$322:$R$329,1),0)</f>
        <v>5</v>
      </c>
      <c r="LB48" s="454">
        <f>IFERROR(MATCH(LC$44,Sheep!$R$322:$R$329,1),0)</f>
        <v>5</v>
      </c>
      <c r="LC48" s="454">
        <f>IFERROR(MATCH(LD$44,Sheep!$R$322:$R$329,1),0)</f>
        <v>5</v>
      </c>
      <c r="LD48" s="454">
        <f>IFERROR(MATCH(LE$44,Sheep!$R$322:$R$329,1),0)</f>
        <v>5</v>
      </c>
      <c r="LE48" s="454">
        <f>IFERROR(MATCH(LF$44,Sheep!$R$322:$R$329,1),0)</f>
        <v>5</v>
      </c>
      <c r="LF48" s="454">
        <f>IFERROR(MATCH(LG$44,Sheep!$R$322:$R$329,1),0)</f>
        <v>5</v>
      </c>
      <c r="LG48" s="454">
        <f>IFERROR(MATCH(LH$44,Sheep!$R$322:$R$329,1),0)</f>
        <v>5</v>
      </c>
      <c r="LH48" s="454">
        <f>IFERROR(MATCH(LI$44,Sheep!$R$322:$R$329,1),0)</f>
        <v>5</v>
      </c>
      <c r="LI48" s="454">
        <f>IFERROR(MATCH(LJ$44,Sheep!$R$322:$R$329,1),0)</f>
        <v>5</v>
      </c>
      <c r="LJ48" s="454">
        <f>IFERROR(MATCH(LK$44,Sheep!$R$322:$R$329,1),0)</f>
        <v>5</v>
      </c>
      <c r="LK48" s="454">
        <f>IFERROR(MATCH(LL$44,Sheep!$R$322:$R$329,1),0)</f>
        <v>6</v>
      </c>
      <c r="LL48" s="454">
        <f>IFERROR(MATCH(LM$44,Sheep!$R$322:$R$329,1),0)</f>
        <v>6</v>
      </c>
      <c r="LM48" s="454">
        <f>IFERROR(MATCH(LN$44,Sheep!$R$322:$R$329,1),0)</f>
        <v>6</v>
      </c>
      <c r="LN48" s="454">
        <f>IFERROR(MATCH(LO$44,Sheep!$R$322:$R$329,1),0)</f>
        <v>6</v>
      </c>
      <c r="LO48" s="454">
        <f>IFERROR(MATCH(LP$44,Sheep!$R$322:$R$329,1),0)</f>
        <v>6</v>
      </c>
      <c r="LP48" s="454">
        <f>IFERROR(MATCH(LQ$44,Sheep!$R$322:$R$329,1),0)</f>
        <v>6</v>
      </c>
      <c r="LQ48" s="454">
        <f>IFERROR(MATCH(LR$44,Sheep!$R$322:$R$329,1),0)</f>
        <v>6</v>
      </c>
      <c r="LR48" s="454">
        <f>IFERROR(MATCH(LS$44,Sheep!$R$322:$R$329,1),0)</f>
        <v>6</v>
      </c>
      <c r="LS48" s="454">
        <f>IFERROR(MATCH(LT$44,Sheep!$R$322:$R$329,1),0)</f>
        <v>6</v>
      </c>
      <c r="LT48" s="454">
        <f>IFERROR(MATCH(LU$44,Sheep!$R$322:$R$329,1),0)</f>
        <v>6</v>
      </c>
      <c r="LU48" s="454">
        <f>IFERROR(MATCH(LV$44,Sheep!$R$322:$R$329,1),0)</f>
        <v>6</v>
      </c>
      <c r="LV48" s="454">
        <f>IFERROR(MATCH(LW$44,Sheep!$R$322:$R$329,1),0)</f>
        <v>6</v>
      </c>
      <c r="LW48" s="454">
        <f>IFERROR(MATCH(LX$44,Sheep!$R$322:$R$329,1),0)</f>
        <v>6</v>
      </c>
      <c r="LX48" s="454">
        <f>IFERROR(MATCH(LY$44,Sheep!$R$322:$R$329,1),0)</f>
        <v>6</v>
      </c>
      <c r="LY48" s="454">
        <f>IFERROR(MATCH(LZ$44,Sheep!$R$322:$R$329,1),0)</f>
        <v>6</v>
      </c>
      <c r="LZ48" s="454">
        <f>IFERROR(MATCH(MA$44,Sheep!$R$322:$R$329,1),0)</f>
        <v>6</v>
      </c>
      <c r="MA48" s="454">
        <f>IFERROR(MATCH(MB$44,Sheep!$R$322:$R$329,1),0)</f>
        <v>6</v>
      </c>
      <c r="MB48" s="454">
        <f>IFERROR(MATCH(MC$44,Sheep!$R$322:$R$329,1),0)</f>
        <v>6</v>
      </c>
      <c r="MC48" s="454">
        <f>IFERROR(MATCH(MD$44,Sheep!$R$322:$R$329,1),0)</f>
        <v>6</v>
      </c>
      <c r="MD48" s="454">
        <f>IFERROR(MATCH(ME$44,Sheep!$R$322:$R$329,1),0)</f>
        <v>6</v>
      </c>
      <c r="ME48" s="454">
        <f>IFERROR(MATCH(MF$44,Sheep!$R$322:$R$329,1),0)</f>
        <v>6</v>
      </c>
      <c r="MF48" s="454">
        <f>IFERROR(MATCH(MG$44,Sheep!$R$322:$R$329,1),0)</f>
        <v>6</v>
      </c>
      <c r="MG48" s="454">
        <f>IFERROR(MATCH(MH$44,Sheep!$R$322:$R$329,1),0)</f>
        <v>6</v>
      </c>
      <c r="MH48" s="454">
        <f>IFERROR(MATCH(MI$44,Sheep!$R$322:$R$329,1),0)</f>
        <v>6</v>
      </c>
      <c r="MI48" s="454">
        <f>IFERROR(MATCH(MJ$44,Sheep!$R$322:$R$329,1),0)</f>
        <v>6</v>
      </c>
      <c r="MJ48" s="454">
        <f>IFERROR(MATCH(MK$44,Sheep!$R$322:$R$329,1),0)</f>
        <v>6</v>
      </c>
      <c r="MK48" s="454">
        <f>IFERROR(MATCH(ML$44,Sheep!$R$322:$R$329,1),0)</f>
        <v>6</v>
      </c>
      <c r="ML48" s="454">
        <f>IFERROR(MATCH(MM$44,Sheep!$R$322:$R$329,1),0)</f>
        <v>6</v>
      </c>
      <c r="MM48" s="454">
        <f>IFERROR(MATCH(MN$44,Sheep!$R$322:$R$329,1),0)</f>
        <v>6</v>
      </c>
      <c r="MN48" s="454">
        <f>IFERROR(MATCH(MO$44,Sheep!$R$322:$R$329,1),0)</f>
        <v>6</v>
      </c>
      <c r="MO48" s="454">
        <f>IFERROR(MATCH(MP$44,Sheep!$R$322:$R$329,1),0)</f>
        <v>6</v>
      </c>
      <c r="MP48" s="454">
        <f>IFERROR(MATCH(MQ$44,Sheep!$R$322:$R$329,1),0)</f>
        <v>6</v>
      </c>
      <c r="MQ48" s="454">
        <f>IFERROR(MATCH(MR$44,Sheep!$R$322:$R$329,1),0)</f>
        <v>6</v>
      </c>
      <c r="MR48" s="454">
        <f>IFERROR(MATCH(MS$44,Sheep!$R$322:$R$329,1),0)</f>
        <v>6</v>
      </c>
      <c r="MS48" s="454">
        <f>IFERROR(MATCH(MT$44,Sheep!$R$322:$R$329,1),0)</f>
        <v>6</v>
      </c>
      <c r="MT48" s="454">
        <f>IFERROR(MATCH(MU$44,Sheep!$R$322:$R$329,1),0)</f>
        <v>6</v>
      </c>
      <c r="MU48" s="454">
        <f>IFERROR(MATCH(MV$44,Sheep!$R$322:$R$329,1),0)</f>
        <v>6</v>
      </c>
      <c r="MV48" s="454">
        <f>IFERROR(MATCH(MW$44,Sheep!$R$322:$R$329,1),0)</f>
        <v>6</v>
      </c>
      <c r="MW48" s="454">
        <f>IFERROR(MATCH(MX$44,Sheep!$R$322:$R$329,1),0)</f>
        <v>6</v>
      </c>
      <c r="MX48" s="454">
        <f>IFERROR(MATCH(MY$44,Sheep!$R$322:$R$329,1),0)</f>
        <v>6</v>
      </c>
      <c r="MY48" s="454">
        <f>IFERROR(MATCH(MZ$44,Sheep!$R$322:$R$329,1),0)</f>
        <v>6</v>
      </c>
      <c r="MZ48" s="454">
        <f>IFERROR(MATCH(NA$44,Sheep!$R$322:$R$329,1),0)</f>
        <v>6</v>
      </c>
      <c r="NA48" s="454">
        <f>IFERROR(MATCH(NB$44,Sheep!$R$322:$R$329,1),0)</f>
        <v>6</v>
      </c>
      <c r="NB48" s="454">
        <f>IFERROR(MATCH(NC$44,Sheep!$R$322:$R$329,1),0)</f>
        <v>6</v>
      </c>
      <c r="NC48" s="454">
        <f>IFERROR(MATCH(ND$44,Sheep!$R$322:$R$329,1),0)</f>
        <v>6</v>
      </c>
      <c r="ND48" s="454">
        <f>IFERROR(MATCH(NE$44,Sheep!$R$322:$R$329,1),0)</f>
        <v>6</v>
      </c>
      <c r="NE48" s="454">
        <f>IFERROR(MATCH(NF$44,Sheep!$R$322:$R$329,1),0)</f>
        <v>6</v>
      </c>
      <c r="NF48" s="454">
        <f>IFERROR(MATCH(NG$44,Sheep!$R$322:$R$329,1),0)</f>
        <v>6</v>
      </c>
      <c r="NG48" s="454">
        <f>IFERROR(MATCH(NH$44,Sheep!$R$322:$R$329,1),0)</f>
        <v>6</v>
      </c>
      <c r="NH48" s="454">
        <f>IFERROR(MATCH(NI$44,Sheep!$R$322:$R$329,1),0)</f>
        <v>6</v>
      </c>
      <c r="NI48" s="454">
        <f>IFERROR(MATCH(NJ$44,Sheep!$R$322:$R$329,1),0)</f>
        <v>6</v>
      </c>
      <c r="NJ48" s="454">
        <f>IFERROR(MATCH(NK$44,Sheep!$R$322:$R$329,1),0)</f>
        <v>6</v>
      </c>
      <c r="NK48" s="454">
        <f>IFERROR(MATCH(NL$44,Sheep!$R$322:$R$329,1),0)</f>
        <v>7</v>
      </c>
      <c r="NL48" s="454">
        <f>IFERROR(MATCH(NM$44,Sheep!$R$322:$R$329,1),0)</f>
        <v>7</v>
      </c>
      <c r="NM48" s="454">
        <f>IFERROR(MATCH(NN$44,Sheep!$R$322:$R$329,1),0)</f>
        <v>7</v>
      </c>
      <c r="NN48" s="454">
        <f>IFERROR(MATCH(NO$44,Sheep!$R$322:$R$329,1),0)</f>
        <v>7</v>
      </c>
      <c r="NO48" s="454">
        <f>IFERROR(MATCH(NP$44,Sheep!$R$322:$R$329,1),0)</f>
        <v>7</v>
      </c>
      <c r="NP48" s="454">
        <f>IFERROR(MATCH(NQ$44,Sheep!$R$322:$R$329,1),0)</f>
        <v>7</v>
      </c>
      <c r="NQ48" s="454">
        <f>IFERROR(MATCH(NR$44,Sheep!$R$322:$R$329,1),0)</f>
        <v>7</v>
      </c>
      <c r="NR48" s="454">
        <f>IFERROR(MATCH(NS$44,Sheep!$R$322:$R$329,1),0)</f>
        <v>7</v>
      </c>
      <c r="NS48" s="454">
        <f>IFERROR(MATCH(NT$44,Sheep!$R$322:$R$329,1),0)</f>
        <v>7</v>
      </c>
      <c r="NT48" s="454">
        <f>IFERROR(MATCH(NU$44,Sheep!$R$322:$R$329,1),0)</f>
        <v>7</v>
      </c>
      <c r="NU48" s="454">
        <f>IFERROR(MATCH(NV$44,Sheep!$R$322:$R$329,1),0)</f>
        <v>7</v>
      </c>
      <c r="NV48" s="454">
        <f>IFERROR(MATCH(NW$44,Sheep!$R$322:$R$329,1),0)</f>
        <v>7</v>
      </c>
      <c r="NW48" s="454">
        <f>IFERROR(MATCH(NX$44,Sheep!$R$322:$R$329,1),0)</f>
        <v>7</v>
      </c>
      <c r="NX48" s="454">
        <f>IFERROR(MATCH(NY$44,Sheep!$R$322:$R$329,1),0)</f>
        <v>7</v>
      </c>
      <c r="NY48" s="454">
        <f>IFERROR(MATCH(NZ$44,Sheep!$R$322:$R$329,1),0)</f>
        <v>7</v>
      </c>
      <c r="NZ48" s="454">
        <f>IFERROR(MATCH(OA$44,Sheep!$R$322:$R$329,1),0)</f>
        <v>7</v>
      </c>
      <c r="OA48" s="454">
        <f>IFERROR(MATCH(OB$44,Sheep!$R$322:$R$329,1),0)</f>
        <v>7</v>
      </c>
      <c r="OB48" s="454">
        <f>IFERROR(MATCH(OC$44,Sheep!$R$322:$R$329,1),0)</f>
        <v>7</v>
      </c>
      <c r="OC48" s="454">
        <f>IFERROR(MATCH(OD$44,Sheep!$R$322:$R$329,1),0)</f>
        <v>7</v>
      </c>
      <c r="OD48" s="454">
        <f>IFERROR(MATCH(OE$44,Sheep!$R$322:$R$329,1),0)</f>
        <v>7</v>
      </c>
      <c r="OE48" s="454">
        <f>IFERROR(MATCH(OF$44,Sheep!$R$322:$R$329,1),0)</f>
        <v>7</v>
      </c>
      <c r="OF48" s="454">
        <f>IFERROR(MATCH(OG$44,Sheep!$R$322:$R$329,1),0)</f>
        <v>7</v>
      </c>
      <c r="OG48" s="454">
        <f>IFERROR(MATCH(OH$44,Sheep!$R$322:$R$329,1),0)</f>
        <v>7</v>
      </c>
      <c r="OH48" s="454">
        <f>IFERROR(MATCH(OI$44,Sheep!$R$322:$R$329,1),0)</f>
        <v>7</v>
      </c>
      <c r="OI48" s="454">
        <f>IFERROR(MATCH(OJ$44,Sheep!$R$322:$R$329,1),0)</f>
        <v>7</v>
      </c>
      <c r="OJ48" s="454">
        <f>IFERROR(MATCH(OK$44,Sheep!$R$322:$R$329,1),0)</f>
        <v>7</v>
      </c>
      <c r="OK48" s="454">
        <f>IFERROR(MATCH(OL$44,Sheep!$R$322:$R$329,1),0)</f>
        <v>7</v>
      </c>
      <c r="OL48" s="454">
        <f>IFERROR(MATCH(OM$44,Sheep!$R$322:$R$329,1),0)</f>
        <v>7</v>
      </c>
      <c r="OM48" s="454">
        <f>IFERROR(MATCH(ON$44,Sheep!$R$322:$R$329,1),0)</f>
        <v>7</v>
      </c>
      <c r="ON48" s="454">
        <f>IFERROR(MATCH(OO$44,Sheep!$R$322:$R$329,1),0)</f>
        <v>7</v>
      </c>
      <c r="OO48" s="454">
        <f>IFERROR(MATCH(OP$44,Sheep!$R$322:$R$329,1),0)</f>
        <v>7</v>
      </c>
      <c r="OP48" s="454">
        <f>IFERROR(MATCH(OQ$44,Sheep!$R$322:$R$329,1),0)</f>
        <v>7</v>
      </c>
      <c r="OQ48" s="454">
        <f>IFERROR(MATCH(OR$44,Sheep!$R$322:$R$329,1),0)</f>
        <v>7</v>
      </c>
      <c r="OR48" s="454">
        <f>IFERROR(MATCH(OS$44,Sheep!$R$322:$R$329,1),0)</f>
        <v>7</v>
      </c>
      <c r="OS48" s="454">
        <f>IFERROR(MATCH(OT$44,Sheep!$R$322:$R$329,1),0)</f>
        <v>7</v>
      </c>
      <c r="OT48" s="454">
        <f>IFERROR(MATCH(OU$44,Sheep!$R$322:$R$329,1),0)</f>
        <v>7</v>
      </c>
      <c r="OU48" s="454">
        <f>IFERROR(MATCH(OV$44,Sheep!$R$322:$R$329,1),0)</f>
        <v>7</v>
      </c>
      <c r="OV48" s="454">
        <f>IFERROR(MATCH(OW$44,Sheep!$R$322:$R$329,1),0)</f>
        <v>7</v>
      </c>
      <c r="OW48" s="454">
        <f>IFERROR(MATCH(OX$44,Sheep!$R$322:$R$329,1),0)</f>
        <v>7</v>
      </c>
      <c r="OX48" s="454">
        <f>IFERROR(MATCH(OY$44,Sheep!$R$322:$R$329,1),0)</f>
        <v>7</v>
      </c>
      <c r="OY48" s="454">
        <f>IFERROR(MATCH(OZ$44,Sheep!$R$322:$R$329,1),0)</f>
        <v>7</v>
      </c>
      <c r="OZ48" s="454">
        <f>IFERROR(MATCH(PA$44,Sheep!$R$322:$R$329,1),0)</f>
        <v>7</v>
      </c>
      <c r="PA48" s="454">
        <f>IFERROR(MATCH(PB$44,Sheep!$R$322:$R$329,1),0)</f>
        <v>7</v>
      </c>
      <c r="PB48" s="454">
        <f>IFERROR(MATCH(PC$44,Sheep!$R$322:$R$329,1),0)</f>
        <v>7</v>
      </c>
      <c r="PC48" s="454">
        <f>IFERROR(MATCH(PD$44,Sheep!$R$322:$R$329,1),0)</f>
        <v>7</v>
      </c>
      <c r="PD48" s="454">
        <f>IFERROR(MATCH(PE$44,Sheep!$R$322:$R$329,1),0)</f>
        <v>7</v>
      </c>
      <c r="PE48" s="454">
        <f>IFERROR(MATCH(PF$44,Sheep!$R$322:$R$329,1),0)</f>
        <v>7</v>
      </c>
      <c r="PF48" s="454">
        <f>IFERROR(MATCH(PG$44,Sheep!$R$322:$R$329,1),0)</f>
        <v>7</v>
      </c>
      <c r="PG48" s="454">
        <f>IFERROR(MATCH(PH$44,Sheep!$R$322:$R$329,1),0)</f>
        <v>7</v>
      </c>
      <c r="PH48" s="454">
        <f>IFERROR(MATCH(PI$44,Sheep!$R$322:$R$329,1),0)</f>
        <v>7</v>
      </c>
      <c r="PI48" s="454">
        <f>IFERROR(MATCH(PJ$44,Sheep!$R$322:$R$329,1),0)</f>
        <v>7</v>
      </c>
      <c r="PJ48" s="454">
        <f>IFERROR(MATCH(PK$44,Sheep!$R$322:$R$329,1),0)</f>
        <v>7</v>
      </c>
      <c r="PK48" s="454">
        <f>IFERROR(MATCH(PL$44,Sheep!$R$322:$R$329,1),0)</f>
        <v>8</v>
      </c>
      <c r="PL48" s="454">
        <f>IFERROR(MATCH(PM$44,Sheep!$R$322:$R$329,1),0)</f>
        <v>8</v>
      </c>
      <c r="PM48" s="454">
        <f>IFERROR(MATCH(PN$44,Sheep!$R$322:$R$329,1),0)</f>
        <v>8</v>
      </c>
      <c r="PN48" s="454">
        <f>IFERROR(MATCH(PO$44,Sheep!$R$322:$R$329,1),0)</f>
        <v>8</v>
      </c>
      <c r="PO48" s="454">
        <f>IFERROR(MATCH(PP$44,Sheep!$R$322:$R$329,1),0)</f>
        <v>8</v>
      </c>
      <c r="PP48" s="454">
        <f>IFERROR(MATCH(PQ$44,Sheep!$R$322:$R$329,1),0)</f>
        <v>8</v>
      </c>
      <c r="PQ48" s="454">
        <f>IFERROR(MATCH(PR$44,Sheep!$R$322:$R$329,1),0)</f>
        <v>8</v>
      </c>
      <c r="PR48" s="454">
        <f>IFERROR(MATCH(PS$44,Sheep!$R$322:$R$329,1),0)</f>
        <v>8</v>
      </c>
      <c r="PS48" s="454">
        <f>IFERROR(MATCH(PT$44,Sheep!$R$322:$R$329,1),0)</f>
        <v>8</v>
      </c>
      <c r="PT48" s="454">
        <f>IFERROR(MATCH(PU$44,Sheep!$R$322:$R$329,1),0)</f>
        <v>8</v>
      </c>
      <c r="PU48" s="454">
        <f>IFERROR(MATCH(PV$44,Sheep!$R$322:$R$329,1),0)</f>
        <v>8</v>
      </c>
      <c r="PV48" s="454">
        <f>IFERROR(MATCH(PW$44,Sheep!$R$322:$R$329,1),0)</f>
        <v>8</v>
      </c>
      <c r="PW48" s="454">
        <f>IFERROR(MATCH(PX$44,Sheep!$R$322:$R$329,1),0)</f>
        <v>8</v>
      </c>
      <c r="PX48" s="454">
        <f>IFERROR(MATCH(PY$44,Sheep!$R$322:$R$329,1),0)</f>
        <v>8</v>
      </c>
      <c r="PY48" s="454">
        <f>IFERROR(MATCH(PZ$44,Sheep!$R$322:$R$329,1),0)</f>
        <v>8</v>
      </c>
      <c r="PZ48" s="454">
        <f>IFERROR(MATCH(QA$44,Sheep!$R$322:$R$329,1),0)</f>
        <v>8</v>
      </c>
      <c r="QA48" s="454">
        <f>IFERROR(MATCH(QB$44,Sheep!$R$322:$R$329,1),0)</f>
        <v>8</v>
      </c>
      <c r="QB48" s="454">
        <f>IFERROR(MATCH(QC$44,Sheep!$R$322:$R$329,1),0)</f>
        <v>8</v>
      </c>
      <c r="QC48" s="454">
        <f>IFERROR(MATCH(QD$44,Sheep!$R$322:$R$329,1),0)</f>
        <v>8</v>
      </c>
      <c r="QD48" s="454">
        <f>IFERROR(MATCH(QE$44,Sheep!$R$322:$R$329,1),0)</f>
        <v>8</v>
      </c>
      <c r="QE48" s="454">
        <f>IFERROR(MATCH(QF$44,Sheep!$R$322:$R$329,1),0)</f>
        <v>8</v>
      </c>
      <c r="QF48" s="454">
        <f>IFERROR(MATCH(QG$44,Sheep!$R$322:$R$329,1),0)</f>
        <v>8</v>
      </c>
      <c r="QG48" s="454">
        <f>IFERROR(MATCH(QH$44,Sheep!$R$322:$R$329,1),0)</f>
        <v>8</v>
      </c>
      <c r="QH48" s="454">
        <f>IFERROR(MATCH(QI$44,Sheep!$R$322:$R$329,1),0)</f>
        <v>8</v>
      </c>
      <c r="QI48" s="454">
        <f>IFERROR(MATCH(QJ$44,Sheep!$R$322:$R$329,1),0)</f>
        <v>8</v>
      </c>
      <c r="QJ48" s="454">
        <f>IFERROR(MATCH(QK$44,Sheep!$R$322:$R$329,1),0)</f>
        <v>8</v>
      </c>
      <c r="QK48" s="454">
        <f>IFERROR(MATCH(QL$44,Sheep!$R$322:$R$329,1),0)</f>
        <v>8</v>
      </c>
      <c r="QL48" s="454">
        <f>IFERROR(MATCH(QM$44,Sheep!$R$322:$R$329,1),0)</f>
        <v>8</v>
      </c>
      <c r="QM48" s="454">
        <f>IFERROR(MATCH(QN$44,Sheep!$R$322:$R$329,1),0)</f>
        <v>8</v>
      </c>
      <c r="QN48" s="454">
        <f>IFERROR(MATCH(QO$44,Sheep!$R$322:$R$329,1),0)</f>
        <v>8</v>
      </c>
      <c r="QO48" s="454">
        <f>IFERROR(MATCH(QP$44,Sheep!$R$322:$R$329,1),0)</f>
        <v>8</v>
      </c>
      <c r="QP48" s="454">
        <f>IFERROR(MATCH(QQ$44,Sheep!$R$322:$R$329,1),0)</f>
        <v>8</v>
      </c>
      <c r="QQ48" s="454">
        <f>IFERROR(MATCH(QR$44,Sheep!$R$322:$R$329,1),0)</f>
        <v>8</v>
      </c>
      <c r="QR48" s="454">
        <f>IFERROR(MATCH(QS$44,Sheep!$R$322:$R$329,1),0)</f>
        <v>8</v>
      </c>
      <c r="QS48" s="454">
        <f>IFERROR(MATCH(QT$44,Sheep!$R$322:$R$329,1),0)</f>
        <v>8</v>
      </c>
      <c r="QT48" s="454">
        <f>IFERROR(MATCH(QU$44,Sheep!$R$322:$R$329,1),0)</f>
        <v>8</v>
      </c>
      <c r="QU48" s="454">
        <f>IFERROR(MATCH(QV$44,Sheep!$R$322:$R$329,1),0)</f>
        <v>8</v>
      </c>
      <c r="QV48" s="454">
        <f>IFERROR(MATCH(QW$44,Sheep!$R$322:$R$329,1),0)</f>
        <v>8</v>
      </c>
      <c r="QW48" s="454">
        <f>IFERROR(MATCH(QX$44,Sheep!$R$322:$R$329,1),0)</f>
        <v>8</v>
      </c>
      <c r="QX48" s="454">
        <f>IFERROR(MATCH(QY$44,Sheep!$R$322:$R$329,1),0)</f>
        <v>8</v>
      </c>
      <c r="QY48" s="454">
        <f>IFERROR(MATCH(QZ$44,Sheep!$R$322:$R$329,1),0)</f>
        <v>8</v>
      </c>
      <c r="QZ48" s="454">
        <f>IFERROR(MATCH(RA$44,Sheep!$R$322:$R$329,1),0)</f>
        <v>8</v>
      </c>
      <c r="RA48" s="454">
        <f>IFERROR(MATCH(RB$44,Sheep!$R$322:$R$329,1),0)</f>
        <v>8</v>
      </c>
      <c r="RB48" s="454">
        <f>IFERROR(MATCH(RC$44,Sheep!$R$322:$R$329,1),0)</f>
        <v>8</v>
      </c>
      <c r="RC48" s="454">
        <f>IFERROR(MATCH(RD$44,Sheep!$R$322:$R$329,1),0)</f>
        <v>8</v>
      </c>
      <c r="RD48" s="454">
        <f>IFERROR(MATCH(RE$44,Sheep!$R$322:$R$329,1),0)</f>
        <v>8</v>
      </c>
      <c r="RE48" s="454">
        <f>IFERROR(MATCH(RF$44,Sheep!$R$322:$R$329,1),0)</f>
        <v>8</v>
      </c>
      <c r="RF48" s="454">
        <f>IFERROR(MATCH(RG$44,Sheep!$R$322:$R$329,1),0)</f>
        <v>8</v>
      </c>
      <c r="RG48" s="454">
        <f>IFERROR(MATCH(RH$44,Sheep!$R$322:$R$329,1),0)</f>
        <v>8</v>
      </c>
      <c r="RH48" s="454">
        <f>IFERROR(MATCH(RI$44,Sheep!$R$322:$R$329,1),0)</f>
        <v>8</v>
      </c>
      <c r="RI48" s="454">
        <f>IFERROR(MATCH(RJ$44,Sheep!$R$322:$R$329,1),0)</f>
        <v>8</v>
      </c>
      <c r="RJ48" s="454">
        <f>IFERROR(MATCH(RK$44,Sheep!$R$322:$R$329,1),0)</f>
        <v>8</v>
      </c>
      <c r="RK48" s="454">
        <f>IFERROR(MATCH(RL$44,Sheep!$R$322:$R$329,1),0)</f>
        <v>8</v>
      </c>
      <c r="RL48" s="454">
        <f>IFERROR(MATCH(RM$44,Sheep!$R$322:$R$329,1),0)</f>
        <v>8</v>
      </c>
      <c r="RM48" s="454">
        <f>IFERROR(MATCH(RN$44,Sheep!$R$322:$R$329,1),0)</f>
        <v>8</v>
      </c>
      <c r="RN48" s="454">
        <f>IFERROR(MATCH(RO$44,Sheep!$R$322:$R$329,1),0)</f>
        <v>8</v>
      </c>
      <c r="RO48" s="454">
        <f>IFERROR(MATCH(RP$44,Sheep!$R$322:$R$329,1),0)</f>
        <v>8</v>
      </c>
      <c r="RP48" s="454">
        <f>IFERROR(MATCH(RQ$44,Sheep!$R$322:$R$329,1),0)</f>
        <v>8</v>
      </c>
      <c r="RQ48" s="454">
        <f>IFERROR(MATCH(RR$44,Sheep!$R$322:$R$329,1),0)</f>
        <v>8</v>
      </c>
      <c r="RR48" s="454">
        <f>IFERROR(MATCH(RS$44,Sheep!$R$322:$R$329,1),0)</f>
        <v>8</v>
      </c>
      <c r="RS48" s="454">
        <f>IFERROR(MATCH(RT$44,Sheep!$R$322:$R$329,1),0)</f>
        <v>8</v>
      </c>
      <c r="RT48" s="454">
        <f>IFERROR(MATCH(RU$44,Sheep!$R$322:$R$329,1),0)</f>
        <v>8</v>
      </c>
      <c r="RU48" s="454">
        <f>IFERROR(MATCH(RV$44,Sheep!$R$322:$R$329,1),0)</f>
        <v>8</v>
      </c>
      <c r="RV48" s="454">
        <f>IFERROR(MATCH(RW$44,Sheep!$R$322:$R$329,1),0)</f>
        <v>8</v>
      </c>
      <c r="RW48" s="454">
        <f>IFERROR(MATCH(RX$44,Sheep!$R$322:$R$329,1),0)</f>
        <v>8</v>
      </c>
      <c r="RX48" s="454">
        <f>IFERROR(MATCH(RY$44,Sheep!$R$322:$R$329,1),0)</f>
        <v>8</v>
      </c>
      <c r="RY48" s="454">
        <f>IFERROR(MATCH(RZ$44,Sheep!$R$322:$R$329,1),0)</f>
        <v>8</v>
      </c>
      <c r="RZ48" s="454">
        <f>IFERROR(MATCH(SA$44,Sheep!$R$322:$R$329,1),0)</f>
        <v>8</v>
      </c>
      <c r="SA48" s="454">
        <f>IFERROR(MATCH(SB$44,Sheep!$R$322:$R$329,1),0)</f>
        <v>8</v>
      </c>
      <c r="SB48" s="454">
        <f>IFERROR(MATCH(SC$44,Sheep!$R$322:$R$329,1),0)</f>
        <v>8</v>
      </c>
      <c r="SC48" s="454">
        <f>IFERROR(MATCH(SD$44,Sheep!$R$322:$R$329,1),0)</f>
        <v>8</v>
      </c>
      <c r="SD48" s="454">
        <f>IFERROR(MATCH(SE$44,Sheep!$R$322:$R$329,1),0)</f>
        <v>8</v>
      </c>
      <c r="SE48" s="454">
        <f>IFERROR(MATCH(SF$44,Sheep!$R$322:$R$329,1),0)</f>
        <v>8</v>
      </c>
      <c r="SF48" s="454">
        <f>IFERROR(MATCH(SG$44,Sheep!$R$322:$R$329,1),0)</f>
        <v>8</v>
      </c>
      <c r="SG48" s="454">
        <f>IFERROR(MATCH(SH$44,Sheep!$R$322:$R$329,1),0)</f>
        <v>8</v>
      </c>
      <c r="SH48" s="454">
        <f>IFERROR(MATCH(SI$44,Sheep!$R$322:$R$329,1),0)</f>
        <v>8</v>
      </c>
      <c r="SI48" s="454">
        <f>IFERROR(MATCH(SJ$44,Sheep!$R$322:$R$329,1),0)</f>
        <v>0</v>
      </c>
      <c r="SJ48" s="253"/>
      <c r="SK48" s="255"/>
      <c r="SL48" s="243"/>
      <c r="SM48" s="243"/>
      <c r="SN48" s="243"/>
    </row>
    <row r="49" spans="1:508" hidden="1" outlineLevel="3" x14ac:dyDescent="0.35">
      <c r="A49" s="243"/>
      <c r="B49" s="252"/>
      <c r="C49" s="441">
        <f>INT($C$40)+3</f>
        <v>4</v>
      </c>
      <c r="D49" s="253"/>
      <c r="E49" s="325"/>
      <c r="F49" s="325"/>
      <c r="G49" s="253"/>
      <c r="H49" s="267"/>
      <c r="I49" s="267"/>
      <c r="J49" s="453" t="s">
        <v>711</v>
      </c>
      <c r="K49" s="497">
        <f>IFERROR(INDEX(Sheep!$R$322:$R$329,K48,1),0)</f>
        <v>0</v>
      </c>
      <c r="L49" s="497">
        <f>IFERROR(INDEX(Sheep!$R$322:$R$329,L48,1),0)</f>
        <v>0</v>
      </c>
      <c r="M49" s="497">
        <f>IFERROR(INDEX(Sheep!$R$322:$R$329,M48,1),0)</f>
        <v>0</v>
      </c>
      <c r="N49" s="497">
        <f>IFERROR(INDEX(Sheep!$R$322:$R$329,N48,1),0)</f>
        <v>0</v>
      </c>
      <c r="O49" s="497">
        <f>IFERROR(INDEX(Sheep!$R$322:$R$329,O48,1),0)</f>
        <v>0</v>
      </c>
      <c r="P49" s="497">
        <f>IFERROR(INDEX(Sheep!$R$322:$R$329,P48,1),0)</f>
        <v>0</v>
      </c>
      <c r="Q49" s="497">
        <f>IFERROR(INDEX(Sheep!$R$322:$R$329,Q48,1),0)</f>
        <v>0</v>
      </c>
      <c r="R49" s="497">
        <f>IFERROR(INDEX(Sheep!$R$322:$R$329,R48,1),0)</f>
        <v>0</v>
      </c>
      <c r="S49" s="497">
        <f>IFERROR(INDEX(Sheep!$R$322:$R$329,S48,1),0)</f>
        <v>0</v>
      </c>
      <c r="T49" s="497">
        <f>IFERROR(INDEX(Sheep!$R$322:$R$329,T48,1),0)</f>
        <v>0</v>
      </c>
      <c r="U49" s="497">
        <f>IFERROR(INDEX(Sheep!$R$322:$R$329,U48,1),0)</f>
        <v>0</v>
      </c>
      <c r="V49" s="497">
        <f>IFERROR(INDEX(Sheep!$R$322:$R$329,V48,1),0)</f>
        <v>0</v>
      </c>
      <c r="W49" s="497">
        <f>IFERROR(INDEX(Sheep!$R$322:$R$329,W48,1),0)</f>
        <v>0</v>
      </c>
      <c r="X49" s="497">
        <f>IFERROR(INDEX(Sheep!$R$322:$R$329,X48,1),0)</f>
        <v>0</v>
      </c>
      <c r="Y49" s="497">
        <f>IFERROR(INDEX(Sheep!$R$322:$R$329,Y48,1),0)</f>
        <v>0</v>
      </c>
      <c r="Z49" s="497">
        <f>IFERROR(INDEX(Sheep!$R$322:$R$329,Z48,1),0)</f>
        <v>0</v>
      </c>
      <c r="AA49" s="497">
        <f>IFERROR(INDEX(Sheep!$R$322:$R$329,AA48,1),0)</f>
        <v>0</v>
      </c>
      <c r="AB49" s="497">
        <f>IFERROR(INDEX(Sheep!$R$322:$R$329,AB48,1),0)</f>
        <v>0</v>
      </c>
      <c r="AC49" s="497">
        <f>IFERROR(INDEX(Sheep!$R$322:$R$329,AC48,1),0)</f>
        <v>0</v>
      </c>
      <c r="AD49" s="497">
        <f>IFERROR(INDEX(Sheep!$R$322:$R$329,AD48,1),0)</f>
        <v>0</v>
      </c>
      <c r="AE49" s="497">
        <f>IFERROR(INDEX(Sheep!$R$322:$R$329,AE48,1),0)</f>
        <v>0</v>
      </c>
      <c r="AF49" s="497">
        <f>IFERROR(INDEX(Sheep!$R$322:$R$329,AF48,1),0)</f>
        <v>0</v>
      </c>
      <c r="AG49" s="497">
        <f>IFERROR(INDEX(Sheep!$R$322:$R$329,AG48,1),0)</f>
        <v>0</v>
      </c>
      <c r="AH49" s="497">
        <f>IFERROR(INDEX(Sheep!$R$322:$R$329,AH48,1),0)</f>
        <v>0</v>
      </c>
      <c r="AI49" s="497">
        <f>IFERROR(INDEX(Sheep!$R$322:$R$329,AI48,1),0)</f>
        <v>0</v>
      </c>
      <c r="AJ49" s="497">
        <f>IFERROR(INDEX(Sheep!$R$322:$R$329,AJ48,1),0)</f>
        <v>0</v>
      </c>
      <c r="AK49" s="497">
        <f>IFERROR(INDEX(Sheep!$R$322:$R$329,AK48,1),0)</f>
        <v>0</v>
      </c>
      <c r="AL49" s="497">
        <f>IFERROR(INDEX(Sheep!$R$322:$R$329,AL48,1),0)</f>
        <v>0</v>
      </c>
      <c r="AM49" s="497">
        <f>IFERROR(INDEX(Sheep!$R$322:$R$329,AM48,1),0)</f>
        <v>0</v>
      </c>
      <c r="AN49" s="497">
        <f>IFERROR(INDEX(Sheep!$R$322:$R$329,AN48,1),0)</f>
        <v>0</v>
      </c>
      <c r="AO49" s="497">
        <f>IFERROR(INDEX(Sheep!$R$322:$R$329,AO48,1),0)</f>
        <v>0</v>
      </c>
      <c r="AP49" s="497">
        <f>IFERROR(INDEX(Sheep!$R$322:$R$329,AP48,1),0)</f>
        <v>0</v>
      </c>
      <c r="AQ49" s="497">
        <f>IFERROR(INDEX(Sheep!$R$322:$R$329,AQ48,1),0)</f>
        <v>0</v>
      </c>
      <c r="AR49" s="497">
        <f>IFERROR(INDEX(Sheep!$R$322:$R$329,AR48,1),0)</f>
        <v>0</v>
      </c>
      <c r="AS49" s="497">
        <f>IFERROR(INDEX(Sheep!$R$322:$R$329,AS48,1),0)</f>
        <v>0</v>
      </c>
      <c r="AT49" s="497">
        <f>IFERROR(INDEX(Sheep!$R$322:$R$329,AT48,1),0)</f>
        <v>0</v>
      </c>
      <c r="AU49" s="497">
        <f>IFERROR(INDEX(Sheep!$R$322:$R$329,AU48,1),0)</f>
        <v>0</v>
      </c>
      <c r="AV49" s="497">
        <f>IFERROR(INDEX(Sheep!$R$322:$R$329,AV48,1),0)</f>
        <v>0</v>
      </c>
      <c r="AW49" s="497">
        <f>IFERROR(INDEX(Sheep!$R$322:$R$329,AW48,1),0)</f>
        <v>0</v>
      </c>
      <c r="AX49" s="497">
        <f>IFERROR(INDEX(Sheep!$R$322:$R$329,AX48,1),0)</f>
        <v>0</v>
      </c>
      <c r="AY49" s="497">
        <f>IFERROR(INDEX(Sheep!$R$322:$R$329,AY48,1),0)</f>
        <v>0</v>
      </c>
      <c r="AZ49" s="497">
        <f>IFERROR(INDEX(Sheep!$R$322:$R$329,AZ48,1),0)</f>
        <v>0</v>
      </c>
      <c r="BA49" s="497">
        <f>IFERROR(INDEX(Sheep!$R$322:$R$329,BA48,1),0)</f>
        <v>0</v>
      </c>
      <c r="BB49" s="497">
        <f>IFERROR(INDEX(Sheep!$R$322:$R$329,BB48,1),0)</f>
        <v>0</v>
      </c>
      <c r="BC49" s="497">
        <f>IFERROR(INDEX(Sheep!$R$322:$R$329,BC48,1),0)</f>
        <v>0</v>
      </c>
      <c r="BD49" s="497">
        <f>IFERROR(INDEX(Sheep!$R$322:$R$329,BD48,1),0)</f>
        <v>0</v>
      </c>
      <c r="BE49" s="497">
        <f>IFERROR(INDEX(Sheep!$R$322:$R$329,BE48,1),0)</f>
        <v>0</v>
      </c>
      <c r="BF49" s="497">
        <f>IFERROR(INDEX(Sheep!$R$322:$R$329,BF48,1),0)</f>
        <v>0</v>
      </c>
      <c r="BG49" s="497">
        <f>IFERROR(INDEX(Sheep!$R$322:$R$329,BG48,1),0)</f>
        <v>0</v>
      </c>
      <c r="BH49" s="497">
        <f>IFERROR(INDEX(Sheep!$R$322:$R$329,BH48,1),0)</f>
        <v>0</v>
      </c>
      <c r="BI49" s="497">
        <f>IFERROR(INDEX(Sheep!$R$322:$R$329,BI48,1),0)</f>
        <v>0</v>
      </c>
      <c r="BJ49" s="497">
        <f>IFERROR(INDEX(Sheep!$R$322:$R$329,BJ48,1),0)</f>
        <v>0</v>
      </c>
      <c r="BK49" s="497">
        <f>IFERROR(INDEX(Sheep!$R$322:$R$329,BK48,1),0)</f>
        <v>43836</v>
      </c>
      <c r="BL49" s="497">
        <f>IFERROR(INDEX(Sheep!$R$322:$R$329,BL48,1),0)</f>
        <v>43836</v>
      </c>
      <c r="BM49" s="497">
        <f>IFERROR(INDEX(Sheep!$R$322:$R$329,BM48,1),0)</f>
        <v>43836</v>
      </c>
      <c r="BN49" s="497">
        <f>IFERROR(INDEX(Sheep!$R$322:$R$329,BN48,1),0)</f>
        <v>43836</v>
      </c>
      <c r="BO49" s="497">
        <f>IFERROR(INDEX(Sheep!$R$322:$R$329,BO48,1),0)</f>
        <v>43836</v>
      </c>
      <c r="BP49" s="497">
        <f>IFERROR(INDEX(Sheep!$R$322:$R$329,BP48,1),0)</f>
        <v>43836</v>
      </c>
      <c r="BQ49" s="497">
        <f>IFERROR(INDEX(Sheep!$R$322:$R$329,BQ48,1),0)</f>
        <v>43836</v>
      </c>
      <c r="BR49" s="497">
        <f>IFERROR(INDEX(Sheep!$R$322:$R$329,BR48,1),0)</f>
        <v>43836</v>
      </c>
      <c r="BS49" s="497">
        <f>IFERROR(INDEX(Sheep!$R$322:$R$329,BS48,1),0)</f>
        <v>43836</v>
      </c>
      <c r="BT49" s="497">
        <f>IFERROR(INDEX(Sheep!$R$322:$R$329,BT48,1),0)</f>
        <v>43836</v>
      </c>
      <c r="BU49" s="497">
        <f>IFERROR(INDEX(Sheep!$R$322:$R$329,BU48,1),0)</f>
        <v>43836</v>
      </c>
      <c r="BV49" s="497">
        <f>IFERROR(INDEX(Sheep!$R$322:$R$329,BV48,1),0)</f>
        <v>43836</v>
      </c>
      <c r="BW49" s="497">
        <f>IFERROR(INDEX(Sheep!$R$322:$R$329,BW48,1),0)</f>
        <v>43836</v>
      </c>
      <c r="BX49" s="497">
        <f>IFERROR(INDEX(Sheep!$R$322:$R$329,BX48,1),0)</f>
        <v>43836</v>
      </c>
      <c r="BY49" s="497">
        <f>IFERROR(INDEX(Sheep!$R$322:$R$329,BY48,1),0)</f>
        <v>43836</v>
      </c>
      <c r="BZ49" s="497">
        <f>IFERROR(INDEX(Sheep!$R$322:$R$329,BZ48,1),0)</f>
        <v>43836</v>
      </c>
      <c r="CA49" s="497">
        <f>IFERROR(INDEX(Sheep!$R$322:$R$329,CA48,1),0)</f>
        <v>43836</v>
      </c>
      <c r="CB49" s="497">
        <f>IFERROR(INDEX(Sheep!$R$322:$R$329,CB48,1),0)</f>
        <v>43836</v>
      </c>
      <c r="CC49" s="497">
        <f>IFERROR(INDEX(Sheep!$R$322:$R$329,CC48,1),0)</f>
        <v>43836</v>
      </c>
      <c r="CD49" s="497">
        <f>IFERROR(INDEX(Sheep!$R$322:$R$329,CD48,1),0)</f>
        <v>43836</v>
      </c>
      <c r="CE49" s="497">
        <f>IFERROR(INDEX(Sheep!$R$322:$R$329,CE48,1),0)</f>
        <v>43836</v>
      </c>
      <c r="CF49" s="497">
        <f>IFERROR(INDEX(Sheep!$R$322:$R$329,CF48,1),0)</f>
        <v>43836</v>
      </c>
      <c r="CG49" s="497">
        <f>IFERROR(INDEX(Sheep!$R$322:$R$329,CG48,1),0)</f>
        <v>43836</v>
      </c>
      <c r="CH49" s="497">
        <f>IFERROR(INDEX(Sheep!$R$322:$R$329,CH48,1),0)</f>
        <v>43836</v>
      </c>
      <c r="CI49" s="497">
        <f>IFERROR(INDEX(Sheep!$R$322:$R$329,CI48,1),0)</f>
        <v>43836</v>
      </c>
      <c r="CJ49" s="497">
        <f>IFERROR(INDEX(Sheep!$R$322:$R$329,CJ48,1),0)</f>
        <v>43836</v>
      </c>
      <c r="CK49" s="497">
        <f>IFERROR(INDEX(Sheep!$R$322:$R$329,CK48,1),0)</f>
        <v>43836</v>
      </c>
      <c r="CL49" s="497">
        <f>IFERROR(INDEX(Sheep!$R$322:$R$329,CL48,1),0)</f>
        <v>43836</v>
      </c>
      <c r="CM49" s="497">
        <f>IFERROR(INDEX(Sheep!$R$322:$R$329,CM48,1),0)</f>
        <v>43836</v>
      </c>
      <c r="CN49" s="497">
        <f>IFERROR(INDEX(Sheep!$R$322:$R$329,CN48,1),0)</f>
        <v>43836</v>
      </c>
      <c r="CO49" s="497">
        <f>IFERROR(INDEX(Sheep!$R$322:$R$329,CO48,1),0)</f>
        <v>43836</v>
      </c>
      <c r="CP49" s="497">
        <f>IFERROR(INDEX(Sheep!$R$322:$R$329,CP48,1),0)</f>
        <v>43836</v>
      </c>
      <c r="CQ49" s="497">
        <f>IFERROR(INDEX(Sheep!$R$322:$R$329,CQ48,1),0)</f>
        <v>43836</v>
      </c>
      <c r="CR49" s="497">
        <f>IFERROR(INDEX(Sheep!$R$322:$R$329,CR48,1),0)</f>
        <v>43836</v>
      </c>
      <c r="CS49" s="497">
        <f>IFERROR(INDEX(Sheep!$R$322:$R$329,CS48,1),0)</f>
        <v>43836</v>
      </c>
      <c r="CT49" s="497">
        <f>IFERROR(INDEX(Sheep!$R$322:$R$329,CT48,1),0)</f>
        <v>43836</v>
      </c>
      <c r="CU49" s="497">
        <f>IFERROR(INDEX(Sheep!$R$322:$R$329,CU48,1),0)</f>
        <v>43836</v>
      </c>
      <c r="CV49" s="497">
        <f>IFERROR(INDEX(Sheep!$R$322:$R$329,CV48,1),0)</f>
        <v>43836</v>
      </c>
      <c r="CW49" s="497">
        <f>IFERROR(INDEX(Sheep!$R$322:$R$329,CW48,1),0)</f>
        <v>43836</v>
      </c>
      <c r="CX49" s="497">
        <f>IFERROR(INDEX(Sheep!$R$322:$R$329,CX48,1),0)</f>
        <v>43836</v>
      </c>
      <c r="CY49" s="497">
        <f>IFERROR(INDEX(Sheep!$R$322:$R$329,CY48,1),0)</f>
        <v>43836</v>
      </c>
      <c r="CZ49" s="497">
        <f>IFERROR(INDEX(Sheep!$R$322:$R$329,CZ48,1),0)</f>
        <v>43836</v>
      </c>
      <c r="DA49" s="497">
        <f>IFERROR(INDEX(Sheep!$R$322:$R$329,DA48,1),0)</f>
        <v>43836</v>
      </c>
      <c r="DB49" s="497">
        <f>IFERROR(INDEX(Sheep!$R$322:$R$329,DB48,1),0)</f>
        <v>43836</v>
      </c>
      <c r="DC49" s="497">
        <f>IFERROR(INDEX(Sheep!$R$322:$R$329,DC48,1),0)</f>
        <v>43836</v>
      </c>
      <c r="DD49" s="497">
        <f>IFERROR(INDEX(Sheep!$R$322:$R$329,DD48,1),0)</f>
        <v>43836</v>
      </c>
      <c r="DE49" s="497">
        <f>IFERROR(INDEX(Sheep!$R$322:$R$329,DE48,1),0)</f>
        <v>43836</v>
      </c>
      <c r="DF49" s="497">
        <f>IFERROR(INDEX(Sheep!$R$322:$R$329,DF48,1),0)</f>
        <v>43836</v>
      </c>
      <c r="DG49" s="497">
        <f>IFERROR(INDEX(Sheep!$R$322:$R$329,DG48,1),0)</f>
        <v>43836</v>
      </c>
      <c r="DH49" s="497">
        <f>IFERROR(INDEX(Sheep!$R$322:$R$329,DH48,1),0)</f>
        <v>43836</v>
      </c>
      <c r="DI49" s="497">
        <f>IFERROR(INDEX(Sheep!$R$322:$R$329,DI48,1),0)</f>
        <v>43836</v>
      </c>
      <c r="DJ49" s="497">
        <f>IFERROR(INDEX(Sheep!$R$322:$R$329,DJ48,1),0)</f>
        <v>43836</v>
      </c>
      <c r="DK49" s="497">
        <f>IFERROR(INDEX(Sheep!$R$322:$R$329,DK48,1),0)</f>
        <v>44201</v>
      </c>
      <c r="DL49" s="497">
        <f>IFERROR(INDEX(Sheep!$R$322:$R$329,DL48,1),0)</f>
        <v>44201</v>
      </c>
      <c r="DM49" s="497">
        <f>IFERROR(INDEX(Sheep!$R$322:$R$329,DM48,1),0)</f>
        <v>44201</v>
      </c>
      <c r="DN49" s="497">
        <f>IFERROR(INDEX(Sheep!$R$322:$R$329,DN48,1),0)</f>
        <v>44201</v>
      </c>
      <c r="DO49" s="497">
        <f>IFERROR(INDEX(Sheep!$R$322:$R$329,DO48,1),0)</f>
        <v>44201</v>
      </c>
      <c r="DP49" s="497">
        <f>IFERROR(INDEX(Sheep!$R$322:$R$329,DP48,1),0)</f>
        <v>44201</v>
      </c>
      <c r="DQ49" s="497">
        <f>IFERROR(INDEX(Sheep!$R$322:$R$329,DQ48,1),0)</f>
        <v>44201</v>
      </c>
      <c r="DR49" s="497">
        <f>IFERROR(INDEX(Sheep!$R$322:$R$329,DR48,1),0)</f>
        <v>44201</v>
      </c>
      <c r="DS49" s="497">
        <f>IFERROR(INDEX(Sheep!$R$322:$R$329,DS48,1),0)</f>
        <v>44201</v>
      </c>
      <c r="DT49" s="497">
        <f>IFERROR(INDEX(Sheep!$R$322:$R$329,DT48,1),0)</f>
        <v>44201</v>
      </c>
      <c r="DU49" s="497">
        <f>IFERROR(INDEX(Sheep!$R$322:$R$329,DU48,1),0)</f>
        <v>44201</v>
      </c>
      <c r="DV49" s="497">
        <f>IFERROR(INDEX(Sheep!$R$322:$R$329,DV48,1),0)</f>
        <v>44201</v>
      </c>
      <c r="DW49" s="497">
        <f>IFERROR(INDEX(Sheep!$R$322:$R$329,DW48,1),0)</f>
        <v>44201</v>
      </c>
      <c r="DX49" s="497">
        <f>IFERROR(INDEX(Sheep!$R$322:$R$329,DX48,1),0)</f>
        <v>44201</v>
      </c>
      <c r="DY49" s="497">
        <f>IFERROR(INDEX(Sheep!$R$322:$R$329,DY48,1),0)</f>
        <v>44201</v>
      </c>
      <c r="DZ49" s="497">
        <f>IFERROR(INDEX(Sheep!$R$322:$R$329,DZ48,1),0)</f>
        <v>44201</v>
      </c>
      <c r="EA49" s="497">
        <f>IFERROR(INDEX(Sheep!$R$322:$R$329,EA48,1),0)</f>
        <v>44201</v>
      </c>
      <c r="EB49" s="497">
        <f>IFERROR(INDEX(Sheep!$R$322:$R$329,EB48,1),0)</f>
        <v>44201</v>
      </c>
      <c r="EC49" s="497">
        <f>IFERROR(INDEX(Sheep!$R$322:$R$329,EC48,1),0)</f>
        <v>44201</v>
      </c>
      <c r="ED49" s="497">
        <f>IFERROR(INDEX(Sheep!$R$322:$R$329,ED48,1),0)</f>
        <v>44201</v>
      </c>
      <c r="EE49" s="497">
        <f>IFERROR(INDEX(Sheep!$R$322:$R$329,EE48,1),0)</f>
        <v>44201</v>
      </c>
      <c r="EF49" s="497">
        <f>IFERROR(INDEX(Sheep!$R$322:$R$329,EF48,1),0)</f>
        <v>44201</v>
      </c>
      <c r="EG49" s="497">
        <f>IFERROR(INDEX(Sheep!$R$322:$R$329,EG48,1),0)</f>
        <v>44201</v>
      </c>
      <c r="EH49" s="497">
        <f>IFERROR(INDEX(Sheep!$R$322:$R$329,EH48,1),0)</f>
        <v>44201</v>
      </c>
      <c r="EI49" s="497">
        <f>IFERROR(INDEX(Sheep!$R$322:$R$329,EI48,1),0)</f>
        <v>44201</v>
      </c>
      <c r="EJ49" s="497">
        <f>IFERROR(INDEX(Sheep!$R$322:$R$329,EJ48,1),0)</f>
        <v>44201</v>
      </c>
      <c r="EK49" s="497">
        <f>IFERROR(INDEX(Sheep!$R$322:$R$329,EK48,1),0)</f>
        <v>44201</v>
      </c>
      <c r="EL49" s="497">
        <f>IFERROR(INDEX(Sheep!$R$322:$R$329,EL48,1),0)</f>
        <v>44201</v>
      </c>
      <c r="EM49" s="497">
        <f>IFERROR(INDEX(Sheep!$R$322:$R$329,EM48,1),0)</f>
        <v>44201</v>
      </c>
      <c r="EN49" s="497">
        <f>IFERROR(INDEX(Sheep!$R$322:$R$329,EN48,1),0)</f>
        <v>44201</v>
      </c>
      <c r="EO49" s="497">
        <f>IFERROR(INDEX(Sheep!$R$322:$R$329,EO48,1),0)</f>
        <v>44201</v>
      </c>
      <c r="EP49" s="497">
        <f>IFERROR(INDEX(Sheep!$R$322:$R$329,EP48,1),0)</f>
        <v>44201</v>
      </c>
      <c r="EQ49" s="497">
        <f>IFERROR(INDEX(Sheep!$R$322:$R$329,EQ48,1),0)</f>
        <v>44201</v>
      </c>
      <c r="ER49" s="497">
        <f>IFERROR(INDEX(Sheep!$R$322:$R$329,ER48,1),0)</f>
        <v>44201</v>
      </c>
      <c r="ES49" s="497">
        <f>IFERROR(INDEX(Sheep!$R$322:$R$329,ES48,1),0)</f>
        <v>44201</v>
      </c>
      <c r="ET49" s="497">
        <f>IFERROR(INDEX(Sheep!$R$322:$R$329,ET48,1),0)</f>
        <v>44201</v>
      </c>
      <c r="EU49" s="497">
        <f>IFERROR(INDEX(Sheep!$R$322:$R$329,EU48,1),0)</f>
        <v>44201</v>
      </c>
      <c r="EV49" s="497">
        <f>IFERROR(INDEX(Sheep!$R$322:$R$329,EV48,1),0)</f>
        <v>44201</v>
      </c>
      <c r="EW49" s="497">
        <f>IFERROR(INDEX(Sheep!$R$322:$R$329,EW48,1),0)</f>
        <v>44201</v>
      </c>
      <c r="EX49" s="497">
        <f>IFERROR(INDEX(Sheep!$R$322:$R$329,EX48,1),0)</f>
        <v>44201</v>
      </c>
      <c r="EY49" s="497">
        <f>IFERROR(INDEX(Sheep!$R$322:$R$329,EY48,1),0)</f>
        <v>44201</v>
      </c>
      <c r="EZ49" s="497">
        <f>IFERROR(INDEX(Sheep!$R$322:$R$329,EZ48,1),0)</f>
        <v>44201</v>
      </c>
      <c r="FA49" s="497">
        <f>IFERROR(INDEX(Sheep!$R$322:$R$329,FA48,1),0)</f>
        <v>44201</v>
      </c>
      <c r="FB49" s="497">
        <f>IFERROR(INDEX(Sheep!$R$322:$R$329,FB48,1),0)</f>
        <v>44201</v>
      </c>
      <c r="FC49" s="497">
        <f>IFERROR(INDEX(Sheep!$R$322:$R$329,FC48,1),0)</f>
        <v>44201</v>
      </c>
      <c r="FD49" s="497">
        <f>IFERROR(INDEX(Sheep!$R$322:$R$329,FD48,1),0)</f>
        <v>44201</v>
      </c>
      <c r="FE49" s="497">
        <f>IFERROR(INDEX(Sheep!$R$322:$R$329,FE48,1),0)</f>
        <v>44201</v>
      </c>
      <c r="FF49" s="497">
        <f>IFERROR(INDEX(Sheep!$R$322:$R$329,FF48,1),0)</f>
        <v>44201</v>
      </c>
      <c r="FG49" s="497">
        <f>IFERROR(INDEX(Sheep!$R$322:$R$329,FG48,1),0)</f>
        <v>44201</v>
      </c>
      <c r="FH49" s="497">
        <f>IFERROR(INDEX(Sheep!$R$322:$R$329,FH48,1),0)</f>
        <v>44201</v>
      </c>
      <c r="FI49" s="497">
        <f>IFERROR(INDEX(Sheep!$R$322:$R$329,FI48,1),0)</f>
        <v>44201</v>
      </c>
      <c r="FJ49" s="497">
        <f>IFERROR(INDEX(Sheep!$R$322:$R$329,FJ48,1),0)</f>
        <v>44201</v>
      </c>
      <c r="FK49" s="497">
        <f>IFERROR(INDEX(Sheep!$R$322:$R$329,FK48,1),0)</f>
        <v>44566</v>
      </c>
      <c r="FL49" s="497">
        <f>IFERROR(INDEX(Sheep!$R$322:$R$329,FL48,1),0)</f>
        <v>44566</v>
      </c>
      <c r="FM49" s="497">
        <f>IFERROR(INDEX(Sheep!$R$322:$R$329,FM48,1),0)</f>
        <v>44566</v>
      </c>
      <c r="FN49" s="497">
        <f>IFERROR(INDEX(Sheep!$R$322:$R$329,FN48,1),0)</f>
        <v>44566</v>
      </c>
      <c r="FO49" s="497">
        <f>IFERROR(INDEX(Sheep!$R$322:$R$329,FO48,1),0)</f>
        <v>44566</v>
      </c>
      <c r="FP49" s="497">
        <f>IFERROR(INDEX(Sheep!$R$322:$R$329,FP48,1),0)</f>
        <v>44566</v>
      </c>
      <c r="FQ49" s="497">
        <f>IFERROR(INDEX(Sheep!$R$322:$R$329,FQ48,1),0)</f>
        <v>44566</v>
      </c>
      <c r="FR49" s="497">
        <f>IFERROR(INDEX(Sheep!$R$322:$R$329,FR48,1),0)</f>
        <v>44566</v>
      </c>
      <c r="FS49" s="497">
        <f>IFERROR(INDEX(Sheep!$R$322:$R$329,FS48,1),0)</f>
        <v>44566</v>
      </c>
      <c r="FT49" s="497">
        <f>IFERROR(INDEX(Sheep!$R$322:$R$329,FT48,1),0)</f>
        <v>44566</v>
      </c>
      <c r="FU49" s="497">
        <f>IFERROR(INDEX(Sheep!$R$322:$R$329,FU48,1),0)</f>
        <v>44566</v>
      </c>
      <c r="FV49" s="497">
        <f>IFERROR(INDEX(Sheep!$R$322:$R$329,FV48,1),0)</f>
        <v>44566</v>
      </c>
      <c r="FW49" s="497">
        <f>IFERROR(INDEX(Sheep!$R$322:$R$329,FW48,1),0)</f>
        <v>44566</v>
      </c>
      <c r="FX49" s="497">
        <f>IFERROR(INDEX(Sheep!$R$322:$R$329,FX48,1),0)</f>
        <v>44566</v>
      </c>
      <c r="FY49" s="497">
        <f>IFERROR(INDEX(Sheep!$R$322:$R$329,FY48,1),0)</f>
        <v>44566</v>
      </c>
      <c r="FZ49" s="497">
        <f>IFERROR(INDEX(Sheep!$R$322:$R$329,FZ48,1),0)</f>
        <v>44566</v>
      </c>
      <c r="GA49" s="497">
        <f>IFERROR(INDEX(Sheep!$R$322:$R$329,GA48,1),0)</f>
        <v>44566</v>
      </c>
      <c r="GB49" s="497">
        <f>IFERROR(INDEX(Sheep!$R$322:$R$329,GB48,1),0)</f>
        <v>44566</v>
      </c>
      <c r="GC49" s="497">
        <f>IFERROR(INDEX(Sheep!$R$322:$R$329,GC48,1),0)</f>
        <v>44566</v>
      </c>
      <c r="GD49" s="497">
        <f>IFERROR(INDEX(Sheep!$R$322:$R$329,GD48,1),0)</f>
        <v>44566</v>
      </c>
      <c r="GE49" s="497">
        <f>IFERROR(INDEX(Sheep!$R$322:$R$329,GE48,1),0)</f>
        <v>44566</v>
      </c>
      <c r="GF49" s="497">
        <f>IFERROR(INDEX(Sheep!$R$322:$R$329,GF48,1),0)</f>
        <v>44566</v>
      </c>
      <c r="GG49" s="497">
        <f>IFERROR(INDEX(Sheep!$R$322:$R$329,GG48,1),0)</f>
        <v>44566</v>
      </c>
      <c r="GH49" s="497">
        <f>IFERROR(INDEX(Sheep!$R$322:$R$329,GH48,1),0)</f>
        <v>44566</v>
      </c>
      <c r="GI49" s="497">
        <f>IFERROR(INDEX(Sheep!$R$322:$R$329,GI48,1),0)</f>
        <v>44566</v>
      </c>
      <c r="GJ49" s="497">
        <f>IFERROR(INDEX(Sheep!$R$322:$R$329,GJ48,1),0)</f>
        <v>44566</v>
      </c>
      <c r="GK49" s="497">
        <f>IFERROR(INDEX(Sheep!$R$322:$R$329,GK48,1),0)</f>
        <v>44566</v>
      </c>
      <c r="GL49" s="497">
        <f>IFERROR(INDEX(Sheep!$R$322:$R$329,GL48,1),0)</f>
        <v>44566</v>
      </c>
      <c r="GM49" s="497">
        <f>IFERROR(INDEX(Sheep!$R$322:$R$329,GM48,1),0)</f>
        <v>44566</v>
      </c>
      <c r="GN49" s="497">
        <f>IFERROR(INDEX(Sheep!$R$322:$R$329,GN48,1),0)</f>
        <v>44566</v>
      </c>
      <c r="GO49" s="497">
        <f>IFERROR(INDEX(Sheep!$R$322:$R$329,GO48,1),0)</f>
        <v>44566</v>
      </c>
      <c r="GP49" s="497">
        <f>IFERROR(INDEX(Sheep!$R$322:$R$329,GP48,1),0)</f>
        <v>44566</v>
      </c>
      <c r="GQ49" s="497">
        <f>IFERROR(INDEX(Sheep!$R$322:$R$329,GQ48,1),0)</f>
        <v>44566</v>
      </c>
      <c r="GR49" s="497">
        <f>IFERROR(INDEX(Sheep!$R$322:$R$329,GR48,1),0)</f>
        <v>44566</v>
      </c>
      <c r="GS49" s="497">
        <f>IFERROR(INDEX(Sheep!$R$322:$R$329,GS48,1),0)</f>
        <v>44566</v>
      </c>
      <c r="GT49" s="497">
        <f>IFERROR(INDEX(Sheep!$R$322:$R$329,GT48,1),0)</f>
        <v>44566</v>
      </c>
      <c r="GU49" s="497">
        <f>IFERROR(INDEX(Sheep!$R$322:$R$329,GU48,1),0)</f>
        <v>44566</v>
      </c>
      <c r="GV49" s="497">
        <f>IFERROR(INDEX(Sheep!$R$322:$R$329,GV48,1),0)</f>
        <v>44566</v>
      </c>
      <c r="GW49" s="497">
        <f>IFERROR(INDEX(Sheep!$R$322:$R$329,GW48,1),0)</f>
        <v>44566</v>
      </c>
      <c r="GX49" s="497">
        <f>IFERROR(INDEX(Sheep!$R$322:$R$329,GX48,1),0)</f>
        <v>44566</v>
      </c>
      <c r="GY49" s="497">
        <f>IFERROR(INDEX(Sheep!$R$322:$R$329,GY48,1),0)</f>
        <v>44566</v>
      </c>
      <c r="GZ49" s="497">
        <f>IFERROR(INDEX(Sheep!$R$322:$R$329,GZ48,1),0)</f>
        <v>44566</v>
      </c>
      <c r="HA49" s="497">
        <f>IFERROR(INDEX(Sheep!$R$322:$R$329,HA48,1),0)</f>
        <v>44566</v>
      </c>
      <c r="HB49" s="497">
        <f>IFERROR(INDEX(Sheep!$R$322:$R$329,HB48,1),0)</f>
        <v>44566</v>
      </c>
      <c r="HC49" s="497">
        <f>IFERROR(INDEX(Sheep!$R$322:$R$329,HC48,1),0)</f>
        <v>44566</v>
      </c>
      <c r="HD49" s="497">
        <f>IFERROR(INDEX(Sheep!$R$322:$R$329,HD48,1),0)</f>
        <v>44566</v>
      </c>
      <c r="HE49" s="497">
        <f>IFERROR(INDEX(Sheep!$R$322:$R$329,HE48,1),0)</f>
        <v>44566</v>
      </c>
      <c r="HF49" s="497">
        <f>IFERROR(INDEX(Sheep!$R$322:$R$329,HF48,1),0)</f>
        <v>44566</v>
      </c>
      <c r="HG49" s="497">
        <f>IFERROR(INDEX(Sheep!$R$322:$R$329,HG48,1),0)</f>
        <v>44566</v>
      </c>
      <c r="HH49" s="497">
        <f>IFERROR(INDEX(Sheep!$R$322:$R$329,HH48,1),0)</f>
        <v>44566</v>
      </c>
      <c r="HI49" s="497">
        <f>IFERROR(INDEX(Sheep!$R$322:$R$329,HI48,1),0)</f>
        <v>44566</v>
      </c>
      <c r="HJ49" s="497">
        <f>IFERROR(INDEX(Sheep!$R$322:$R$329,HJ48,1),0)</f>
        <v>44566</v>
      </c>
      <c r="HK49" s="497">
        <f>IFERROR(INDEX(Sheep!$R$322:$R$329,HK48,1),0)</f>
        <v>44931</v>
      </c>
      <c r="HL49" s="497">
        <f>IFERROR(INDEX(Sheep!$R$322:$R$329,HL48,1),0)</f>
        <v>44931</v>
      </c>
      <c r="HM49" s="497">
        <f>IFERROR(INDEX(Sheep!$R$322:$R$329,HM48,1),0)</f>
        <v>44931</v>
      </c>
      <c r="HN49" s="497">
        <f>IFERROR(INDEX(Sheep!$R$322:$R$329,HN48,1),0)</f>
        <v>44931</v>
      </c>
      <c r="HO49" s="497">
        <f>IFERROR(INDEX(Sheep!$R$322:$R$329,HO48,1),0)</f>
        <v>44931</v>
      </c>
      <c r="HP49" s="497">
        <f>IFERROR(INDEX(Sheep!$R$322:$R$329,HP48,1),0)</f>
        <v>44931</v>
      </c>
      <c r="HQ49" s="497">
        <f>IFERROR(INDEX(Sheep!$R$322:$R$329,HQ48,1),0)</f>
        <v>44931</v>
      </c>
      <c r="HR49" s="497">
        <f>IFERROR(INDEX(Sheep!$R$322:$R$329,HR48,1),0)</f>
        <v>44931</v>
      </c>
      <c r="HS49" s="497">
        <f>IFERROR(INDEX(Sheep!$R$322:$R$329,HS48,1),0)</f>
        <v>44931</v>
      </c>
      <c r="HT49" s="497">
        <f>IFERROR(INDEX(Sheep!$R$322:$R$329,HT48,1),0)</f>
        <v>44931</v>
      </c>
      <c r="HU49" s="497">
        <f>IFERROR(INDEX(Sheep!$R$322:$R$329,HU48,1),0)</f>
        <v>44931</v>
      </c>
      <c r="HV49" s="497">
        <f>IFERROR(INDEX(Sheep!$R$322:$R$329,HV48,1),0)</f>
        <v>44931</v>
      </c>
      <c r="HW49" s="497">
        <f>IFERROR(INDEX(Sheep!$R$322:$R$329,HW48,1),0)</f>
        <v>44931</v>
      </c>
      <c r="HX49" s="497">
        <f>IFERROR(INDEX(Sheep!$R$322:$R$329,HX48,1),0)</f>
        <v>44931</v>
      </c>
      <c r="HY49" s="497">
        <f>IFERROR(INDEX(Sheep!$R$322:$R$329,HY48,1),0)</f>
        <v>44931</v>
      </c>
      <c r="HZ49" s="497">
        <f>IFERROR(INDEX(Sheep!$R$322:$R$329,HZ48,1),0)</f>
        <v>44931</v>
      </c>
      <c r="IA49" s="497">
        <f>IFERROR(INDEX(Sheep!$R$322:$R$329,IA48,1),0)</f>
        <v>44931</v>
      </c>
      <c r="IB49" s="497">
        <f>IFERROR(INDEX(Sheep!$R$322:$R$329,IB48,1),0)</f>
        <v>44931</v>
      </c>
      <c r="IC49" s="497">
        <f>IFERROR(INDEX(Sheep!$R$322:$R$329,IC48,1),0)</f>
        <v>44931</v>
      </c>
      <c r="ID49" s="497">
        <f>IFERROR(INDEX(Sheep!$R$322:$R$329,ID48,1),0)</f>
        <v>44931</v>
      </c>
      <c r="IE49" s="497">
        <f>IFERROR(INDEX(Sheep!$R$322:$R$329,IE48,1),0)</f>
        <v>44931</v>
      </c>
      <c r="IF49" s="497">
        <f>IFERROR(INDEX(Sheep!$R$322:$R$329,IF48,1),0)</f>
        <v>44931</v>
      </c>
      <c r="IG49" s="497">
        <f>IFERROR(INDEX(Sheep!$R$322:$R$329,IG48,1),0)</f>
        <v>44931</v>
      </c>
      <c r="IH49" s="497">
        <f>IFERROR(INDEX(Sheep!$R$322:$R$329,IH48,1),0)</f>
        <v>44931</v>
      </c>
      <c r="II49" s="497">
        <f>IFERROR(INDEX(Sheep!$R$322:$R$329,II48,1),0)</f>
        <v>44931</v>
      </c>
      <c r="IJ49" s="497">
        <f>IFERROR(INDEX(Sheep!$R$322:$R$329,IJ48,1),0)</f>
        <v>44931</v>
      </c>
      <c r="IK49" s="497">
        <f>IFERROR(INDEX(Sheep!$R$322:$R$329,IK48,1),0)</f>
        <v>44931</v>
      </c>
      <c r="IL49" s="497">
        <f>IFERROR(INDEX(Sheep!$R$322:$R$329,IL48,1),0)</f>
        <v>44931</v>
      </c>
      <c r="IM49" s="497">
        <f>IFERROR(INDEX(Sheep!$R$322:$R$329,IM48,1),0)</f>
        <v>44931</v>
      </c>
      <c r="IN49" s="497">
        <f>IFERROR(INDEX(Sheep!$R$322:$R$329,IN48,1),0)</f>
        <v>44931</v>
      </c>
      <c r="IO49" s="497">
        <f>IFERROR(INDEX(Sheep!$R$322:$R$329,IO48,1),0)</f>
        <v>44931</v>
      </c>
      <c r="IP49" s="497">
        <f>IFERROR(INDEX(Sheep!$R$322:$R$329,IP48,1),0)</f>
        <v>44931</v>
      </c>
      <c r="IQ49" s="497">
        <f>IFERROR(INDEX(Sheep!$R$322:$R$329,IQ48,1),0)</f>
        <v>44931</v>
      </c>
      <c r="IR49" s="497">
        <f>IFERROR(INDEX(Sheep!$R$322:$R$329,IR48,1),0)</f>
        <v>44931</v>
      </c>
      <c r="IS49" s="497">
        <f>IFERROR(INDEX(Sheep!$R$322:$R$329,IS48,1),0)</f>
        <v>44931</v>
      </c>
      <c r="IT49" s="497">
        <f>IFERROR(INDEX(Sheep!$R$322:$R$329,IT48,1),0)</f>
        <v>44931</v>
      </c>
      <c r="IU49" s="497">
        <f>IFERROR(INDEX(Sheep!$R$322:$R$329,IU48,1),0)</f>
        <v>44931</v>
      </c>
      <c r="IV49" s="497">
        <f>IFERROR(INDEX(Sheep!$R$322:$R$329,IV48,1),0)</f>
        <v>44931</v>
      </c>
      <c r="IW49" s="497">
        <f>IFERROR(INDEX(Sheep!$R$322:$R$329,IW48,1),0)</f>
        <v>44931</v>
      </c>
      <c r="IX49" s="497">
        <f>IFERROR(INDEX(Sheep!$R$322:$R$329,IX48,1),0)</f>
        <v>44931</v>
      </c>
      <c r="IY49" s="497">
        <f>IFERROR(INDEX(Sheep!$R$322:$R$329,IY48,1),0)</f>
        <v>44931</v>
      </c>
      <c r="IZ49" s="497">
        <f>IFERROR(INDEX(Sheep!$R$322:$R$329,IZ48,1),0)</f>
        <v>44931</v>
      </c>
      <c r="JA49" s="497">
        <f>IFERROR(INDEX(Sheep!$R$322:$R$329,JA48,1),0)</f>
        <v>44931</v>
      </c>
      <c r="JB49" s="497">
        <f>IFERROR(INDEX(Sheep!$R$322:$R$329,JB48,1),0)</f>
        <v>44931</v>
      </c>
      <c r="JC49" s="497">
        <f>IFERROR(INDEX(Sheep!$R$322:$R$329,JC48,1),0)</f>
        <v>44931</v>
      </c>
      <c r="JD49" s="497">
        <f>IFERROR(INDEX(Sheep!$R$322:$R$329,JD48,1),0)</f>
        <v>44931</v>
      </c>
      <c r="JE49" s="497">
        <f>IFERROR(INDEX(Sheep!$R$322:$R$329,JE48,1),0)</f>
        <v>44931</v>
      </c>
      <c r="JF49" s="497">
        <f>IFERROR(INDEX(Sheep!$R$322:$R$329,JF48,1),0)</f>
        <v>44931</v>
      </c>
      <c r="JG49" s="497">
        <f>IFERROR(INDEX(Sheep!$R$322:$R$329,JG48,1),0)</f>
        <v>44931</v>
      </c>
      <c r="JH49" s="497">
        <f>IFERROR(INDEX(Sheep!$R$322:$R$329,JH48,1),0)</f>
        <v>44931</v>
      </c>
      <c r="JI49" s="497">
        <f>IFERROR(INDEX(Sheep!$R$322:$R$329,JI48,1),0)</f>
        <v>44931</v>
      </c>
      <c r="JJ49" s="497">
        <f>IFERROR(INDEX(Sheep!$R$322:$R$329,JJ48,1),0)</f>
        <v>44931</v>
      </c>
      <c r="JK49" s="497">
        <f>IFERROR(INDEX(Sheep!$R$322:$R$329,JK48,1),0)</f>
        <v>45297</v>
      </c>
      <c r="JL49" s="497">
        <f>IFERROR(INDEX(Sheep!$R$322:$R$329,JL48,1),0)</f>
        <v>45297</v>
      </c>
      <c r="JM49" s="497">
        <f>IFERROR(INDEX(Sheep!$R$322:$R$329,JM48,1),0)</f>
        <v>45297</v>
      </c>
      <c r="JN49" s="497">
        <f>IFERROR(INDEX(Sheep!$R$322:$R$329,JN48,1),0)</f>
        <v>45297</v>
      </c>
      <c r="JO49" s="497">
        <f>IFERROR(INDEX(Sheep!$R$322:$R$329,JO48,1),0)</f>
        <v>45297</v>
      </c>
      <c r="JP49" s="497">
        <f>IFERROR(INDEX(Sheep!$R$322:$R$329,JP48,1),0)</f>
        <v>45297</v>
      </c>
      <c r="JQ49" s="497">
        <f>IFERROR(INDEX(Sheep!$R$322:$R$329,JQ48,1),0)</f>
        <v>45297</v>
      </c>
      <c r="JR49" s="497">
        <f>IFERROR(INDEX(Sheep!$R$322:$R$329,JR48,1),0)</f>
        <v>45297</v>
      </c>
      <c r="JS49" s="497">
        <f>IFERROR(INDEX(Sheep!$R$322:$R$329,JS48,1),0)</f>
        <v>45297</v>
      </c>
      <c r="JT49" s="497">
        <f>IFERROR(INDEX(Sheep!$R$322:$R$329,JT48,1),0)</f>
        <v>45297</v>
      </c>
      <c r="JU49" s="497">
        <f>IFERROR(INDEX(Sheep!$R$322:$R$329,JU48,1),0)</f>
        <v>45297</v>
      </c>
      <c r="JV49" s="497">
        <f>IFERROR(INDEX(Sheep!$R$322:$R$329,JV48,1),0)</f>
        <v>45297</v>
      </c>
      <c r="JW49" s="497">
        <f>IFERROR(INDEX(Sheep!$R$322:$R$329,JW48,1),0)</f>
        <v>45297</v>
      </c>
      <c r="JX49" s="497">
        <f>IFERROR(INDEX(Sheep!$R$322:$R$329,JX48,1),0)</f>
        <v>45297</v>
      </c>
      <c r="JY49" s="497">
        <f>IFERROR(INDEX(Sheep!$R$322:$R$329,JY48,1),0)</f>
        <v>45297</v>
      </c>
      <c r="JZ49" s="497">
        <f>IFERROR(INDEX(Sheep!$R$322:$R$329,JZ48,1),0)</f>
        <v>45297</v>
      </c>
      <c r="KA49" s="497">
        <f>IFERROR(INDEX(Sheep!$R$322:$R$329,KA48,1),0)</f>
        <v>45297</v>
      </c>
      <c r="KB49" s="497">
        <f>IFERROR(INDEX(Sheep!$R$322:$R$329,KB48,1),0)</f>
        <v>45297</v>
      </c>
      <c r="KC49" s="497">
        <f>IFERROR(INDEX(Sheep!$R$322:$R$329,KC48,1),0)</f>
        <v>45297</v>
      </c>
      <c r="KD49" s="497">
        <f>IFERROR(INDEX(Sheep!$R$322:$R$329,KD48,1),0)</f>
        <v>45297</v>
      </c>
      <c r="KE49" s="497">
        <f>IFERROR(INDEX(Sheep!$R$322:$R$329,KE48,1),0)</f>
        <v>45297</v>
      </c>
      <c r="KF49" s="497">
        <f>IFERROR(INDEX(Sheep!$R$322:$R$329,KF48,1),0)</f>
        <v>45297</v>
      </c>
      <c r="KG49" s="497">
        <f>IFERROR(INDEX(Sheep!$R$322:$R$329,KG48,1),0)</f>
        <v>45297</v>
      </c>
      <c r="KH49" s="497">
        <f>IFERROR(INDEX(Sheep!$R$322:$R$329,KH48,1),0)</f>
        <v>45297</v>
      </c>
      <c r="KI49" s="497">
        <f>IFERROR(INDEX(Sheep!$R$322:$R$329,KI48,1),0)</f>
        <v>45297</v>
      </c>
      <c r="KJ49" s="497">
        <f>IFERROR(INDEX(Sheep!$R$322:$R$329,KJ48,1),0)</f>
        <v>45297</v>
      </c>
      <c r="KK49" s="497">
        <f>IFERROR(INDEX(Sheep!$R$322:$R$329,KK48,1),0)</f>
        <v>45297</v>
      </c>
      <c r="KL49" s="497">
        <f>IFERROR(INDEX(Sheep!$R$322:$R$329,KL48,1),0)</f>
        <v>45297</v>
      </c>
      <c r="KM49" s="497">
        <f>IFERROR(INDEX(Sheep!$R$322:$R$329,KM48,1),0)</f>
        <v>45297</v>
      </c>
      <c r="KN49" s="497">
        <f>IFERROR(INDEX(Sheep!$R$322:$R$329,KN48,1),0)</f>
        <v>45297</v>
      </c>
      <c r="KO49" s="497">
        <f>IFERROR(INDEX(Sheep!$R$322:$R$329,KO48,1),0)</f>
        <v>45297</v>
      </c>
      <c r="KP49" s="497">
        <f>IFERROR(INDEX(Sheep!$R$322:$R$329,KP48,1),0)</f>
        <v>45297</v>
      </c>
      <c r="KQ49" s="497">
        <f>IFERROR(INDEX(Sheep!$R$322:$R$329,KQ48,1),0)</f>
        <v>45297</v>
      </c>
      <c r="KR49" s="497">
        <f>IFERROR(INDEX(Sheep!$R$322:$R$329,KR48,1),0)</f>
        <v>45297</v>
      </c>
      <c r="KS49" s="497">
        <f>IFERROR(INDEX(Sheep!$R$322:$R$329,KS48,1),0)</f>
        <v>45297</v>
      </c>
      <c r="KT49" s="497">
        <f>IFERROR(INDEX(Sheep!$R$322:$R$329,KT48,1),0)</f>
        <v>45297</v>
      </c>
      <c r="KU49" s="497">
        <f>IFERROR(INDEX(Sheep!$R$322:$R$329,KU48,1),0)</f>
        <v>45297</v>
      </c>
      <c r="KV49" s="497">
        <f>IFERROR(INDEX(Sheep!$R$322:$R$329,KV48,1),0)</f>
        <v>45297</v>
      </c>
      <c r="KW49" s="497">
        <f>IFERROR(INDEX(Sheep!$R$322:$R$329,KW48,1),0)</f>
        <v>45297</v>
      </c>
      <c r="KX49" s="497">
        <f>IFERROR(INDEX(Sheep!$R$322:$R$329,KX48,1),0)</f>
        <v>45297</v>
      </c>
      <c r="KY49" s="497">
        <f>IFERROR(INDEX(Sheep!$R$322:$R$329,KY48,1),0)</f>
        <v>45297</v>
      </c>
      <c r="KZ49" s="497">
        <f>IFERROR(INDEX(Sheep!$R$322:$R$329,KZ48,1),0)</f>
        <v>45297</v>
      </c>
      <c r="LA49" s="497">
        <f>IFERROR(INDEX(Sheep!$R$322:$R$329,LA48,1),0)</f>
        <v>45297</v>
      </c>
      <c r="LB49" s="497">
        <f>IFERROR(INDEX(Sheep!$R$322:$R$329,LB48,1),0)</f>
        <v>45297</v>
      </c>
      <c r="LC49" s="497">
        <f>IFERROR(INDEX(Sheep!$R$322:$R$329,LC48,1),0)</f>
        <v>45297</v>
      </c>
      <c r="LD49" s="497">
        <f>IFERROR(INDEX(Sheep!$R$322:$R$329,LD48,1),0)</f>
        <v>45297</v>
      </c>
      <c r="LE49" s="497">
        <f>IFERROR(INDEX(Sheep!$R$322:$R$329,LE48,1),0)</f>
        <v>45297</v>
      </c>
      <c r="LF49" s="497">
        <f>IFERROR(INDEX(Sheep!$R$322:$R$329,LF48,1),0)</f>
        <v>45297</v>
      </c>
      <c r="LG49" s="497">
        <f>IFERROR(INDEX(Sheep!$R$322:$R$329,LG48,1),0)</f>
        <v>45297</v>
      </c>
      <c r="LH49" s="497">
        <f>IFERROR(INDEX(Sheep!$R$322:$R$329,LH48,1),0)</f>
        <v>45297</v>
      </c>
      <c r="LI49" s="497">
        <f>IFERROR(INDEX(Sheep!$R$322:$R$329,LI48,1),0)</f>
        <v>45297</v>
      </c>
      <c r="LJ49" s="497">
        <f>IFERROR(INDEX(Sheep!$R$322:$R$329,LJ48,1),0)</f>
        <v>45297</v>
      </c>
      <c r="LK49" s="497">
        <f>IFERROR(INDEX(Sheep!$R$322:$R$329,LK48,1),0)</f>
        <v>45662</v>
      </c>
      <c r="LL49" s="497">
        <f>IFERROR(INDEX(Sheep!$R$322:$R$329,LL48,1),0)</f>
        <v>45662</v>
      </c>
      <c r="LM49" s="497">
        <f>IFERROR(INDEX(Sheep!$R$322:$R$329,LM48,1),0)</f>
        <v>45662</v>
      </c>
      <c r="LN49" s="497">
        <f>IFERROR(INDEX(Sheep!$R$322:$R$329,LN48,1),0)</f>
        <v>45662</v>
      </c>
      <c r="LO49" s="497">
        <f>IFERROR(INDEX(Sheep!$R$322:$R$329,LO48,1),0)</f>
        <v>45662</v>
      </c>
      <c r="LP49" s="497">
        <f>IFERROR(INDEX(Sheep!$R$322:$R$329,LP48,1),0)</f>
        <v>45662</v>
      </c>
      <c r="LQ49" s="497">
        <f>IFERROR(INDEX(Sheep!$R$322:$R$329,LQ48,1),0)</f>
        <v>45662</v>
      </c>
      <c r="LR49" s="497">
        <f>IFERROR(INDEX(Sheep!$R$322:$R$329,LR48,1),0)</f>
        <v>45662</v>
      </c>
      <c r="LS49" s="497">
        <f>IFERROR(INDEX(Sheep!$R$322:$R$329,LS48,1),0)</f>
        <v>45662</v>
      </c>
      <c r="LT49" s="497">
        <f>IFERROR(INDEX(Sheep!$R$322:$R$329,LT48,1),0)</f>
        <v>45662</v>
      </c>
      <c r="LU49" s="497">
        <f>IFERROR(INDEX(Sheep!$R$322:$R$329,LU48,1),0)</f>
        <v>45662</v>
      </c>
      <c r="LV49" s="497">
        <f>IFERROR(INDEX(Sheep!$R$322:$R$329,LV48,1),0)</f>
        <v>45662</v>
      </c>
      <c r="LW49" s="497">
        <f>IFERROR(INDEX(Sheep!$R$322:$R$329,LW48,1),0)</f>
        <v>45662</v>
      </c>
      <c r="LX49" s="497">
        <f>IFERROR(INDEX(Sheep!$R$322:$R$329,LX48,1),0)</f>
        <v>45662</v>
      </c>
      <c r="LY49" s="497">
        <f>IFERROR(INDEX(Sheep!$R$322:$R$329,LY48,1),0)</f>
        <v>45662</v>
      </c>
      <c r="LZ49" s="497">
        <f>IFERROR(INDEX(Sheep!$R$322:$R$329,LZ48,1),0)</f>
        <v>45662</v>
      </c>
      <c r="MA49" s="497">
        <f>IFERROR(INDEX(Sheep!$R$322:$R$329,MA48,1),0)</f>
        <v>45662</v>
      </c>
      <c r="MB49" s="497">
        <f>IFERROR(INDEX(Sheep!$R$322:$R$329,MB48,1),0)</f>
        <v>45662</v>
      </c>
      <c r="MC49" s="497">
        <f>IFERROR(INDEX(Sheep!$R$322:$R$329,MC48,1),0)</f>
        <v>45662</v>
      </c>
      <c r="MD49" s="497">
        <f>IFERROR(INDEX(Sheep!$R$322:$R$329,MD48,1),0)</f>
        <v>45662</v>
      </c>
      <c r="ME49" s="497">
        <f>IFERROR(INDEX(Sheep!$R$322:$R$329,ME48,1),0)</f>
        <v>45662</v>
      </c>
      <c r="MF49" s="497">
        <f>IFERROR(INDEX(Sheep!$R$322:$R$329,MF48,1),0)</f>
        <v>45662</v>
      </c>
      <c r="MG49" s="497">
        <f>IFERROR(INDEX(Sheep!$R$322:$R$329,MG48,1),0)</f>
        <v>45662</v>
      </c>
      <c r="MH49" s="497">
        <f>IFERROR(INDEX(Sheep!$R$322:$R$329,MH48,1),0)</f>
        <v>45662</v>
      </c>
      <c r="MI49" s="497">
        <f>IFERROR(INDEX(Sheep!$R$322:$R$329,MI48,1),0)</f>
        <v>45662</v>
      </c>
      <c r="MJ49" s="497">
        <f>IFERROR(INDEX(Sheep!$R$322:$R$329,MJ48,1),0)</f>
        <v>45662</v>
      </c>
      <c r="MK49" s="497">
        <f>IFERROR(INDEX(Sheep!$R$322:$R$329,MK48,1),0)</f>
        <v>45662</v>
      </c>
      <c r="ML49" s="497">
        <f>IFERROR(INDEX(Sheep!$R$322:$R$329,ML48,1),0)</f>
        <v>45662</v>
      </c>
      <c r="MM49" s="497">
        <f>IFERROR(INDEX(Sheep!$R$322:$R$329,MM48,1),0)</f>
        <v>45662</v>
      </c>
      <c r="MN49" s="497">
        <f>IFERROR(INDEX(Sheep!$R$322:$R$329,MN48,1),0)</f>
        <v>45662</v>
      </c>
      <c r="MO49" s="497">
        <f>IFERROR(INDEX(Sheep!$R$322:$R$329,MO48,1),0)</f>
        <v>45662</v>
      </c>
      <c r="MP49" s="497">
        <f>IFERROR(INDEX(Sheep!$R$322:$R$329,MP48,1),0)</f>
        <v>45662</v>
      </c>
      <c r="MQ49" s="497">
        <f>IFERROR(INDEX(Sheep!$R$322:$R$329,MQ48,1),0)</f>
        <v>45662</v>
      </c>
      <c r="MR49" s="497">
        <f>IFERROR(INDEX(Sheep!$R$322:$R$329,MR48,1),0)</f>
        <v>45662</v>
      </c>
      <c r="MS49" s="497">
        <f>IFERROR(INDEX(Sheep!$R$322:$R$329,MS48,1),0)</f>
        <v>45662</v>
      </c>
      <c r="MT49" s="497">
        <f>IFERROR(INDEX(Sheep!$R$322:$R$329,MT48,1),0)</f>
        <v>45662</v>
      </c>
      <c r="MU49" s="497">
        <f>IFERROR(INDEX(Sheep!$R$322:$R$329,MU48,1),0)</f>
        <v>45662</v>
      </c>
      <c r="MV49" s="497">
        <f>IFERROR(INDEX(Sheep!$R$322:$R$329,MV48,1),0)</f>
        <v>45662</v>
      </c>
      <c r="MW49" s="497">
        <f>IFERROR(INDEX(Sheep!$R$322:$R$329,MW48,1),0)</f>
        <v>45662</v>
      </c>
      <c r="MX49" s="497">
        <f>IFERROR(INDEX(Sheep!$R$322:$R$329,MX48,1),0)</f>
        <v>45662</v>
      </c>
      <c r="MY49" s="497">
        <f>IFERROR(INDEX(Sheep!$R$322:$R$329,MY48,1),0)</f>
        <v>45662</v>
      </c>
      <c r="MZ49" s="497">
        <f>IFERROR(INDEX(Sheep!$R$322:$R$329,MZ48,1),0)</f>
        <v>45662</v>
      </c>
      <c r="NA49" s="497">
        <f>IFERROR(INDEX(Sheep!$R$322:$R$329,NA48,1),0)</f>
        <v>45662</v>
      </c>
      <c r="NB49" s="497">
        <f>IFERROR(INDEX(Sheep!$R$322:$R$329,NB48,1),0)</f>
        <v>45662</v>
      </c>
      <c r="NC49" s="497">
        <f>IFERROR(INDEX(Sheep!$R$322:$R$329,NC48,1),0)</f>
        <v>45662</v>
      </c>
      <c r="ND49" s="497">
        <f>IFERROR(INDEX(Sheep!$R$322:$R$329,ND48,1),0)</f>
        <v>45662</v>
      </c>
      <c r="NE49" s="497">
        <f>IFERROR(INDEX(Sheep!$R$322:$R$329,NE48,1),0)</f>
        <v>45662</v>
      </c>
      <c r="NF49" s="497">
        <f>IFERROR(INDEX(Sheep!$R$322:$R$329,NF48,1),0)</f>
        <v>45662</v>
      </c>
      <c r="NG49" s="497">
        <f>IFERROR(INDEX(Sheep!$R$322:$R$329,NG48,1),0)</f>
        <v>45662</v>
      </c>
      <c r="NH49" s="497">
        <f>IFERROR(INDEX(Sheep!$R$322:$R$329,NH48,1),0)</f>
        <v>45662</v>
      </c>
      <c r="NI49" s="497">
        <f>IFERROR(INDEX(Sheep!$R$322:$R$329,NI48,1),0)</f>
        <v>45662</v>
      </c>
      <c r="NJ49" s="497">
        <f>IFERROR(INDEX(Sheep!$R$322:$R$329,NJ48,1),0)</f>
        <v>45662</v>
      </c>
      <c r="NK49" s="497">
        <f>IFERROR(INDEX(Sheep!$R$322:$R$329,NK48,1),0)</f>
        <v>46027</v>
      </c>
      <c r="NL49" s="497">
        <f>IFERROR(INDEX(Sheep!$R$322:$R$329,NL48,1),0)</f>
        <v>46027</v>
      </c>
      <c r="NM49" s="497">
        <f>IFERROR(INDEX(Sheep!$R$322:$R$329,NM48,1),0)</f>
        <v>46027</v>
      </c>
      <c r="NN49" s="497">
        <f>IFERROR(INDEX(Sheep!$R$322:$R$329,NN48,1),0)</f>
        <v>46027</v>
      </c>
      <c r="NO49" s="497">
        <f>IFERROR(INDEX(Sheep!$R$322:$R$329,NO48,1),0)</f>
        <v>46027</v>
      </c>
      <c r="NP49" s="497">
        <f>IFERROR(INDEX(Sheep!$R$322:$R$329,NP48,1),0)</f>
        <v>46027</v>
      </c>
      <c r="NQ49" s="497">
        <f>IFERROR(INDEX(Sheep!$R$322:$R$329,NQ48,1),0)</f>
        <v>46027</v>
      </c>
      <c r="NR49" s="497">
        <f>IFERROR(INDEX(Sheep!$R$322:$R$329,NR48,1),0)</f>
        <v>46027</v>
      </c>
      <c r="NS49" s="497">
        <f>IFERROR(INDEX(Sheep!$R$322:$R$329,NS48,1),0)</f>
        <v>46027</v>
      </c>
      <c r="NT49" s="497">
        <f>IFERROR(INDEX(Sheep!$R$322:$R$329,NT48,1),0)</f>
        <v>46027</v>
      </c>
      <c r="NU49" s="497">
        <f>IFERROR(INDEX(Sheep!$R$322:$R$329,NU48,1),0)</f>
        <v>46027</v>
      </c>
      <c r="NV49" s="497">
        <f>IFERROR(INDEX(Sheep!$R$322:$R$329,NV48,1),0)</f>
        <v>46027</v>
      </c>
      <c r="NW49" s="497">
        <f>IFERROR(INDEX(Sheep!$R$322:$R$329,NW48,1),0)</f>
        <v>46027</v>
      </c>
      <c r="NX49" s="497">
        <f>IFERROR(INDEX(Sheep!$R$322:$R$329,NX48,1),0)</f>
        <v>46027</v>
      </c>
      <c r="NY49" s="497">
        <f>IFERROR(INDEX(Sheep!$R$322:$R$329,NY48,1),0)</f>
        <v>46027</v>
      </c>
      <c r="NZ49" s="497">
        <f>IFERROR(INDEX(Sheep!$R$322:$R$329,NZ48,1),0)</f>
        <v>46027</v>
      </c>
      <c r="OA49" s="497">
        <f>IFERROR(INDEX(Sheep!$R$322:$R$329,OA48,1),0)</f>
        <v>46027</v>
      </c>
      <c r="OB49" s="497">
        <f>IFERROR(INDEX(Sheep!$R$322:$R$329,OB48,1),0)</f>
        <v>46027</v>
      </c>
      <c r="OC49" s="497">
        <f>IFERROR(INDEX(Sheep!$R$322:$R$329,OC48,1),0)</f>
        <v>46027</v>
      </c>
      <c r="OD49" s="497">
        <f>IFERROR(INDEX(Sheep!$R$322:$R$329,OD48,1),0)</f>
        <v>46027</v>
      </c>
      <c r="OE49" s="497">
        <f>IFERROR(INDEX(Sheep!$R$322:$R$329,OE48,1),0)</f>
        <v>46027</v>
      </c>
      <c r="OF49" s="497">
        <f>IFERROR(INDEX(Sheep!$R$322:$R$329,OF48,1),0)</f>
        <v>46027</v>
      </c>
      <c r="OG49" s="497">
        <f>IFERROR(INDEX(Sheep!$R$322:$R$329,OG48,1),0)</f>
        <v>46027</v>
      </c>
      <c r="OH49" s="497">
        <f>IFERROR(INDEX(Sheep!$R$322:$R$329,OH48,1),0)</f>
        <v>46027</v>
      </c>
      <c r="OI49" s="497">
        <f>IFERROR(INDEX(Sheep!$R$322:$R$329,OI48,1),0)</f>
        <v>46027</v>
      </c>
      <c r="OJ49" s="497">
        <f>IFERROR(INDEX(Sheep!$R$322:$R$329,OJ48,1),0)</f>
        <v>46027</v>
      </c>
      <c r="OK49" s="497">
        <f>IFERROR(INDEX(Sheep!$R$322:$R$329,OK48,1),0)</f>
        <v>46027</v>
      </c>
      <c r="OL49" s="497">
        <f>IFERROR(INDEX(Sheep!$R$322:$R$329,OL48,1),0)</f>
        <v>46027</v>
      </c>
      <c r="OM49" s="497">
        <f>IFERROR(INDEX(Sheep!$R$322:$R$329,OM48,1),0)</f>
        <v>46027</v>
      </c>
      <c r="ON49" s="497">
        <f>IFERROR(INDEX(Sheep!$R$322:$R$329,ON48,1),0)</f>
        <v>46027</v>
      </c>
      <c r="OO49" s="497">
        <f>IFERROR(INDEX(Sheep!$R$322:$R$329,OO48,1),0)</f>
        <v>46027</v>
      </c>
      <c r="OP49" s="497">
        <f>IFERROR(INDEX(Sheep!$R$322:$R$329,OP48,1),0)</f>
        <v>46027</v>
      </c>
      <c r="OQ49" s="497">
        <f>IFERROR(INDEX(Sheep!$R$322:$R$329,OQ48,1),0)</f>
        <v>46027</v>
      </c>
      <c r="OR49" s="497">
        <f>IFERROR(INDEX(Sheep!$R$322:$R$329,OR48,1),0)</f>
        <v>46027</v>
      </c>
      <c r="OS49" s="497">
        <f>IFERROR(INDEX(Sheep!$R$322:$R$329,OS48,1),0)</f>
        <v>46027</v>
      </c>
      <c r="OT49" s="497">
        <f>IFERROR(INDEX(Sheep!$R$322:$R$329,OT48,1),0)</f>
        <v>46027</v>
      </c>
      <c r="OU49" s="497">
        <f>IFERROR(INDEX(Sheep!$R$322:$R$329,OU48,1),0)</f>
        <v>46027</v>
      </c>
      <c r="OV49" s="497">
        <f>IFERROR(INDEX(Sheep!$R$322:$R$329,OV48,1),0)</f>
        <v>46027</v>
      </c>
      <c r="OW49" s="497">
        <f>IFERROR(INDEX(Sheep!$R$322:$R$329,OW48,1),0)</f>
        <v>46027</v>
      </c>
      <c r="OX49" s="497">
        <f>IFERROR(INDEX(Sheep!$R$322:$R$329,OX48,1),0)</f>
        <v>46027</v>
      </c>
      <c r="OY49" s="497">
        <f>IFERROR(INDEX(Sheep!$R$322:$R$329,OY48,1),0)</f>
        <v>46027</v>
      </c>
      <c r="OZ49" s="497">
        <f>IFERROR(INDEX(Sheep!$R$322:$R$329,OZ48,1),0)</f>
        <v>46027</v>
      </c>
      <c r="PA49" s="497">
        <f>IFERROR(INDEX(Sheep!$R$322:$R$329,PA48,1),0)</f>
        <v>46027</v>
      </c>
      <c r="PB49" s="497">
        <f>IFERROR(INDEX(Sheep!$R$322:$R$329,PB48,1),0)</f>
        <v>46027</v>
      </c>
      <c r="PC49" s="497">
        <f>IFERROR(INDEX(Sheep!$R$322:$R$329,PC48,1),0)</f>
        <v>46027</v>
      </c>
      <c r="PD49" s="497">
        <f>IFERROR(INDEX(Sheep!$R$322:$R$329,PD48,1),0)</f>
        <v>46027</v>
      </c>
      <c r="PE49" s="497">
        <f>IFERROR(INDEX(Sheep!$R$322:$R$329,PE48,1),0)</f>
        <v>46027</v>
      </c>
      <c r="PF49" s="497">
        <f>IFERROR(INDEX(Sheep!$R$322:$R$329,PF48,1),0)</f>
        <v>46027</v>
      </c>
      <c r="PG49" s="497">
        <f>IFERROR(INDEX(Sheep!$R$322:$R$329,PG48,1),0)</f>
        <v>46027</v>
      </c>
      <c r="PH49" s="497">
        <f>IFERROR(INDEX(Sheep!$R$322:$R$329,PH48,1),0)</f>
        <v>46027</v>
      </c>
      <c r="PI49" s="497">
        <f>IFERROR(INDEX(Sheep!$R$322:$R$329,PI48,1),0)</f>
        <v>46027</v>
      </c>
      <c r="PJ49" s="497">
        <f>IFERROR(INDEX(Sheep!$R$322:$R$329,PJ48,1),0)</f>
        <v>46027</v>
      </c>
      <c r="PK49" s="497">
        <f>IFERROR(INDEX(Sheep!$R$322:$R$329,PK48,1),0)</f>
        <v>46392</v>
      </c>
      <c r="PL49" s="497">
        <f>IFERROR(INDEX(Sheep!$R$322:$R$329,PL48,1),0)</f>
        <v>46392</v>
      </c>
      <c r="PM49" s="497">
        <f>IFERROR(INDEX(Sheep!$R$322:$R$329,PM48,1),0)</f>
        <v>46392</v>
      </c>
      <c r="PN49" s="497">
        <f>IFERROR(INDEX(Sheep!$R$322:$R$329,PN48,1),0)</f>
        <v>46392</v>
      </c>
      <c r="PO49" s="497">
        <f>IFERROR(INDEX(Sheep!$R$322:$R$329,PO48,1),0)</f>
        <v>46392</v>
      </c>
      <c r="PP49" s="497">
        <f>IFERROR(INDEX(Sheep!$R$322:$R$329,PP48,1),0)</f>
        <v>46392</v>
      </c>
      <c r="PQ49" s="497">
        <f>IFERROR(INDEX(Sheep!$R$322:$R$329,PQ48,1),0)</f>
        <v>46392</v>
      </c>
      <c r="PR49" s="497">
        <f>IFERROR(INDEX(Sheep!$R$322:$R$329,PR48,1),0)</f>
        <v>46392</v>
      </c>
      <c r="PS49" s="497">
        <f>IFERROR(INDEX(Sheep!$R$322:$R$329,PS48,1),0)</f>
        <v>46392</v>
      </c>
      <c r="PT49" s="497">
        <f>IFERROR(INDEX(Sheep!$R$322:$R$329,PT48,1),0)</f>
        <v>46392</v>
      </c>
      <c r="PU49" s="497">
        <f>IFERROR(INDEX(Sheep!$R$322:$R$329,PU48,1),0)</f>
        <v>46392</v>
      </c>
      <c r="PV49" s="497">
        <f>IFERROR(INDEX(Sheep!$R$322:$R$329,PV48,1),0)</f>
        <v>46392</v>
      </c>
      <c r="PW49" s="497">
        <f>IFERROR(INDEX(Sheep!$R$322:$R$329,PW48,1),0)</f>
        <v>46392</v>
      </c>
      <c r="PX49" s="497">
        <f>IFERROR(INDEX(Sheep!$R$322:$R$329,PX48,1),0)</f>
        <v>46392</v>
      </c>
      <c r="PY49" s="497">
        <f>IFERROR(INDEX(Sheep!$R$322:$R$329,PY48,1),0)</f>
        <v>46392</v>
      </c>
      <c r="PZ49" s="497">
        <f>IFERROR(INDEX(Sheep!$R$322:$R$329,PZ48,1),0)</f>
        <v>46392</v>
      </c>
      <c r="QA49" s="497">
        <f>IFERROR(INDEX(Sheep!$R$322:$R$329,QA48,1),0)</f>
        <v>46392</v>
      </c>
      <c r="QB49" s="497">
        <f>IFERROR(INDEX(Sheep!$R$322:$R$329,QB48,1),0)</f>
        <v>46392</v>
      </c>
      <c r="QC49" s="497">
        <f>IFERROR(INDEX(Sheep!$R$322:$R$329,QC48,1),0)</f>
        <v>46392</v>
      </c>
      <c r="QD49" s="497">
        <f>IFERROR(INDEX(Sheep!$R$322:$R$329,QD48,1),0)</f>
        <v>46392</v>
      </c>
      <c r="QE49" s="497">
        <f>IFERROR(INDEX(Sheep!$R$322:$R$329,QE48,1),0)</f>
        <v>46392</v>
      </c>
      <c r="QF49" s="497">
        <f>IFERROR(INDEX(Sheep!$R$322:$R$329,QF48,1),0)</f>
        <v>46392</v>
      </c>
      <c r="QG49" s="497">
        <f>IFERROR(INDEX(Sheep!$R$322:$R$329,QG48,1),0)</f>
        <v>46392</v>
      </c>
      <c r="QH49" s="497">
        <f>IFERROR(INDEX(Sheep!$R$322:$R$329,QH48,1),0)</f>
        <v>46392</v>
      </c>
      <c r="QI49" s="497">
        <f>IFERROR(INDEX(Sheep!$R$322:$R$329,QI48,1),0)</f>
        <v>46392</v>
      </c>
      <c r="QJ49" s="497">
        <f>IFERROR(INDEX(Sheep!$R$322:$R$329,QJ48,1),0)</f>
        <v>46392</v>
      </c>
      <c r="QK49" s="497">
        <f>IFERROR(INDEX(Sheep!$R$322:$R$329,QK48,1),0)</f>
        <v>46392</v>
      </c>
      <c r="QL49" s="497">
        <f>IFERROR(INDEX(Sheep!$R$322:$R$329,QL48,1),0)</f>
        <v>46392</v>
      </c>
      <c r="QM49" s="497">
        <f>IFERROR(INDEX(Sheep!$R$322:$R$329,QM48,1),0)</f>
        <v>46392</v>
      </c>
      <c r="QN49" s="497">
        <f>IFERROR(INDEX(Sheep!$R$322:$R$329,QN48,1),0)</f>
        <v>46392</v>
      </c>
      <c r="QO49" s="497">
        <f>IFERROR(INDEX(Sheep!$R$322:$R$329,QO48,1),0)</f>
        <v>46392</v>
      </c>
      <c r="QP49" s="497">
        <f>IFERROR(INDEX(Sheep!$R$322:$R$329,QP48,1),0)</f>
        <v>46392</v>
      </c>
      <c r="QQ49" s="497">
        <f>IFERROR(INDEX(Sheep!$R$322:$R$329,QQ48,1),0)</f>
        <v>46392</v>
      </c>
      <c r="QR49" s="497">
        <f>IFERROR(INDEX(Sheep!$R$322:$R$329,QR48,1),0)</f>
        <v>46392</v>
      </c>
      <c r="QS49" s="497">
        <f>IFERROR(INDEX(Sheep!$R$322:$R$329,QS48,1),0)</f>
        <v>46392</v>
      </c>
      <c r="QT49" s="497">
        <f>IFERROR(INDEX(Sheep!$R$322:$R$329,QT48,1),0)</f>
        <v>46392</v>
      </c>
      <c r="QU49" s="497">
        <f>IFERROR(INDEX(Sheep!$R$322:$R$329,QU48,1),0)</f>
        <v>46392</v>
      </c>
      <c r="QV49" s="497">
        <f>IFERROR(INDEX(Sheep!$R$322:$R$329,QV48,1),0)</f>
        <v>46392</v>
      </c>
      <c r="QW49" s="497">
        <f>IFERROR(INDEX(Sheep!$R$322:$R$329,QW48,1),0)</f>
        <v>46392</v>
      </c>
      <c r="QX49" s="497">
        <f>IFERROR(INDEX(Sheep!$R$322:$R$329,QX48,1),0)</f>
        <v>46392</v>
      </c>
      <c r="QY49" s="497">
        <f>IFERROR(INDEX(Sheep!$R$322:$R$329,QY48,1),0)</f>
        <v>46392</v>
      </c>
      <c r="QZ49" s="497">
        <f>IFERROR(INDEX(Sheep!$R$322:$R$329,QZ48,1),0)</f>
        <v>46392</v>
      </c>
      <c r="RA49" s="497">
        <f>IFERROR(INDEX(Sheep!$R$322:$R$329,RA48,1),0)</f>
        <v>46392</v>
      </c>
      <c r="RB49" s="497">
        <f>IFERROR(INDEX(Sheep!$R$322:$R$329,RB48,1),0)</f>
        <v>46392</v>
      </c>
      <c r="RC49" s="497">
        <f>IFERROR(INDEX(Sheep!$R$322:$R$329,RC48,1),0)</f>
        <v>46392</v>
      </c>
      <c r="RD49" s="497">
        <f>IFERROR(INDEX(Sheep!$R$322:$R$329,RD48,1),0)</f>
        <v>46392</v>
      </c>
      <c r="RE49" s="497">
        <f>IFERROR(INDEX(Sheep!$R$322:$R$329,RE48,1),0)</f>
        <v>46392</v>
      </c>
      <c r="RF49" s="497">
        <f>IFERROR(INDEX(Sheep!$R$322:$R$329,RF48,1),0)</f>
        <v>46392</v>
      </c>
      <c r="RG49" s="497">
        <f>IFERROR(INDEX(Sheep!$R$322:$R$329,RG48,1),0)</f>
        <v>46392</v>
      </c>
      <c r="RH49" s="497">
        <f>IFERROR(INDEX(Sheep!$R$322:$R$329,RH48,1),0)</f>
        <v>46392</v>
      </c>
      <c r="RI49" s="497">
        <f>IFERROR(INDEX(Sheep!$R$322:$R$329,RI48,1),0)</f>
        <v>46392</v>
      </c>
      <c r="RJ49" s="497">
        <f>IFERROR(INDEX(Sheep!$R$322:$R$329,RJ48,1),0)</f>
        <v>46392</v>
      </c>
      <c r="RK49" s="497">
        <f>IFERROR(INDEX(Sheep!$R$322:$R$329,RK48,1),0)</f>
        <v>46392</v>
      </c>
      <c r="RL49" s="497">
        <f>IFERROR(INDEX(Sheep!$R$322:$R$329,RL48,1),0)</f>
        <v>46392</v>
      </c>
      <c r="RM49" s="497">
        <f>IFERROR(INDEX(Sheep!$R$322:$R$329,RM48,1),0)</f>
        <v>46392</v>
      </c>
      <c r="RN49" s="497">
        <f>IFERROR(INDEX(Sheep!$R$322:$R$329,RN48,1),0)</f>
        <v>46392</v>
      </c>
      <c r="RO49" s="497">
        <f>IFERROR(INDEX(Sheep!$R$322:$R$329,RO48,1),0)</f>
        <v>46392</v>
      </c>
      <c r="RP49" s="497">
        <f>IFERROR(INDEX(Sheep!$R$322:$R$329,RP48,1),0)</f>
        <v>46392</v>
      </c>
      <c r="RQ49" s="497">
        <f>IFERROR(INDEX(Sheep!$R$322:$R$329,RQ48,1),0)</f>
        <v>46392</v>
      </c>
      <c r="RR49" s="497">
        <f>IFERROR(INDEX(Sheep!$R$322:$R$329,RR48,1),0)</f>
        <v>46392</v>
      </c>
      <c r="RS49" s="497">
        <f>IFERROR(INDEX(Sheep!$R$322:$R$329,RS48,1),0)</f>
        <v>46392</v>
      </c>
      <c r="RT49" s="497">
        <f>IFERROR(INDEX(Sheep!$R$322:$R$329,RT48,1),0)</f>
        <v>46392</v>
      </c>
      <c r="RU49" s="497">
        <f>IFERROR(INDEX(Sheep!$R$322:$R$329,RU48,1),0)</f>
        <v>46392</v>
      </c>
      <c r="RV49" s="497">
        <f>IFERROR(INDEX(Sheep!$R$322:$R$329,RV48,1),0)</f>
        <v>46392</v>
      </c>
      <c r="RW49" s="497">
        <f>IFERROR(INDEX(Sheep!$R$322:$R$329,RW48,1),0)</f>
        <v>46392</v>
      </c>
      <c r="RX49" s="497">
        <f>IFERROR(INDEX(Sheep!$R$322:$R$329,RX48,1),0)</f>
        <v>46392</v>
      </c>
      <c r="RY49" s="497">
        <f>IFERROR(INDEX(Sheep!$R$322:$R$329,RY48,1),0)</f>
        <v>46392</v>
      </c>
      <c r="RZ49" s="497">
        <f>IFERROR(INDEX(Sheep!$R$322:$R$329,RZ48,1),0)</f>
        <v>46392</v>
      </c>
      <c r="SA49" s="497">
        <f>IFERROR(INDEX(Sheep!$R$322:$R$329,SA48,1),0)</f>
        <v>46392</v>
      </c>
      <c r="SB49" s="497">
        <f>IFERROR(INDEX(Sheep!$R$322:$R$329,SB48,1),0)</f>
        <v>46392</v>
      </c>
      <c r="SC49" s="497">
        <f>IFERROR(INDEX(Sheep!$R$322:$R$329,SC48,1),0)</f>
        <v>46392</v>
      </c>
      <c r="SD49" s="497">
        <f>IFERROR(INDEX(Sheep!$R$322:$R$329,SD48,1),0)</f>
        <v>46392</v>
      </c>
      <c r="SE49" s="497">
        <f>IFERROR(INDEX(Sheep!$R$322:$R$329,SE48,1),0)</f>
        <v>46392</v>
      </c>
      <c r="SF49" s="497">
        <f>IFERROR(INDEX(Sheep!$R$322:$R$329,SF48,1),0)</f>
        <v>46392</v>
      </c>
      <c r="SG49" s="497">
        <f>IFERROR(INDEX(Sheep!$R$322:$R$329,SG48,1),0)</f>
        <v>46392</v>
      </c>
      <c r="SH49" s="497">
        <f>IFERROR(INDEX(Sheep!$R$322:$R$329,SH48,1),0)</f>
        <v>46392</v>
      </c>
      <c r="SI49" s="497">
        <f>IFERROR(INDEX(Sheep!$R$322:$R$329,SI48,1),0)</f>
        <v>0</v>
      </c>
      <c r="SJ49" s="253"/>
      <c r="SK49" s="255"/>
      <c r="SL49" s="243"/>
      <c r="SM49" s="243"/>
      <c r="SN49" s="243"/>
    </row>
    <row r="50" spans="1:508" outlineLevel="2" collapsed="1" x14ac:dyDescent="0.35">
      <c r="A50" s="243"/>
      <c r="B50" s="252"/>
      <c r="C50" s="441">
        <f>INT($C$40)+2</f>
        <v>3</v>
      </c>
      <c r="D50" s="253"/>
      <c r="E50" s="325"/>
      <c r="F50" s="325"/>
      <c r="G50" s="253"/>
      <c r="H50" s="267"/>
      <c r="I50" s="267"/>
      <c r="J50" s="267" t="str">
        <f>Sheep!$H252</f>
        <v>Win</v>
      </c>
      <c r="K50" s="267"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7"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7"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7"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7"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7"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7"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7"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7"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7"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7"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7"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7"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7"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7"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7"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7"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7"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7"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7"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7"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7"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7"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7"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7"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7"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7"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7"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7"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7"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7"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7"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7"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7"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7"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7"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7"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7"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7"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7"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7"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7"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7"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7"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7"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7"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7"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7"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7"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7"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7"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7"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7"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7"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7"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7"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7"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7"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7"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7"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7"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7"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7"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7"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7"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7"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7"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7"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7"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7"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7"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7"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7"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7"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7"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7"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7"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7"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7"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7"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7"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7"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7"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7"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7"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7"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7"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7"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7"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7"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7"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7"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7"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7"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7"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7"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7"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7"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7"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7"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7"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7"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7"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7"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7"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7"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7"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7"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7"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7"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7"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7"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7"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7"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7"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7"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7"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7"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7"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7"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7"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7"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7"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7"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7"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7"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7"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7"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7"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7"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7"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7"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7"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7"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7"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7"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7"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7"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7"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7"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7"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7"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7"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7"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7"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7"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7"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7"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7"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7"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7"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7"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7"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7"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7"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7"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7"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7"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7"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7"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7"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7"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7"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7"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7"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7"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7"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7"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7"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7"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7"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7"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7"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7"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7"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7"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7"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7"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7"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7"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7"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7"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7"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7"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7"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7"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7"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7"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7"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7"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7"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7"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7"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7"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7"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7"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7"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7"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7"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7"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7"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7"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7"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7"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7"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7"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7"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7"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7"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7"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7"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7"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7"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7"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7"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7"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7"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7"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7"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7"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7"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7"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7"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7"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7"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7"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7"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7"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7"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7"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7"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7"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7"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7"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7"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7"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7"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7"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7"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7"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7"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7"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7"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7"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7"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7"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7"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7"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7"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7"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7"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7"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7"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7"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7"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7"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7"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7"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7"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7"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7"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7"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7"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7"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7"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7"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7"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7"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7"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7"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7"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7"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7"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7"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7"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7"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7"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7"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7"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7"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7"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7"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7"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7"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7"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7"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7"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7"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7"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7"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7"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7"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7"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7"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7"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7"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7"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7"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7"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7"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7"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7"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7"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7"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7"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7"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7"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7"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7"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7"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7"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7"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7"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7"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7"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7"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7"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7"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7"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7"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7"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7"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7"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7"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7"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7"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7"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7"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7"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7"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7"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7"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7"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7"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7"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7"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7"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7"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7"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7"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7"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7"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7"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7"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7"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7"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7"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7"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7"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7"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7"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7"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7"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7"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7"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7"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7"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7"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7"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7"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7"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7"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7"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7"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7"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7"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7"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7"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7"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7"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7"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7"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7"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7"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7"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7"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7"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7"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7"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7"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7"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7"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7"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7"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7"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7"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7"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7"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7"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7"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7"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7"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7"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7"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7"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7"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7"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7"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7"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7"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7"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7"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7"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7"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7"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7"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7"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7"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7"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7"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7"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7"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7"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7"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7"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7"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7"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7"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7"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7"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7"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7"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7"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7"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7"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7"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7"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7"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7"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7"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7"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7"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7"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7"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7"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7"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7"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7"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7"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7"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7"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7"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7"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7"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7"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7"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7"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7"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7"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7"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7"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7"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7"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7"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7"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7"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7"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7"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7"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7"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7"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7"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7"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7"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7"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7"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7"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7"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7"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7"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7"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7"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7"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7"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7"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7"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7"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7"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7"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7"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7"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7"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7"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7"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7"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7"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7"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7"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7"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7"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7"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7"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7"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3"/>
      <c r="SK50" s="255"/>
      <c r="SL50" s="243"/>
      <c r="SM50" s="243"/>
      <c r="SN50" s="243"/>
    </row>
    <row r="51" spans="1:508" hidden="1" outlineLevel="3" x14ac:dyDescent="0.35">
      <c r="A51" s="243"/>
      <c r="B51" s="252"/>
      <c r="C51" s="441">
        <f>INT($C$40)+3</f>
        <v>4</v>
      </c>
      <c r="D51" s="253"/>
      <c r="E51" s="325"/>
      <c r="F51" s="325"/>
      <c r="G51" s="253"/>
      <c r="H51" s="267"/>
      <c r="I51" s="267"/>
      <c r="J51" s="453" t="s">
        <v>710</v>
      </c>
      <c r="K51" s="454">
        <f>IFERROR(MATCH(L$44,Sheep!$R$330:$R$337,1),0)</f>
        <v>0</v>
      </c>
      <c r="L51" s="454">
        <f>IFERROR(MATCH(M$44,Sheep!$R$330:$R$337,1),0)</f>
        <v>0</v>
      </c>
      <c r="M51" s="454">
        <f>IFERROR(MATCH(N$44,Sheep!$R$330:$R$337,1),0)</f>
        <v>0</v>
      </c>
      <c r="N51" s="454">
        <f>IFERROR(MATCH(O$44,Sheep!$R$330:$R$337,1),0)</f>
        <v>0</v>
      </c>
      <c r="O51" s="454">
        <f>IFERROR(MATCH(P$44,Sheep!$R$330:$R$337,1),0)</f>
        <v>0</v>
      </c>
      <c r="P51" s="454">
        <f>IFERROR(MATCH(Q$44,Sheep!$R$330:$R$337,1),0)</f>
        <v>0</v>
      </c>
      <c r="Q51" s="454">
        <f>IFERROR(MATCH(R$44,Sheep!$R$330:$R$337,1),0)</f>
        <v>0</v>
      </c>
      <c r="R51" s="454">
        <f>IFERROR(MATCH(S$44,Sheep!$R$330:$R$337,1),0)</f>
        <v>0</v>
      </c>
      <c r="S51" s="454">
        <f>IFERROR(MATCH(T$44,Sheep!$R$330:$R$337,1),0)</f>
        <v>0</v>
      </c>
      <c r="T51" s="454">
        <f>IFERROR(MATCH(U$44,Sheep!$R$330:$R$337,1),0)</f>
        <v>0</v>
      </c>
      <c r="U51" s="454">
        <f>IFERROR(MATCH(V$44,Sheep!$R$330:$R$337,1),0)</f>
        <v>0</v>
      </c>
      <c r="V51" s="454">
        <f>IFERROR(MATCH(W$44,Sheep!$R$330:$R$337,1),0)</f>
        <v>0</v>
      </c>
      <c r="W51" s="454">
        <f>IFERROR(MATCH(X$44,Sheep!$R$330:$R$337,1),0)</f>
        <v>0</v>
      </c>
      <c r="X51" s="454">
        <f>IFERROR(MATCH(Y$44,Sheep!$R$330:$R$337,1),0)</f>
        <v>0</v>
      </c>
      <c r="Y51" s="454">
        <f>IFERROR(MATCH(Z$44,Sheep!$R$330:$R$337,1),0)</f>
        <v>0</v>
      </c>
      <c r="Z51" s="454">
        <f>IFERROR(MATCH(AA$44,Sheep!$R$330:$R$337,1),0)</f>
        <v>0</v>
      </c>
      <c r="AA51" s="454">
        <f>IFERROR(MATCH(AB$44,Sheep!$R$330:$R$337,1),0)</f>
        <v>0</v>
      </c>
      <c r="AB51" s="454">
        <f>IFERROR(MATCH(AC$44,Sheep!$R$330:$R$337,1),0)</f>
        <v>0</v>
      </c>
      <c r="AC51" s="454">
        <f>IFERROR(MATCH(AD$44,Sheep!$R$330:$R$337,1),0)</f>
        <v>0</v>
      </c>
      <c r="AD51" s="454">
        <f>IFERROR(MATCH(AE$44,Sheep!$R$330:$R$337,1),0)</f>
        <v>0</v>
      </c>
      <c r="AE51" s="454">
        <f>IFERROR(MATCH(AF$44,Sheep!$R$330:$R$337,1),0)</f>
        <v>0</v>
      </c>
      <c r="AF51" s="454">
        <f>IFERROR(MATCH(AG$44,Sheep!$R$330:$R$337,1),0)</f>
        <v>0</v>
      </c>
      <c r="AG51" s="454">
        <f>IFERROR(MATCH(AH$44,Sheep!$R$330:$R$337,1),0)</f>
        <v>0</v>
      </c>
      <c r="AH51" s="454">
        <f>IFERROR(MATCH(AI$44,Sheep!$R$330:$R$337,1),0)</f>
        <v>0</v>
      </c>
      <c r="AI51" s="454">
        <f>IFERROR(MATCH(AJ$44,Sheep!$R$330:$R$337,1),0)</f>
        <v>0</v>
      </c>
      <c r="AJ51" s="454">
        <f>IFERROR(MATCH(AK$44,Sheep!$R$330:$R$337,1),0)</f>
        <v>0</v>
      </c>
      <c r="AK51" s="454">
        <f>IFERROR(MATCH(AL$44,Sheep!$R$330:$R$337,1),0)</f>
        <v>0</v>
      </c>
      <c r="AL51" s="454">
        <f>IFERROR(MATCH(AM$44,Sheep!$R$330:$R$337,1),0)</f>
        <v>0</v>
      </c>
      <c r="AM51" s="454">
        <f>IFERROR(MATCH(AN$44,Sheep!$R$330:$R$337,1),0)</f>
        <v>0</v>
      </c>
      <c r="AN51" s="454">
        <f>IFERROR(MATCH(AO$44,Sheep!$R$330:$R$337,1),0)</f>
        <v>0</v>
      </c>
      <c r="AO51" s="454">
        <f>IFERROR(MATCH(AP$44,Sheep!$R$330:$R$337,1),0)</f>
        <v>0</v>
      </c>
      <c r="AP51" s="454">
        <f>IFERROR(MATCH(AQ$44,Sheep!$R$330:$R$337,1),0)</f>
        <v>0</v>
      </c>
      <c r="AQ51" s="454">
        <f>IFERROR(MATCH(AR$44,Sheep!$R$330:$R$337,1),0)</f>
        <v>0</v>
      </c>
      <c r="AR51" s="454">
        <f>IFERROR(MATCH(AS$44,Sheep!$R$330:$R$337,1),0)</f>
        <v>0</v>
      </c>
      <c r="AS51" s="454">
        <f>IFERROR(MATCH(AT$44,Sheep!$R$330:$R$337,1),0)</f>
        <v>0</v>
      </c>
      <c r="AT51" s="454">
        <f>IFERROR(MATCH(AU$44,Sheep!$R$330:$R$337,1),0)</f>
        <v>0</v>
      </c>
      <c r="AU51" s="454">
        <f>IFERROR(MATCH(AV$44,Sheep!$R$330:$R$337,1),0)</f>
        <v>0</v>
      </c>
      <c r="AV51" s="454">
        <f>IFERROR(MATCH(AW$44,Sheep!$R$330:$R$337,1),0)</f>
        <v>0</v>
      </c>
      <c r="AW51" s="454">
        <f>IFERROR(MATCH(AX$44,Sheep!$R$330:$R$337,1),0)</f>
        <v>0</v>
      </c>
      <c r="AX51" s="454">
        <f>IFERROR(MATCH(AY$44,Sheep!$R$330:$R$337,1),0)</f>
        <v>0</v>
      </c>
      <c r="AY51" s="454">
        <f>IFERROR(MATCH(AZ$44,Sheep!$R$330:$R$337,1),0)</f>
        <v>0</v>
      </c>
      <c r="AZ51" s="454">
        <f>IFERROR(MATCH(BA$44,Sheep!$R$330:$R$337,1),0)</f>
        <v>0</v>
      </c>
      <c r="BA51" s="454">
        <f>IFERROR(MATCH(BB$44,Sheep!$R$330:$R$337,1),0)</f>
        <v>0</v>
      </c>
      <c r="BB51" s="454">
        <f>IFERROR(MATCH(BC$44,Sheep!$R$330:$R$337,1),0)</f>
        <v>0</v>
      </c>
      <c r="BC51" s="454">
        <f>IFERROR(MATCH(BD$44,Sheep!$R$330:$R$337,1),0)</f>
        <v>0</v>
      </c>
      <c r="BD51" s="454">
        <f>IFERROR(MATCH(BE$44,Sheep!$R$330:$R$337,1),0)</f>
        <v>0</v>
      </c>
      <c r="BE51" s="454">
        <f>IFERROR(MATCH(BF$44,Sheep!$R$330:$R$337,1),0)</f>
        <v>0</v>
      </c>
      <c r="BF51" s="454">
        <f>IFERROR(MATCH(BG$44,Sheep!$R$330:$R$337,1),0)</f>
        <v>0</v>
      </c>
      <c r="BG51" s="454">
        <f>IFERROR(MATCH(BH$44,Sheep!$R$330:$R$337,1),0)</f>
        <v>0</v>
      </c>
      <c r="BH51" s="454">
        <f>IFERROR(MATCH(BI$44,Sheep!$R$330:$R$337,1),0)</f>
        <v>0</v>
      </c>
      <c r="BI51" s="454">
        <f>IFERROR(MATCH(BJ$44,Sheep!$R$330:$R$337,1),0)</f>
        <v>0</v>
      </c>
      <c r="BJ51" s="454">
        <f>IFERROR(MATCH(BK$44,Sheep!$R$330:$R$337,1),0)</f>
        <v>0</v>
      </c>
      <c r="BK51" s="454">
        <f>IFERROR(MATCH(BL$44,Sheep!$R$330:$R$337,1),0)</f>
        <v>0</v>
      </c>
      <c r="BL51" s="454">
        <f>IFERROR(MATCH(BM$44,Sheep!$R$330:$R$337,1),0)</f>
        <v>0</v>
      </c>
      <c r="BM51" s="454">
        <f>IFERROR(MATCH(BN$44,Sheep!$R$330:$R$337,1),0)</f>
        <v>0</v>
      </c>
      <c r="BN51" s="454">
        <f>IFERROR(MATCH(BO$44,Sheep!$R$330:$R$337,1),0)</f>
        <v>0</v>
      </c>
      <c r="BO51" s="454">
        <f>IFERROR(MATCH(BP$44,Sheep!$R$330:$R$337,1),0)</f>
        <v>0</v>
      </c>
      <c r="BP51" s="454">
        <f>IFERROR(MATCH(BQ$44,Sheep!$R$330:$R$337,1),0)</f>
        <v>1</v>
      </c>
      <c r="BQ51" s="454">
        <f>IFERROR(MATCH(BR$44,Sheep!$R$330:$R$337,1),0)</f>
        <v>1</v>
      </c>
      <c r="BR51" s="454">
        <f>IFERROR(MATCH(BS$44,Sheep!$R$330:$R$337,1),0)</f>
        <v>1</v>
      </c>
      <c r="BS51" s="454">
        <f>IFERROR(MATCH(BT$44,Sheep!$R$330:$R$337,1),0)</f>
        <v>1</v>
      </c>
      <c r="BT51" s="454">
        <f>IFERROR(MATCH(BU$44,Sheep!$R$330:$R$337,1),0)</f>
        <v>1</v>
      </c>
      <c r="BU51" s="454">
        <f>IFERROR(MATCH(BV$44,Sheep!$R$330:$R$337,1),0)</f>
        <v>1</v>
      </c>
      <c r="BV51" s="454">
        <f>IFERROR(MATCH(BW$44,Sheep!$R$330:$R$337,1),0)</f>
        <v>1</v>
      </c>
      <c r="BW51" s="454">
        <f>IFERROR(MATCH(BX$44,Sheep!$R$330:$R$337,1),0)</f>
        <v>1</v>
      </c>
      <c r="BX51" s="454">
        <f>IFERROR(MATCH(BY$44,Sheep!$R$330:$R$337,1),0)</f>
        <v>1</v>
      </c>
      <c r="BY51" s="454">
        <f>IFERROR(MATCH(BZ$44,Sheep!$R$330:$R$337,1),0)</f>
        <v>1</v>
      </c>
      <c r="BZ51" s="454">
        <f>IFERROR(MATCH(CA$44,Sheep!$R$330:$R$337,1),0)</f>
        <v>1</v>
      </c>
      <c r="CA51" s="454">
        <f>IFERROR(MATCH(CB$44,Sheep!$R$330:$R$337,1),0)</f>
        <v>1</v>
      </c>
      <c r="CB51" s="454">
        <f>IFERROR(MATCH(CC$44,Sheep!$R$330:$R$337,1),0)</f>
        <v>1</v>
      </c>
      <c r="CC51" s="454">
        <f>IFERROR(MATCH(CD$44,Sheep!$R$330:$R$337,1),0)</f>
        <v>1</v>
      </c>
      <c r="CD51" s="454">
        <f>IFERROR(MATCH(CE$44,Sheep!$R$330:$R$337,1),0)</f>
        <v>1</v>
      </c>
      <c r="CE51" s="454">
        <f>IFERROR(MATCH(CF$44,Sheep!$R$330:$R$337,1),0)</f>
        <v>1</v>
      </c>
      <c r="CF51" s="454">
        <f>IFERROR(MATCH(CG$44,Sheep!$R$330:$R$337,1),0)</f>
        <v>1</v>
      </c>
      <c r="CG51" s="454">
        <f>IFERROR(MATCH(CH$44,Sheep!$R$330:$R$337,1),0)</f>
        <v>1</v>
      </c>
      <c r="CH51" s="454">
        <f>IFERROR(MATCH(CI$44,Sheep!$R$330:$R$337,1),0)</f>
        <v>1</v>
      </c>
      <c r="CI51" s="454">
        <f>IFERROR(MATCH(CJ$44,Sheep!$R$330:$R$337,1),0)</f>
        <v>1</v>
      </c>
      <c r="CJ51" s="454">
        <f>IFERROR(MATCH(CK$44,Sheep!$R$330:$R$337,1),0)</f>
        <v>1</v>
      </c>
      <c r="CK51" s="454">
        <f>IFERROR(MATCH(CL$44,Sheep!$R$330:$R$337,1),0)</f>
        <v>1</v>
      </c>
      <c r="CL51" s="454">
        <f>IFERROR(MATCH(CM$44,Sheep!$R$330:$R$337,1),0)</f>
        <v>1</v>
      </c>
      <c r="CM51" s="454">
        <f>IFERROR(MATCH(CN$44,Sheep!$R$330:$R$337,1),0)</f>
        <v>1</v>
      </c>
      <c r="CN51" s="454">
        <f>IFERROR(MATCH(CO$44,Sheep!$R$330:$R$337,1),0)</f>
        <v>1</v>
      </c>
      <c r="CO51" s="454">
        <f>IFERROR(MATCH(CP$44,Sheep!$R$330:$R$337,1),0)</f>
        <v>1</v>
      </c>
      <c r="CP51" s="454">
        <f>IFERROR(MATCH(CQ$44,Sheep!$R$330:$R$337,1),0)</f>
        <v>1</v>
      </c>
      <c r="CQ51" s="454">
        <f>IFERROR(MATCH(CR$44,Sheep!$R$330:$R$337,1),0)</f>
        <v>1</v>
      </c>
      <c r="CR51" s="454">
        <f>IFERROR(MATCH(CS$44,Sheep!$R$330:$R$337,1),0)</f>
        <v>1</v>
      </c>
      <c r="CS51" s="454">
        <f>IFERROR(MATCH(CT$44,Sheep!$R$330:$R$337,1),0)</f>
        <v>1</v>
      </c>
      <c r="CT51" s="454">
        <f>IFERROR(MATCH(CU$44,Sheep!$R$330:$R$337,1),0)</f>
        <v>1</v>
      </c>
      <c r="CU51" s="454">
        <f>IFERROR(MATCH(CV$44,Sheep!$R$330:$R$337,1),0)</f>
        <v>1</v>
      </c>
      <c r="CV51" s="454">
        <f>IFERROR(MATCH(CW$44,Sheep!$R$330:$R$337,1),0)</f>
        <v>1</v>
      </c>
      <c r="CW51" s="454">
        <f>IFERROR(MATCH(CX$44,Sheep!$R$330:$R$337,1),0)</f>
        <v>1</v>
      </c>
      <c r="CX51" s="454">
        <f>IFERROR(MATCH(CY$44,Sheep!$R$330:$R$337,1),0)</f>
        <v>1</v>
      </c>
      <c r="CY51" s="454">
        <f>IFERROR(MATCH(CZ$44,Sheep!$R$330:$R$337,1),0)</f>
        <v>1</v>
      </c>
      <c r="CZ51" s="454">
        <f>IFERROR(MATCH(DA$44,Sheep!$R$330:$R$337,1),0)</f>
        <v>1</v>
      </c>
      <c r="DA51" s="454">
        <f>IFERROR(MATCH(DB$44,Sheep!$R$330:$R$337,1),0)</f>
        <v>1</v>
      </c>
      <c r="DB51" s="454">
        <f>IFERROR(MATCH(DC$44,Sheep!$R$330:$R$337,1),0)</f>
        <v>1</v>
      </c>
      <c r="DC51" s="454">
        <f>IFERROR(MATCH(DD$44,Sheep!$R$330:$R$337,1),0)</f>
        <v>1</v>
      </c>
      <c r="DD51" s="454">
        <f>IFERROR(MATCH(DE$44,Sheep!$R$330:$R$337,1),0)</f>
        <v>1</v>
      </c>
      <c r="DE51" s="454">
        <f>IFERROR(MATCH(DF$44,Sheep!$R$330:$R$337,1),0)</f>
        <v>1</v>
      </c>
      <c r="DF51" s="454">
        <f>IFERROR(MATCH(DG$44,Sheep!$R$330:$R$337,1),0)</f>
        <v>1</v>
      </c>
      <c r="DG51" s="454">
        <f>IFERROR(MATCH(DH$44,Sheep!$R$330:$R$337,1),0)</f>
        <v>1</v>
      </c>
      <c r="DH51" s="454">
        <f>IFERROR(MATCH(DI$44,Sheep!$R$330:$R$337,1),0)</f>
        <v>1</v>
      </c>
      <c r="DI51" s="454">
        <f>IFERROR(MATCH(DJ$44,Sheep!$R$330:$R$337,1),0)</f>
        <v>1</v>
      </c>
      <c r="DJ51" s="454">
        <f>IFERROR(MATCH(DK$44,Sheep!$R$330:$R$337,1),0)</f>
        <v>1</v>
      </c>
      <c r="DK51" s="454">
        <f>IFERROR(MATCH(DL$44,Sheep!$R$330:$R$337,1),0)</f>
        <v>1</v>
      </c>
      <c r="DL51" s="454">
        <f>IFERROR(MATCH(DM$44,Sheep!$R$330:$R$337,1),0)</f>
        <v>1</v>
      </c>
      <c r="DM51" s="454">
        <f>IFERROR(MATCH(DN$44,Sheep!$R$330:$R$337,1),0)</f>
        <v>1</v>
      </c>
      <c r="DN51" s="454">
        <f>IFERROR(MATCH(DO$44,Sheep!$R$330:$R$337,1),0)</f>
        <v>1</v>
      </c>
      <c r="DO51" s="454">
        <f>IFERROR(MATCH(DP$44,Sheep!$R$330:$R$337,1),0)</f>
        <v>1</v>
      </c>
      <c r="DP51" s="454">
        <f>IFERROR(MATCH(DQ$44,Sheep!$R$330:$R$337,1),0)</f>
        <v>2</v>
      </c>
      <c r="DQ51" s="454">
        <f>IFERROR(MATCH(DR$44,Sheep!$R$330:$R$337,1),0)</f>
        <v>2</v>
      </c>
      <c r="DR51" s="454">
        <f>IFERROR(MATCH(DS$44,Sheep!$R$330:$R$337,1),0)</f>
        <v>2</v>
      </c>
      <c r="DS51" s="454">
        <f>IFERROR(MATCH(DT$44,Sheep!$R$330:$R$337,1),0)</f>
        <v>2</v>
      </c>
      <c r="DT51" s="454">
        <f>IFERROR(MATCH(DU$44,Sheep!$R$330:$R$337,1),0)</f>
        <v>2</v>
      </c>
      <c r="DU51" s="454">
        <f>IFERROR(MATCH(DV$44,Sheep!$R$330:$R$337,1),0)</f>
        <v>2</v>
      </c>
      <c r="DV51" s="454">
        <f>IFERROR(MATCH(DW$44,Sheep!$R$330:$R$337,1),0)</f>
        <v>2</v>
      </c>
      <c r="DW51" s="454">
        <f>IFERROR(MATCH(DX$44,Sheep!$R$330:$R$337,1),0)</f>
        <v>2</v>
      </c>
      <c r="DX51" s="454">
        <f>IFERROR(MATCH(DY$44,Sheep!$R$330:$R$337,1),0)</f>
        <v>2</v>
      </c>
      <c r="DY51" s="454">
        <f>IFERROR(MATCH(DZ$44,Sheep!$R$330:$R$337,1),0)</f>
        <v>2</v>
      </c>
      <c r="DZ51" s="454">
        <f>IFERROR(MATCH(EA$44,Sheep!$R$330:$R$337,1),0)</f>
        <v>2</v>
      </c>
      <c r="EA51" s="454">
        <f>IFERROR(MATCH(EB$44,Sheep!$R$330:$R$337,1),0)</f>
        <v>2</v>
      </c>
      <c r="EB51" s="454">
        <f>IFERROR(MATCH(EC$44,Sheep!$R$330:$R$337,1),0)</f>
        <v>2</v>
      </c>
      <c r="EC51" s="454">
        <f>IFERROR(MATCH(ED$44,Sheep!$R$330:$R$337,1),0)</f>
        <v>2</v>
      </c>
      <c r="ED51" s="454">
        <f>IFERROR(MATCH(EE$44,Sheep!$R$330:$R$337,1),0)</f>
        <v>2</v>
      </c>
      <c r="EE51" s="454">
        <f>IFERROR(MATCH(EF$44,Sheep!$R$330:$R$337,1),0)</f>
        <v>2</v>
      </c>
      <c r="EF51" s="454">
        <f>IFERROR(MATCH(EG$44,Sheep!$R$330:$R$337,1),0)</f>
        <v>2</v>
      </c>
      <c r="EG51" s="454">
        <f>IFERROR(MATCH(EH$44,Sheep!$R$330:$R$337,1),0)</f>
        <v>2</v>
      </c>
      <c r="EH51" s="454">
        <f>IFERROR(MATCH(EI$44,Sheep!$R$330:$R$337,1),0)</f>
        <v>2</v>
      </c>
      <c r="EI51" s="454">
        <f>IFERROR(MATCH(EJ$44,Sheep!$R$330:$R$337,1),0)</f>
        <v>2</v>
      </c>
      <c r="EJ51" s="454">
        <f>IFERROR(MATCH(EK$44,Sheep!$R$330:$R$337,1),0)</f>
        <v>2</v>
      </c>
      <c r="EK51" s="454">
        <f>IFERROR(MATCH(EL$44,Sheep!$R$330:$R$337,1),0)</f>
        <v>2</v>
      </c>
      <c r="EL51" s="454">
        <f>IFERROR(MATCH(EM$44,Sheep!$R$330:$R$337,1),0)</f>
        <v>2</v>
      </c>
      <c r="EM51" s="454">
        <f>IFERROR(MATCH(EN$44,Sheep!$R$330:$R$337,1),0)</f>
        <v>2</v>
      </c>
      <c r="EN51" s="454">
        <f>IFERROR(MATCH(EO$44,Sheep!$R$330:$R$337,1),0)</f>
        <v>2</v>
      </c>
      <c r="EO51" s="454">
        <f>IFERROR(MATCH(EP$44,Sheep!$R$330:$R$337,1),0)</f>
        <v>2</v>
      </c>
      <c r="EP51" s="454">
        <f>IFERROR(MATCH(EQ$44,Sheep!$R$330:$R$337,1),0)</f>
        <v>2</v>
      </c>
      <c r="EQ51" s="454">
        <f>IFERROR(MATCH(ER$44,Sheep!$R$330:$R$337,1),0)</f>
        <v>2</v>
      </c>
      <c r="ER51" s="454">
        <f>IFERROR(MATCH(ES$44,Sheep!$R$330:$R$337,1),0)</f>
        <v>2</v>
      </c>
      <c r="ES51" s="454">
        <f>IFERROR(MATCH(ET$44,Sheep!$R$330:$R$337,1),0)</f>
        <v>2</v>
      </c>
      <c r="ET51" s="454">
        <f>IFERROR(MATCH(EU$44,Sheep!$R$330:$R$337,1),0)</f>
        <v>2</v>
      </c>
      <c r="EU51" s="454">
        <f>IFERROR(MATCH(EV$44,Sheep!$R$330:$R$337,1),0)</f>
        <v>2</v>
      </c>
      <c r="EV51" s="454">
        <f>IFERROR(MATCH(EW$44,Sheep!$R$330:$R$337,1),0)</f>
        <v>2</v>
      </c>
      <c r="EW51" s="454">
        <f>IFERROR(MATCH(EX$44,Sheep!$R$330:$R$337,1),0)</f>
        <v>2</v>
      </c>
      <c r="EX51" s="454">
        <f>IFERROR(MATCH(EY$44,Sheep!$R$330:$R$337,1),0)</f>
        <v>2</v>
      </c>
      <c r="EY51" s="454">
        <f>IFERROR(MATCH(EZ$44,Sheep!$R$330:$R$337,1),0)</f>
        <v>2</v>
      </c>
      <c r="EZ51" s="454">
        <f>IFERROR(MATCH(FA$44,Sheep!$R$330:$R$337,1),0)</f>
        <v>2</v>
      </c>
      <c r="FA51" s="454">
        <f>IFERROR(MATCH(FB$44,Sheep!$R$330:$R$337,1),0)</f>
        <v>2</v>
      </c>
      <c r="FB51" s="454">
        <f>IFERROR(MATCH(FC$44,Sheep!$R$330:$R$337,1),0)</f>
        <v>2</v>
      </c>
      <c r="FC51" s="454">
        <f>IFERROR(MATCH(FD$44,Sheep!$R$330:$R$337,1),0)</f>
        <v>2</v>
      </c>
      <c r="FD51" s="454">
        <f>IFERROR(MATCH(FE$44,Sheep!$R$330:$R$337,1),0)</f>
        <v>2</v>
      </c>
      <c r="FE51" s="454">
        <f>IFERROR(MATCH(FF$44,Sheep!$R$330:$R$337,1),0)</f>
        <v>2</v>
      </c>
      <c r="FF51" s="454">
        <f>IFERROR(MATCH(FG$44,Sheep!$R$330:$R$337,1),0)</f>
        <v>2</v>
      </c>
      <c r="FG51" s="454">
        <f>IFERROR(MATCH(FH$44,Sheep!$R$330:$R$337,1),0)</f>
        <v>2</v>
      </c>
      <c r="FH51" s="454">
        <f>IFERROR(MATCH(FI$44,Sheep!$R$330:$R$337,1),0)</f>
        <v>2</v>
      </c>
      <c r="FI51" s="454">
        <f>IFERROR(MATCH(FJ$44,Sheep!$R$330:$R$337,1),0)</f>
        <v>2</v>
      </c>
      <c r="FJ51" s="454">
        <f>IFERROR(MATCH(FK$44,Sheep!$R$330:$R$337,1),0)</f>
        <v>2</v>
      </c>
      <c r="FK51" s="454">
        <f>IFERROR(MATCH(FL$44,Sheep!$R$330:$R$337,1),0)</f>
        <v>2</v>
      </c>
      <c r="FL51" s="454">
        <f>IFERROR(MATCH(FM$44,Sheep!$R$330:$R$337,1),0)</f>
        <v>2</v>
      </c>
      <c r="FM51" s="454">
        <f>IFERROR(MATCH(FN$44,Sheep!$R$330:$R$337,1),0)</f>
        <v>2</v>
      </c>
      <c r="FN51" s="454">
        <f>IFERROR(MATCH(FO$44,Sheep!$R$330:$R$337,1),0)</f>
        <v>2</v>
      </c>
      <c r="FO51" s="454">
        <f>IFERROR(MATCH(FP$44,Sheep!$R$330:$R$337,1),0)</f>
        <v>2</v>
      </c>
      <c r="FP51" s="454">
        <f>IFERROR(MATCH(FQ$44,Sheep!$R$330:$R$337,1),0)</f>
        <v>3</v>
      </c>
      <c r="FQ51" s="454">
        <f>IFERROR(MATCH(FR$44,Sheep!$R$330:$R$337,1),0)</f>
        <v>3</v>
      </c>
      <c r="FR51" s="454">
        <f>IFERROR(MATCH(FS$44,Sheep!$R$330:$R$337,1),0)</f>
        <v>3</v>
      </c>
      <c r="FS51" s="454">
        <f>IFERROR(MATCH(FT$44,Sheep!$R$330:$R$337,1),0)</f>
        <v>3</v>
      </c>
      <c r="FT51" s="454">
        <f>IFERROR(MATCH(FU$44,Sheep!$R$330:$R$337,1),0)</f>
        <v>3</v>
      </c>
      <c r="FU51" s="454">
        <f>IFERROR(MATCH(FV$44,Sheep!$R$330:$R$337,1),0)</f>
        <v>3</v>
      </c>
      <c r="FV51" s="454">
        <f>IFERROR(MATCH(FW$44,Sheep!$R$330:$R$337,1),0)</f>
        <v>3</v>
      </c>
      <c r="FW51" s="454">
        <f>IFERROR(MATCH(FX$44,Sheep!$R$330:$R$337,1),0)</f>
        <v>3</v>
      </c>
      <c r="FX51" s="454">
        <f>IFERROR(MATCH(FY$44,Sheep!$R$330:$R$337,1),0)</f>
        <v>3</v>
      </c>
      <c r="FY51" s="454">
        <f>IFERROR(MATCH(FZ$44,Sheep!$R$330:$R$337,1),0)</f>
        <v>3</v>
      </c>
      <c r="FZ51" s="454">
        <f>IFERROR(MATCH(GA$44,Sheep!$R$330:$R$337,1),0)</f>
        <v>3</v>
      </c>
      <c r="GA51" s="454">
        <f>IFERROR(MATCH(GB$44,Sheep!$R$330:$R$337,1),0)</f>
        <v>3</v>
      </c>
      <c r="GB51" s="454">
        <f>IFERROR(MATCH(GC$44,Sheep!$R$330:$R$337,1),0)</f>
        <v>3</v>
      </c>
      <c r="GC51" s="454">
        <f>IFERROR(MATCH(GD$44,Sheep!$R$330:$R$337,1),0)</f>
        <v>3</v>
      </c>
      <c r="GD51" s="454">
        <f>IFERROR(MATCH(GE$44,Sheep!$R$330:$R$337,1),0)</f>
        <v>3</v>
      </c>
      <c r="GE51" s="454">
        <f>IFERROR(MATCH(GF$44,Sheep!$R$330:$R$337,1),0)</f>
        <v>3</v>
      </c>
      <c r="GF51" s="454">
        <f>IFERROR(MATCH(GG$44,Sheep!$R$330:$R$337,1),0)</f>
        <v>3</v>
      </c>
      <c r="GG51" s="454">
        <f>IFERROR(MATCH(GH$44,Sheep!$R$330:$R$337,1),0)</f>
        <v>3</v>
      </c>
      <c r="GH51" s="454">
        <f>IFERROR(MATCH(GI$44,Sheep!$R$330:$R$337,1),0)</f>
        <v>3</v>
      </c>
      <c r="GI51" s="454">
        <f>IFERROR(MATCH(GJ$44,Sheep!$R$330:$R$337,1),0)</f>
        <v>3</v>
      </c>
      <c r="GJ51" s="454">
        <f>IFERROR(MATCH(GK$44,Sheep!$R$330:$R$337,1),0)</f>
        <v>3</v>
      </c>
      <c r="GK51" s="454">
        <f>IFERROR(MATCH(GL$44,Sheep!$R$330:$R$337,1),0)</f>
        <v>3</v>
      </c>
      <c r="GL51" s="454">
        <f>IFERROR(MATCH(GM$44,Sheep!$R$330:$R$337,1),0)</f>
        <v>3</v>
      </c>
      <c r="GM51" s="454">
        <f>IFERROR(MATCH(GN$44,Sheep!$R$330:$R$337,1),0)</f>
        <v>3</v>
      </c>
      <c r="GN51" s="454">
        <f>IFERROR(MATCH(GO$44,Sheep!$R$330:$R$337,1),0)</f>
        <v>3</v>
      </c>
      <c r="GO51" s="454">
        <f>IFERROR(MATCH(GP$44,Sheep!$R$330:$R$337,1),0)</f>
        <v>3</v>
      </c>
      <c r="GP51" s="454">
        <f>IFERROR(MATCH(GQ$44,Sheep!$R$330:$R$337,1),0)</f>
        <v>3</v>
      </c>
      <c r="GQ51" s="454">
        <f>IFERROR(MATCH(GR$44,Sheep!$R$330:$R$337,1),0)</f>
        <v>3</v>
      </c>
      <c r="GR51" s="454">
        <f>IFERROR(MATCH(GS$44,Sheep!$R$330:$R$337,1),0)</f>
        <v>3</v>
      </c>
      <c r="GS51" s="454">
        <f>IFERROR(MATCH(GT$44,Sheep!$R$330:$R$337,1),0)</f>
        <v>3</v>
      </c>
      <c r="GT51" s="454">
        <f>IFERROR(MATCH(GU$44,Sheep!$R$330:$R$337,1),0)</f>
        <v>3</v>
      </c>
      <c r="GU51" s="454">
        <f>IFERROR(MATCH(GV$44,Sheep!$R$330:$R$337,1),0)</f>
        <v>3</v>
      </c>
      <c r="GV51" s="454">
        <f>IFERROR(MATCH(GW$44,Sheep!$R$330:$R$337,1),0)</f>
        <v>3</v>
      </c>
      <c r="GW51" s="454">
        <f>IFERROR(MATCH(GX$44,Sheep!$R$330:$R$337,1),0)</f>
        <v>3</v>
      </c>
      <c r="GX51" s="454">
        <f>IFERROR(MATCH(GY$44,Sheep!$R$330:$R$337,1),0)</f>
        <v>3</v>
      </c>
      <c r="GY51" s="454">
        <f>IFERROR(MATCH(GZ$44,Sheep!$R$330:$R$337,1),0)</f>
        <v>3</v>
      </c>
      <c r="GZ51" s="454">
        <f>IFERROR(MATCH(HA$44,Sheep!$R$330:$R$337,1),0)</f>
        <v>3</v>
      </c>
      <c r="HA51" s="454">
        <f>IFERROR(MATCH(HB$44,Sheep!$R$330:$R$337,1),0)</f>
        <v>3</v>
      </c>
      <c r="HB51" s="454">
        <f>IFERROR(MATCH(HC$44,Sheep!$R$330:$R$337,1),0)</f>
        <v>3</v>
      </c>
      <c r="HC51" s="454">
        <f>IFERROR(MATCH(HD$44,Sheep!$R$330:$R$337,1),0)</f>
        <v>3</v>
      </c>
      <c r="HD51" s="454">
        <f>IFERROR(MATCH(HE$44,Sheep!$R$330:$R$337,1),0)</f>
        <v>3</v>
      </c>
      <c r="HE51" s="454">
        <f>IFERROR(MATCH(HF$44,Sheep!$R$330:$R$337,1),0)</f>
        <v>3</v>
      </c>
      <c r="HF51" s="454">
        <f>IFERROR(MATCH(HG$44,Sheep!$R$330:$R$337,1),0)</f>
        <v>3</v>
      </c>
      <c r="HG51" s="454">
        <f>IFERROR(MATCH(HH$44,Sheep!$R$330:$R$337,1),0)</f>
        <v>3</v>
      </c>
      <c r="HH51" s="454">
        <f>IFERROR(MATCH(HI$44,Sheep!$R$330:$R$337,1),0)</f>
        <v>3</v>
      </c>
      <c r="HI51" s="454">
        <f>IFERROR(MATCH(HJ$44,Sheep!$R$330:$R$337,1),0)</f>
        <v>3</v>
      </c>
      <c r="HJ51" s="454">
        <f>IFERROR(MATCH(HK$44,Sheep!$R$330:$R$337,1),0)</f>
        <v>3</v>
      </c>
      <c r="HK51" s="454">
        <f>IFERROR(MATCH(HL$44,Sheep!$R$330:$R$337,1),0)</f>
        <v>3</v>
      </c>
      <c r="HL51" s="454">
        <f>IFERROR(MATCH(HM$44,Sheep!$R$330:$R$337,1),0)</f>
        <v>3</v>
      </c>
      <c r="HM51" s="454">
        <f>IFERROR(MATCH(HN$44,Sheep!$R$330:$R$337,1),0)</f>
        <v>3</v>
      </c>
      <c r="HN51" s="454">
        <f>IFERROR(MATCH(HO$44,Sheep!$R$330:$R$337,1),0)</f>
        <v>3</v>
      </c>
      <c r="HO51" s="454">
        <f>IFERROR(MATCH(HP$44,Sheep!$R$330:$R$337,1),0)</f>
        <v>3</v>
      </c>
      <c r="HP51" s="454">
        <f>IFERROR(MATCH(HQ$44,Sheep!$R$330:$R$337,1),0)</f>
        <v>4</v>
      </c>
      <c r="HQ51" s="454">
        <f>IFERROR(MATCH(HR$44,Sheep!$R$330:$R$337,1),0)</f>
        <v>4</v>
      </c>
      <c r="HR51" s="454">
        <f>IFERROR(MATCH(HS$44,Sheep!$R$330:$R$337,1),0)</f>
        <v>4</v>
      </c>
      <c r="HS51" s="454">
        <f>IFERROR(MATCH(HT$44,Sheep!$R$330:$R$337,1),0)</f>
        <v>4</v>
      </c>
      <c r="HT51" s="454">
        <f>IFERROR(MATCH(HU$44,Sheep!$R$330:$R$337,1),0)</f>
        <v>4</v>
      </c>
      <c r="HU51" s="454">
        <f>IFERROR(MATCH(HV$44,Sheep!$R$330:$R$337,1),0)</f>
        <v>4</v>
      </c>
      <c r="HV51" s="454">
        <f>IFERROR(MATCH(HW$44,Sheep!$R$330:$R$337,1),0)</f>
        <v>4</v>
      </c>
      <c r="HW51" s="454">
        <f>IFERROR(MATCH(HX$44,Sheep!$R$330:$R$337,1),0)</f>
        <v>4</v>
      </c>
      <c r="HX51" s="454">
        <f>IFERROR(MATCH(HY$44,Sheep!$R$330:$R$337,1),0)</f>
        <v>4</v>
      </c>
      <c r="HY51" s="454">
        <f>IFERROR(MATCH(HZ$44,Sheep!$R$330:$R$337,1),0)</f>
        <v>4</v>
      </c>
      <c r="HZ51" s="454">
        <f>IFERROR(MATCH(IA$44,Sheep!$R$330:$R$337,1),0)</f>
        <v>4</v>
      </c>
      <c r="IA51" s="454">
        <f>IFERROR(MATCH(IB$44,Sheep!$R$330:$R$337,1),0)</f>
        <v>4</v>
      </c>
      <c r="IB51" s="454">
        <f>IFERROR(MATCH(IC$44,Sheep!$R$330:$R$337,1),0)</f>
        <v>4</v>
      </c>
      <c r="IC51" s="454">
        <f>IFERROR(MATCH(ID$44,Sheep!$R$330:$R$337,1),0)</f>
        <v>4</v>
      </c>
      <c r="ID51" s="454">
        <f>IFERROR(MATCH(IE$44,Sheep!$R$330:$R$337,1),0)</f>
        <v>4</v>
      </c>
      <c r="IE51" s="454">
        <f>IFERROR(MATCH(IF$44,Sheep!$R$330:$R$337,1),0)</f>
        <v>4</v>
      </c>
      <c r="IF51" s="454">
        <f>IFERROR(MATCH(IG$44,Sheep!$R$330:$R$337,1),0)</f>
        <v>4</v>
      </c>
      <c r="IG51" s="454">
        <f>IFERROR(MATCH(IH$44,Sheep!$R$330:$R$337,1),0)</f>
        <v>4</v>
      </c>
      <c r="IH51" s="454">
        <f>IFERROR(MATCH(II$44,Sheep!$R$330:$R$337,1),0)</f>
        <v>4</v>
      </c>
      <c r="II51" s="454">
        <f>IFERROR(MATCH(IJ$44,Sheep!$R$330:$R$337,1),0)</f>
        <v>4</v>
      </c>
      <c r="IJ51" s="454">
        <f>IFERROR(MATCH(IK$44,Sheep!$R$330:$R$337,1),0)</f>
        <v>4</v>
      </c>
      <c r="IK51" s="454">
        <f>IFERROR(MATCH(IL$44,Sheep!$R$330:$R$337,1),0)</f>
        <v>4</v>
      </c>
      <c r="IL51" s="454">
        <f>IFERROR(MATCH(IM$44,Sheep!$R$330:$R$337,1),0)</f>
        <v>4</v>
      </c>
      <c r="IM51" s="454">
        <f>IFERROR(MATCH(IN$44,Sheep!$R$330:$R$337,1),0)</f>
        <v>4</v>
      </c>
      <c r="IN51" s="454">
        <f>IFERROR(MATCH(IO$44,Sheep!$R$330:$R$337,1),0)</f>
        <v>4</v>
      </c>
      <c r="IO51" s="454">
        <f>IFERROR(MATCH(IP$44,Sheep!$R$330:$R$337,1),0)</f>
        <v>4</v>
      </c>
      <c r="IP51" s="454">
        <f>IFERROR(MATCH(IQ$44,Sheep!$R$330:$R$337,1),0)</f>
        <v>4</v>
      </c>
      <c r="IQ51" s="454">
        <f>IFERROR(MATCH(IR$44,Sheep!$R$330:$R$337,1),0)</f>
        <v>4</v>
      </c>
      <c r="IR51" s="454">
        <f>IFERROR(MATCH(IS$44,Sheep!$R$330:$R$337,1),0)</f>
        <v>4</v>
      </c>
      <c r="IS51" s="454">
        <f>IFERROR(MATCH(IT$44,Sheep!$R$330:$R$337,1),0)</f>
        <v>4</v>
      </c>
      <c r="IT51" s="454">
        <f>IFERROR(MATCH(IU$44,Sheep!$R$330:$R$337,1),0)</f>
        <v>4</v>
      </c>
      <c r="IU51" s="454">
        <f>IFERROR(MATCH(IV$44,Sheep!$R$330:$R$337,1),0)</f>
        <v>4</v>
      </c>
      <c r="IV51" s="454">
        <f>IFERROR(MATCH(IW$44,Sheep!$R$330:$R$337,1),0)</f>
        <v>4</v>
      </c>
      <c r="IW51" s="454">
        <f>IFERROR(MATCH(IX$44,Sheep!$R$330:$R$337,1),0)</f>
        <v>4</v>
      </c>
      <c r="IX51" s="454">
        <f>IFERROR(MATCH(IY$44,Sheep!$R$330:$R$337,1),0)</f>
        <v>4</v>
      </c>
      <c r="IY51" s="454">
        <f>IFERROR(MATCH(IZ$44,Sheep!$R$330:$R$337,1),0)</f>
        <v>4</v>
      </c>
      <c r="IZ51" s="454">
        <f>IFERROR(MATCH(JA$44,Sheep!$R$330:$R$337,1),0)</f>
        <v>4</v>
      </c>
      <c r="JA51" s="454">
        <f>IFERROR(MATCH(JB$44,Sheep!$R$330:$R$337,1),0)</f>
        <v>4</v>
      </c>
      <c r="JB51" s="454">
        <f>IFERROR(MATCH(JC$44,Sheep!$R$330:$R$337,1),0)</f>
        <v>4</v>
      </c>
      <c r="JC51" s="454">
        <f>IFERROR(MATCH(JD$44,Sheep!$R$330:$R$337,1),0)</f>
        <v>4</v>
      </c>
      <c r="JD51" s="454">
        <f>IFERROR(MATCH(JE$44,Sheep!$R$330:$R$337,1),0)</f>
        <v>4</v>
      </c>
      <c r="JE51" s="454">
        <f>IFERROR(MATCH(JF$44,Sheep!$R$330:$R$337,1),0)</f>
        <v>4</v>
      </c>
      <c r="JF51" s="454">
        <f>IFERROR(MATCH(JG$44,Sheep!$R$330:$R$337,1),0)</f>
        <v>4</v>
      </c>
      <c r="JG51" s="454">
        <f>IFERROR(MATCH(JH$44,Sheep!$R$330:$R$337,1),0)</f>
        <v>4</v>
      </c>
      <c r="JH51" s="454">
        <f>IFERROR(MATCH(JI$44,Sheep!$R$330:$R$337,1),0)</f>
        <v>4</v>
      </c>
      <c r="JI51" s="454">
        <f>IFERROR(MATCH(JJ$44,Sheep!$R$330:$R$337,1),0)</f>
        <v>4</v>
      </c>
      <c r="JJ51" s="454">
        <f>IFERROR(MATCH(JK$44,Sheep!$R$330:$R$337,1),0)</f>
        <v>4</v>
      </c>
      <c r="JK51" s="454">
        <f>IFERROR(MATCH(JL$44,Sheep!$R$330:$R$337,1),0)</f>
        <v>4</v>
      </c>
      <c r="JL51" s="454">
        <f>IFERROR(MATCH(JM$44,Sheep!$R$330:$R$337,1),0)</f>
        <v>4</v>
      </c>
      <c r="JM51" s="454">
        <f>IFERROR(MATCH(JN$44,Sheep!$R$330:$R$337,1),0)</f>
        <v>4</v>
      </c>
      <c r="JN51" s="454">
        <f>IFERROR(MATCH(JO$44,Sheep!$R$330:$R$337,1),0)</f>
        <v>4</v>
      </c>
      <c r="JO51" s="454">
        <f>IFERROR(MATCH(JP$44,Sheep!$R$330:$R$337,1),0)</f>
        <v>4</v>
      </c>
      <c r="JP51" s="454">
        <f>IFERROR(MATCH(JQ$44,Sheep!$R$330:$R$337,1),0)</f>
        <v>5</v>
      </c>
      <c r="JQ51" s="454">
        <f>IFERROR(MATCH(JR$44,Sheep!$R$330:$R$337,1),0)</f>
        <v>5</v>
      </c>
      <c r="JR51" s="454">
        <f>IFERROR(MATCH(JS$44,Sheep!$R$330:$R$337,1),0)</f>
        <v>5</v>
      </c>
      <c r="JS51" s="454">
        <f>IFERROR(MATCH(JT$44,Sheep!$R$330:$R$337,1),0)</f>
        <v>5</v>
      </c>
      <c r="JT51" s="454">
        <f>IFERROR(MATCH(JU$44,Sheep!$R$330:$R$337,1),0)</f>
        <v>5</v>
      </c>
      <c r="JU51" s="454">
        <f>IFERROR(MATCH(JV$44,Sheep!$R$330:$R$337,1),0)</f>
        <v>5</v>
      </c>
      <c r="JV51" s="454">
        <f>IFERROR(MATCH(JW$44,Sheep!$R$330:$R$337,1),0)</f>
        <v>5</v>
      </c>
      <c r="JW51" s="454">
        <f>IFERROR(MATCH(JX$44,Sheep!$R$330:$R$337,1),0)</f>
        <v>5</v>
      </c>
      <c r="JX51" s="454">
        <f>IFERROR(MATCH(JY$44,Sheep!$R$330:$R$337,1),0)</f>
        <v>5</v>
      </c>
      <c r="JY51" s="454">
        <f>IFERROR(MATCH(JZ$44,Sheep!$R$330:$R$337,1),0)</f>
        <v>5</v>
      </c>
      <c r="JZ51" s="454">
        <f>IFERROR(MATCH(KA$44,Sheep!$R$330:$R$337,1),0)</f>
        <v>5</v>
      </c>
      <c r="KA51" s="454">
        <f>IFERROR(MATCH(KB$44,Sheep!$R$330:$R$337,1),0)</f>
        <v>5</v>
      </c>
      <c r="KB51" s="454">
        <f>IFERROR(MATCH(KC$44,Sheep!$R$330:$R$337,1),0)</f>
        <v>5</v>
      </c>
      <c r="KC51" s="454">
        <f>IFERROR(MATCH(KD$44,Sheep!$R$330:$R$337,1),0)</f>
        <v>5</v>
      </c>
      <c r="KD51" s="454">
        <f>IFERROR(MATCH(KE$44,Sheep!$R$330:$R$337,1),0)</f>
        <v>5</v>
      </c>
      <c r="KE51" s="454">
        <f>IFERROR(MATCH(KF$44,Sheep!$R$330:$R$337,1),0)</f>
        <v>5</v>
      </c>
      <c r="KF51" s="454">
        <f>IFERROR(MATCH(KG$44,Sheep!$R$330:$R$337,1),0)</f>
        <v>5</v>
      </c>
      <c r="KG51" s="454">
        <f>IFERROR(MATCH(KH$44,Sheep!$R$330:$R$337,1),0)</f>
        <v>5</v>
      </c>
      <c r="KH51" s="454">
        <f>IFERROR(MATCH(KI$44,Sheep!$R$330:$R$337,1),0)</f>
        <v>5</v>
      </c>
      <c r="KI51" s="454">
        <f>IFERROR(MATCH(KJ$44,Sheep!$R$330:$R$337,1),0)</f>
        <v>5</v>
      </c>
      <c r="KJ51" s="454">
        <f>IFERROR(MATCH(KK$44,Sheep!$R$330:$R$337,1),0)</f>
        <v>5</v>
      </c>
      <c r="KK51" s="454">
        <f>IFERROR(MATCH(KL$44,Sheep!$R$330:$R$337,1),0)</f>
        <v>5</v>
      </c>
      <c r="KL51" s="454">
        <f>IFERROR(MATCH(KM$44,Sheep!$R$330:$R$337,1),0)</f>
        <v>5</v>
      </c>
      <c r="KM51" s="454">
        <f>IFERROR(MATCH(KN$44,Sheep!$R$330:$R$337,1),0)</f>
        <v>5</v>
      </c>
      <c r="KN51" s="454">
        <f>IFERROR(MATCH(KO$44,Sheep!$R$330:$R$337,1),0)</f>
        <v>5</v>
      </c>
      <c r="KO51" s="454">
        <f>IFERROR(MATCH(KP$44,Sheep!$R$330:$R$337,1),0)</f>
        <v>5</v>
      </c>
      <c r="KP51" s="454">
        <f>IFERROR(MATCH(KQ$44,Sheep!$R$330:$R$337,1),0)</f>
        <v>5</v>
      </c>
      <c r="KQ51" s="454">
        <f>IFERROR(MATCH(KR$44,Sheep!$R$330:$R$337,1),0)</f>
        <v>5</v>
      </c>
      <c r="KR51" s="454">
        <f>IFERROR(MATCH(KS$44,Sheep!$R$330:$R$337,1),0)</f>
        <v>5</v>
      </c>
      <c r="KS51" s="454">
        <f>IFERROR(MATCH(KT$44,Sheep!$R$330:$R$337,1),0)</f>
        <v>5</v>
      </c>
      <c r="KT51" s="454">
        <f>IFERROR(MATCH(KU$44,Sheep!$R$330:$R$337,1),0)</f>
        <v>5</v>
      </c>
      <c r="KU51" s="454">
        <f>IFERROR(MATCH(KV$44,Sheep!$R$330:$R$337,1),0)</f>
        <v>5</v>
      </c>
      <c r="KV51" s="454">
        <f>IFERROR(MATCH(KW$44,Sheep!$R$330:$R$337,1),0)</f>
        <v>5</v>
      </c>
      <c r="KW51" s="454">
        <f>IFERROR(MATCH(KX$44,Sheep!$R$330:$R$337,1),0)</f>
        <v>5</v>
      </c>
      <c r="KX51" s="454">
        <f>IFERROR(MATCH(KY$44,Sheep!$R$330:$R$337,1),0)</f>
        <v>5</v>
      </c>
      <c r="KY51" s="454">
        <f>IFERROR(MATCH(KZ$44,Sheep!$R$330:$R$337,1),0)</f>
        <v>5</v>
      </c>
      <c r="KZ51" s="454">
        <f>IFERROR(MATCH(LA$44,Sheep!$R$330:$R$337,1),0)</f>
        <v>5</v>
      </c>
      <c r="LA51" s="454">
        <f>IFERROR(MATCH(LB$44,Sheep!$R$330:$R$337,1),0)</f>
        <v>5</v>
      </c>
      <c r="LB51" s="454">
        <f>IFERROR(MATCH(LC$44,Sheep!$R$330:$R$337,1),0)</f>
        <v>5</v>
      </c>
      <c r="LC51" s="454">
        <f>IFERROR(MATCH(LD$44,Sheep!$R$330:$R$337,1),0)</f>
        <v>5</v>
      </c>
      <c r="LD51" s="454">
        <f>IFERROR(MATCH(LE$44,Sheep!$R$330:$R$337,1),0)</f>
        <v>5</v>
      </c>
      <c r="LE51" s="454">
        <f>IFERROR(MATCH(LF$44,Sheep!$R$330:$R$337,1),0)</f>
        <v>5</v>
      </c>
      <c r="LF51" s="454">
        <f>IFERROR(MATCH(LG$44,Sheep!$R$330:$R$337,1),0)</f>
        <v>5</v>
      </c>
      <c r="LG51" s="454">
        <f>IFERROR(MATCH(LH$44,Sheep!$R$330:$R$337,1),0)</f>
        <v>5</v>
      </c>
      <c r="LH51" s="454">
        <f>IFERROR(MATCH(LI$44,Sheep!$R$330:$R$337,1),0)</f>
        <v>5</v>
      </c>
      <c r="LI51" s="454">
        <f>IFERROR(MATCH(LJ$44,Sheep!$R$330:$R$337,1),0)</f>
        <v>5</v>
      </c>
      <c r="LJ51" s="454">
        <f>IFERROR(MATCH(LK$44,Sheep!$R$330:$R$337,1),0)</f>
        <v>5</v>
      </c>
      <c r="LK51" s="454">
        <f>IFERROR(MATCH(LL$44,Sheep!$R$330:$R$337,1),0)</f>
        <v>5</v>
      </c>
      <c r="LL51" s="454">
        <f>IFERROR(MATCH(LM$44,Sheep!$R$330:$R$337,1),0)</f>
        <v>5</v>
      </c>
      <c r="LM51" s="454">
        <f>IFERROR(MATCH(LN$44,Sheep!$R$330:$R$337,1),0)</f>
        <v>5</v>
      </c>
      <c r="LN51" s="454">
        <f>IFERROR(MATCH(LO$44,Sheep!$R$330:$R$337,1),0)</f>
        <v>5</v>
      </c>
      <c r="LO51" s="454">
        <f>IFERROR(MATCH(LP$44,Sheep!$R$330:$R$337,1),0)</f>
        <v>5</v>
      </c>
      <c r="LP51" s="454">
        <f>IFERROR(MATCH(LQ$44,Sheep!$R$330:$R$337,1),0)</f>
        <v>6</v>
      </c>
      <c r="LQ51" s="454">
        <f>IFERROR(MATCH(LR$44,Sheep!$R$330:$R$337,1),0)</f>
        <v>6</v>
      </c>
      <c r="LR51" s="454">
        <f>IFERROR(MATCH(LS$44,Sheep!$R$330:$R$337,1),0)</f>
        <v>6</v>
      </c>
      <c r="LS51" s="454">
        <f>IFERROR(MATCH(LT$44,Sheep!$R$330:$R$337,1),0)</f>
        <v>6</v>
      </c>
      <c r="LT51" s="454">
        <f>IFERROR(MATCH(LU$44,Sheep!$R$330:$R$337,1),0)</f>
        <v>6</v>
      </c>
      <c r="LU51" s="454">
        <f>IFERROR(MATCH(LV$44,Sheep!$R$330:$R$337,1),0)</f>
        <v>6</v>
      </c>
      <c r="LV51" s="454">
        <f>IFERROR(MATCH(LW$44,Sheep!$R$330:$R$337,1),0)</f>
        <v>6</v>
      </c>
      <c r="LW51" s="454">
        <f>IFERROR(MATCH(LX$44,Sheep!$R$330:$R$337,1),0)</f>
        <v>6</v>
      </c>
      <c r="LX51" s="454">
        <f>IFERROR(MATCH(LY$44,Sheep!$R$330:$R$337,1),0)</f>
        <v>6</v>
      </c>
      <c r="LY51" s="454">
        <f>IFERROR(MATCH(LZ$44,Sheep!$R$330:$R$337,1),0)</f>
        <v>6</v>
      </c>
      <c r="LZ51" s="454">
        <f>IFERROR(MATCH(MA$44,Sheep!$R$330:$R$337,1),0)</f>
        <v>6</v>
      </c>
      <c r="MA51" s="454">
        <f>IFERROR(MATCH(MB$44,Sheep!$R$330:$R$337,1),0)</f>
        <v>6</v>
      </c>
      <c r="MB51" s="454">
        <f>IFERROR(MATCH(MC$44,Sheep!$R$330:$R$337,1),0)</f>
        <v>6</v>
      </c>
      <c r="MC51" s="454">
        <f>IFERROR(MATCH(MD$44,Sheep!$R$330:$R$337,1),0)</f>
        <v>6</v>
      </c>
      <c r="MD51" s="454">
        <f>IFERROR(MATCH(ME$44,Sheep!$R$330:$R$337,1),0)</f>
        <v>6</v>
      </c>
      <c r="ME51" s="454">
        <f>IFERROR(MATCH(MF$44,Sheep!$R$330:$R$337,1),0)</f>
        <v>6</v>
      </c>
      <c r="MF51" s="454">
        <f>IFERROR(MATCH(MG$44,Sheep!$R$330:$R$337,1),0)</f>
        <v>6</v>
      </c>
      <c r="MG51" s="454">
        <f>IFERROR(MATCH(MH$44,Sheep!$R$330:$R$337,1),0)</f>
        <v>6</v>
      </c>
      <c r="MH51" s="454">
        <f>IFERROR(MATCH(MI$44,Sheep!$R$330:$R$337,1),0)</f>
        <v>6</v>
      </c>
      <c r="MI51" s="454">
        <f>IFERROR(MATCH(MJ$44,Sheep!$R$330:$R$337,1),0)</f>
        <v>6</v>
      </c>
      <c r="MJ51" s="454">
        <f>IFERROR(MATCH(MK$44,Sheep!$R$330:$R$337,1),0)</f>
        <v>6</v>
      </c>
      <c r="MK51" s="454">
        <f>IFERROR(MATCH(ML$44,Sheep!$R$330:$R$337,1),0)</f>
        <v>6</v>
      </c>
      <c r="ML51" s="454">
        <f>IFERROR(MATCH(MM$44,Sheep!$R$330:$R$337,1),0)</f>
        <v>6</v>
      </c>
      <c r="MM51" s="454">
        <f>IFERROR(MATCH(MN$44,Sheep!$R$330:$R$337,1),0)</f>
        <v>6</v>
      </c>
      <c r="MN51" s="454">
        <f>IFERROR(MATCH(MO$44,Sheep!$R$330:$R$337,1),0)</f>
        <v>6</v>
      </c>
      <c r="MO51" s="454">
        <f>IFERROR(MATCH(MP$44,Sheep!$R$330:$R$337,1),0)</f>
        <v>6</v>
      </c>
      <c r="MP51" s="454">
        <f>IFERROR(MATCH(MQ$44,Sheep!$R$330:$R$337,1),0)</f>
        <v>6</v>
      </c>
      <c r="MQ51" s="454">
        <f>IFERROR(MATCH(MR$44,Sheep!$R$330:$R$337,1),0)</f>
        <v>6</v>
      </c>
      <c r="MR51" s="454">
        <f>IFERROR(MATCH(MS$44,Sheep!$R$330:$R$337,1),0)</f>
        <v>6</v>
      </c>
      <c r="MS51" s="454">
        <f>IFERROR(MATCH(MT$44,Sheep!$R$330:$R$337,1),0)</f>
        <v>6</v>
      </c>
      <c r="MT51" s="454">
        <f>IFERROR(MATCH(MU$44,Sheep!$R$330:$R$337,1),0)</f>
        <v>6</v>
      </c>
      <c r="MU51" s="454">
        <f>IFERROR(MATCH(MV$44,Sheep!$R$330:$R$337,1),0)</f>
        <v>6</v>
      </c>
      <c r="MV51" s="454">
        <f>IFERROR(MATCH(MW$44,Sheep!$R$330:$R$337,1),0)</f>
        <v>6</v>
      </c>
      <c r="MW51" s="454">
        <f>IFERROR(MATCH(MX$44,Sheep!$R$330:$R$337,1),0)</f>
        <v>6</v>
      </c>
      <c r="MX51" s="454">
        <f>IFERROR(MATCH(MY$44,Sheep!$R$330:$R$337,1),0)</f>
        <v>6</v>
      </c>
      <c r="MY51" s="454">
        <f>IFERROR(MATCH(MZ$44,Sheep!$R$330:$R$337,1),0)</f>
        <v>6</v>
      </c>
      <c r="MZ51" s="454">
        <f>IFERROR(MATCH(NA$44,Sheep!$R$330:$R$337,1),0)</f>
        <v>6</v>
      </c>
      <c r="NA51" s="454">
        <f>IFERROR(MATCH(NB$44,Sheep!$R$330:$R$337,1),0)</f>
        <v>6</v>
      </c>
      <c r="NB51" s="454">
        <f>IFERROR(MATCH(NC$44,Sheep!$R$330:$R$337,1),0)</f>
        <v>6</v>
      </c>
      <c r="NC51" s="454">
        <f>IFERROR(MATCH(ND$44,Sheep!$R$330:$R$337,1),0)</f>
        <v>6</v>
      </c>
      <c r="ND51" s="454">
        <f>IFERROR(MATCH(NE$44,Sheep!$R$330:$R$337,1),0)</f>
        <v>6</v>
      </c>
      <c r="NE51" s="454">
        <f>IFERROR(MATCH(NF$44,Sheep!$R$330:$R$337,1),0)</f>
        <v>6</v>
      </c>
      <c r="NF51" s="454">
        <f>IFERROR(MATCH(NG$44,Sheep!$R$330:$R$337,1),0)</f>
        <v>6</v>
      </c>
      <c r="NG51" s="454">
        <f>IFERROR(MATCH(NH$44,Sheep!$R$330:$R$337,1),0)</f>
        <v>6</v>
      </c>
      <c r="NH51" s="454">
        <f>IFERROR(MATCH(NI$44,Sheep!$R$330:$R$337,1),0)</f>
        <v>6</v>
      </c>
      <c r="NI51" s="454">
        <f>IFERROR(MATCH(NJ$44,Sheep!$R$330:$R$337,1),0)</f>
        <v>6</v>
      </c>
      <c r="NJ51" s="454">
        <f>IFERROR(MATCH(NK$44,Sheep!$R$330:$R$337,1),0)</f>
        <v>6</v>
      </c>
      <c r="NK51" s="454">
        <f>IFERROR(MATCH(NL$44,Sheep!$R$330:$R$337,1),0)</f>
        <v>6</v>
      </c>
      <c r="NL51" s="454">
        <f>IFERROR(MATCH(NM$44,Sheep!$R$330:$R$337,1),0)</f>
        <v>6</v>
      </c>
      <c r="NM51" s="454">
        <f>IFERROR(MATCH(NN$44,Sheep!$R$330:$R$337,1),0)</f>
        <v>6</v>
      </c>
      <c r="NN51" s="454">
        <f>IFERROR(MATCH(NO$44,Sheep!$R$330:$R$337,1),0)</f>
        <v>6</v>
      </c>
      <c r="NO51" s="454">
        <f>IFERROR(MATCH(NP$44,Sheep!$R$330:$R$337,1),0)</f>
        <v>6</v>
      </c>
      <c r="NP51" s="454">
        <f>IFERROR(MATCH(NQ$44,Sheep!$R$330:$R$337,1),0)</f>
        <v>7</v>
      </c>
      <c r="NQ51" s="454">
        <f>IFERROR(MATCH(NR$44,Sheep!$R$330:$R$337,1),0)</f>
        <v>7</v>
      </c>
      <c r="NR51" s="454">
        <f>IFERROR(MATCH(NS$44,Sheep!$R$330:$R$337,1),0)</f>
        <v>7</v>
      </c>
      <c r="NS51" s="454">
        <f>IFERROR(MATCH(NT$44,Sheep!$R$330:$R$337,1),0)</f>
        <v>7</v>
      </c>
      <c r="NT51" s="454">
        <f>IFERROR(MATCH(NU$44,Sheep!$R$330:$R$337,1),0)</f>
        <v>7</v>
      </c>
      <c r="NU51" s="454">
        <f>IFERROR(MATCH(NV$44,Sheep!$R$330:$R$337,1),0)</f>
        <v>7</v>
      </c>
      <c r="NV51" s="454">
        <f>IFERROR(MATCH(NW$44,Sheep!$R$330:$R$337,1),0)</f>
        <v>7</v>
      </c>
      <c r="NW51" s="454">
        <f>IFERROR(MATCH(NX$44,Sheep!$R$330:$R$337,1),0)</f>
        <v>7</v>
      </c>
      <c r="NX51" s="454">
        <f>IFERROR(MATCH(NY$44,Sheep!$R$330:$R$337,1),0)</f>
        <v>7</v>
      </c>
      <c r="NY51" s="454">
        <f>IFERROR(MATCH(NZ$44,Sheep!$R$330:$R$337,1),0)</f>
        <v>7</v>
      </c>
      <c r="NZ51" s="454">
        <f>IFERROR(MATCH(OA$44,Sheep!$R$330:$R$337,1),0)</f>
        <v>7</v>
      </c>
      <c r="OA51" s="454">
        <f>IFERROR(MATCH(OB$44,Sheep!$R$330:$R$337,1),0)</f>
        <v>7</v>
      </c>
      <c r="OB51" s="454">
        <f>IFERROR(MATCH(OC$44,Sheep!$R$330:$R$337,1),0)</f>
        <v>7</v>
      </c>
      <c r="OC51" s="454">
        <f>IFERROR(MATCH(OD$44,Sheep!$R$330:$R$337,1),0)</f>
        <v>7</v>
      </c>
      <c r="OD51" s="454">
        <f>IFERROR(MATCH(OE$44,Sheep!$R$330:$R$337,1),0)</f>
        <v>7</v>
      </c>
      <c r="OE51" s="454">
        <f>IFERROR(MATCH(OF$44,Sheep!$R$330:$R$337,1),0)</f>
        <v>7</v>
      </c>
      <c r="OF51" s="454">
        <f>IFERROR(MATCH(OG$44,Sheep!$R$330:$R$337,1),0)</f>
        <v>7</v>
      </c>
      <c r="OG51" s="454">
        <f>IFERROR(MATCH(OH$44,Sheep!$R$330:$R$337,1),0)</f>
        <v>7</v>
      </c>
      <c r="OH51" s="454">
        <f>IFERROR(MATCH(OI$44,Sheep!$R$330:$R$337,1),0)</f>
        <v>7</v>
      </c>
      <c r="OI51" s="454">
        <f>IFERROR(MATCH(OJ$44,Sheep!$R$330:$R$337,1),0)</f>
        <v>7</v>
      </c>
      <c r="OJ51" s="454">
        <f>IFERROR(MATCH(OK$44,Sheep!$R$330:$R$337,1),0)</f>
        <v>7</v>
      </c>
      <c r="OK51" s="454">
        <f>IFERROR(MATCH(OL$44,Sheep!$R$330:$R$337,1),0)</f>
        <v>7</v>
      </c>
      <c r="OL51" s="454">
        <f>IFERROR(MATCH(OM$44,Sheep!$R$330:$R$337,1),0)</f>
        <v>7</v>
      </c>
      <c r="OM51" s="454">
        <f>IFERROR(MATCH(ON$44,Sheep!$R$330:$R$337,1),0)</f>
        <v>7</v>
      </c>
      <c r="ON51" s="454">
        <f>IFERROR(MATCH(OO$44,Sheep!$R$330:$R$337,1),0)</f>
        <v>7</v>
      </c>
      <c r="OO51" s="454">
        <f>IFERROR(MATCH(OP$44,Sheep!$R$330:$R$337,1),0)</f>
        <v>7</v>
      </c>
      <c r="OP51" s="454">
        <f>IFERROR(MATCH(OQ$44,Sheep!$R$330:$R$337,1),0)</f>
        <v>7</v>
      </c>
      <c r="OQ51" s="454">
        <f>IFERROR(MATCH(OR$44,Sheep!$R$330:$R$337,1),0)</f>
        <v>7</v>
      </c>
      <c r="OR51" s="454">
        <f>IFERROR(MATCH(OS$44,Sheep!$R$330:$R$337,1),0)</f>
        <v>7</v>
      </c>
      <c r="OS51" s="454">
        <f>IFERROR(MATCH(OT$44,Sheep!$R$330:$R$337,1),0)</f>
        <v>7</v>
      </c>
      <c r="OT51" s="454">
        <f>IFERROR(MATCH(OU$44,Sheep!$R$330:$R$337,1),0)</f>
        <v>7</v>
      </c>
      <c r="OU51" s="454">
        <f>IFERROR(MATCH(OV$44,Sheep!$R$330:$R$337,1),0)</f>
        <v>7</v>
      </c>
      <c r="OV51" s="454">
        <f>IFERROR(MATCH(OW$44,Sheep!$R$330:$R$337,1),0)</f>
        <v>7</v>
      </c>
      <c r="OW51" s="454">
        <f>IFERROR(MATCH(OX$44,Sheep!$R$330:$R$337,1),0)</f>
        <v>7</v>
      </c>
      <c r="OX51" s="454">
        <f>IFERROR(MATCH(OY$44,Sheep!$R$330:$R$337,1),0)</f>
        <v>7</v>
      </c>
      <c r="OY51" s="454">
        <f>IFERROR(MATCH(OZ$44,Sheep!$R$330:$R$337,1),0)</f>
        <v>7</v>
      </c>
      <c r="OZ51" s="454">
        <f>IFERROR(MATCH(PA$44,Sheep!$R$330:$R$337,1),0)</f>
        <v>7</v>
      </c>
      <c r="PA51" s="454">
        <f>IFERROR(MATCH(PB$44,Sheep!$R$330:$R$337,1),0)</f>
        <v>7</v>
      </c>
      <c r="PB51" s="454">
        <f>IFERROR(MATCH(PC$44,Sheep!$R$330:$R$337,1),0)</f>
        <v>7</v>
      </c>
      <c r="PC51" s="454">
        <f>IFERROR(MATCH(PD$44,Sheep!$R$330:$R$337,1),0)</f>
        <v>7</v>
      </c>
      <c r="PD51" s="454">
        <f>IFERROR(MATCH(PE$44,Sheep!$R$330:$R$337,1),0)</f>
        <v>7</v>
      </c>
      <c r="PE51" s="454">
        <f>IFERROR(MATCH(PF$44,Sheep!$R$330:$R$337,1),0)</f>
        <v>7</v>
      </c>
      <c r="PF51" s="454">
        <f>IFERROR(MATCH(PG$44,Sheep!$R$330:$R$337,1),0)</f>
        <v>7</v>
      </c>
      <c r="PG51" s="454">
        <f>IFERROR(MATCH(PH$44,Sheep!$R$330:$R$337,1),0)</f>
        <v>7</v>
      </c>
      <c r="PH51" s="454">
        <f>IFERROR(MATCH(PI$44,Sheep!$R$330:$R$337,1),0)</f>
        <v>7</v>
      </c>
      <c r="PI51" s="454">
        <f>IFERROR(MATCH(PJ$44,Sheep!$R$330:$R$337,1),0)</f>
        <v>7</v>
      </c>
      <c r="PJ51" s="454">
        <f>IFERROR(MATCH(PK$44,Sheep!$R$330:$R$337,1),0)</f>
        <v>7</v>
      </c>
      <c r="PK51" s="454">
        <f>IFERROR(MATCH(PL$44,Sheep!$R$330:$R$337,1),0)</f>
        <v>7</v>
      </c>
      <c r="PL51" s="454">
        <f>IFERROR(MATCH(PM$44,Sheep!$R$330:$R$337,1),0)</f>
        <v>7</v>
      </c>
      <c r="PM51" s="454">
        <f>IFERROR(MATCH(PN$44,Sheep!$R$330:$R$337,1),0)</f>
        <v>7</v>
      </c>
      <c r="PN51" s="454">
        <f>IFERROR(MATCH(PO$44,Sheep!$R$330:$R$337,1),0)</f>
        <v>7</v>
      </c>
      <c r="PO51" s="454">
        <f>IFERROR(MATCH(PP$44,Sheep!$R$330:$R$337,1),0)</f>
        <v>7</v>
      </c>
      <c r="PP51" s="454">
        <f>IFERROR(MATCH(PQ$44,Sheep!$R$330:$R$337,1),0)</f>
        <v>8</v>
      </c>
      <c r="PQ51" s="454">
        <f>IFERROR(MATCH(PR$44,Sheep!$R$330:$R$337,1),0)</f>
        <v>8</v>
      </c>
      <c r="PR51" s="454">
        <f>IFERROR(MATCH(PS$44,Sheep!$R$330:$R$337,1),0)</f>
        <v>8</v>
      </c>
      <c r="PS51" s="454">
        <f>IFERROR(MATCH(PT$44,Sheep!$R$330:$R$337,1),0)</f>
        <v>8</v>
      </c>
      <c r="PT51" s="454">
        <f>IFERROR(MATCH(PU$44,Sheep!$R$330:$R$337,1),0)</f>
        <v>8</v>
      </c>
      <c r="PU51" s="454">
        <f>IFERROR(MATCH(PV$44,Sheep!$R$330:$R$337,1),0)</f>
        <v>8</v>
      </c>
      <c r="PV51" s="454">
        <f>IFERROR(MATCH(PW$44,Sheep!$R$330:$R$337,1),0)</f>
        <v>8</v>
      </c>
      <c r="PW51" s="454">
        <f>IFERROR(MATCH(PX$44,Sheep!$R$330:$R$337,1),0)</f>
        <v>8</v>
      </c>
      <c r="PX51" s="454">
        <f>IFERROR(MATCH(PY$44,Sheep!$R$330:$R$337,1),0)</f>
        <v>8</v>
      </c>
      <c r="PY51" s="454">
        <f>IFERROR(MATCH(PZ$44,Sheep!$R$330:$R$337,1),0)</f>
        <v>8</v>
      </c>
      <c r="PZ51" s="454">
        <f>IFERROR(MATCH(QA$44,Sheep!$R$330:$R$337,1),0)</f>
        <v>8</v>
      </c>
      <c r="QA51" s="454">
        <f>IFERROR(MATCH(QB$44,Sheep!$R$330:$R$337,1),0)</f>
        <v>8</v>
      </c>
      <c r="QB51" s="454">
        <f>IFERROR(MATCH(QC$44,Sheep!$R$330:$R$337,1),0)</f>
        <v>8</v>
      </c>
      <c r="QC51" s="454">
        <f>IFERROR(MATCH(QD$44,Sheep!$R$330:$R$337,1),0)</f>
        <v>8</v>
      </c>
      <c r="QD51" s="454">
        <f>IFERROR(MATCH(QE$44,Sheep!$R$330:$R$337,1),0)</f>
        <v>8</v>
      </c>
      <c r="QE51" s="454">
        <f>IFERROR(MATCH(QF$44,Sheep!$R$330:$R$337,1),0)</f>
        <v>8</v>
      </c>
      <c r="QF51" s="454">
        <f>IFERROR(MATCH(QG$44,Sheep!$R$330:$R$337,1),0)</f>
        <v>8</v>
      </c>
      <c r="QG51" s="454">
        <f>IFERROR(MATCH(QH$44,Sheep!$R$330:$R$337,1),0)</f>
        <v>8</v>
      </c>
      <c r="QH51" s="454">
        <f>IFERROR(MATCH(QI$44,Sheep!$R$330:$R$337,1),0)</f>
        <v>8</v>
      </c>
      <c r="QI51" s="454">
        <f>IFERROR(MATCH(QJ$44,Sheep!$R$330:$R$337,1),0)</f>
        <v>8</v>
      </c>
      <c r="QJ51" s="454">
        <f>IFERROR(MATCH(QK$44,Sheep!$R$330:$R$337,1),0)</f>
        <v>8</v>
      </c>
      <c r="QK51" s="454">
        <f>IFERROR(MATCH(QL$44,Sheep!$R$330:$R$337,1),0)</f>
        <v>8</v>
      </c>
      <c r="QL51" s="454">
        <f>IFERROR(MATCH(QM$44,Sheep!$R$330:$R$337,1),0)</f>
        <v>8</v>
      </c>
      <c r="QM51" s="454">
        <f>IFERROR(MATCH(QN$44,Sheep!$R$330:$R$337,1),0)</f>
        <v>8</v>
      </c>
      <c r="QN51" s="454">
        <f>IFERROR(MATCH(QO$44,Sheep!$R$330:$R$337,1),0)</f>
        <v>8</v>
      </c>
      <c r="QO51" s="454">
        <f>IFERROR(MATCH(QP$44,Sheep!$R$330:$R$337,1),0)</f>
        <v>8</v>
      </c>
      <c r="QP51" s="454">
        <f>IFERROR(MATCH(QQ$44,Sheep!$R$330:$R$337,1),0)</f>
        <v>8</v>
      </c>
      <c r="QQ51" s="454">
        <f>IFERROR(MATCH(QR$44,Sheep!$R$330:$R$337,1),0)</f>
        <v>8</v>
      </c>
      <c r="QR51" s="454">
        <f>IFERROR(MATCH(QS$44,Sheep!$R$330:$R$337,1),0)</f>
        <v>8</v>
      </c>
      <c r="QS51" s="454">
        <f>IFERROR(MATCH(QT$44,Sheep!$R$330:$R$337,1),0)</f>
        <v>8</v>
      </c>
      <c r="QT51" s="454">
        <f>IFERROR(MATCH(QU$44,Sheep!$R$330:$R$337,1),0)</f>
        <v>8</v>
      </c>
      <c r="QU51" s="454">
        <f>IFERROR(MATCH(QV$44,Sheep!$R$330:$R$337,1),0)</f>
        <v>8</v>
      </c>
      <c r="QV51" s="454">
        <f>IFERROR(MATCH(QW$44,Sheep!$R$330:$R$337,1),0)</f>
        <v>8</v>
      </c>
      <c r="QW51" s="454">
        <f>IFERROR(MATCH(QX$44,Sheep!$R$330:$R$337,1),0)</f>
        <v>8</v>
      </c>
      <c r="QX51" s="454">
        <f>IFERROR(MATCH(QY$44,Sheep!$R$330:$R$337,1),0)</f>
        <v>8</v>
      </c>
      <c r="QY51" s="454">
        <f>IFERROR(MATCH(QZ$44,Sheep!$R$330:$R$337,1),0)</f>
        <v>8</v>
      </c>
      <c r="QZ51" s="454">
        <f>IFERROR(MATCH(RA$44,Sheep!$R$330:$R$337,1),0)</f>
        <v>8</v>
      </c>
      <c r="RA51" s="454">
        <f>IFERROR(MATCH(RB$44,Sheep!$R$330:$R$337,1),0)</f>
        <v>8</v>
      </c>
      <c r="RB51" s="454">
        <f>IFERROR(MATCH(RC$44,Sheep!$R$330:$R$337,1),0)</f>
        <v>8</v>
      </c>
      <c r="RC51" s="454">
        <f>IFERROR(MATCH(RD$44,Sheep!$R$330:$R$337,1),0)</f>
        <v>8</v>
      </c>
      <c r="RD51" s="454">
        <f>IFERROR(MATCH(RE$44,Sheep!$R$330:$R$337,1),0)</f>
        <v>8</v>
      </c>
      <c r="RE51" s="454">
        <f>IFERROR(MATCH(RF$44,Sheep!$R$330:$R$337,1),0)</f>
        <v>8</v>
      </c>
      <c r="RF51" s="454">
        <f>IFERROR(MATCH(RG$44,Sheep!$R$330:$R$337,1),0)</f>
        <v>8</v>
      </c>
      <c r="RG51" s="454">
        <f>IFERROR(MATCH(RH$44,Sheep!$R$330:$R$337,1),0)</f>
        <v>8</v>
      </c>
      <c r="RH51" s="454">
        <f>IFERROR(MATCH(RI$44,Sheep!$R$330:$R$337,1),0)</f>
        <v>8</v>
      </c>
      <c r="RI51" s="454">
        <f>IFERROR(MATCH(RJ$44,Sheep!$R$330:$R$337,1),0)</f>
        <v>8</v>
      </c>
      <c r="RJ51" s="454">
        <f>IFERROR(MATCH(RK$44,Sheep!$R$330:$R$337,1),0)</f>
        <v>8</v>
      </c>
      <c r="RK51" s="454">
        <f>IFERROR(MATCH(RL$44,Sheep!$R$330:$R$337,1),0)</f>
        <v>8</v>
      </c>
      <c r="RL51" s="454">
        <f>IFERROR(MATCH(RM$44,Sheep!$R$330:$R$337,1),0)</f>
        <v>8</v>
      </c>
      <c r="RM51" s="454">
        <f>IFERROR(MATCH(RN$44,Sheep!$R$330:$R$337,1),0)</f>
        <v>8</v>
      </c>
      <c r="RN51" s="454">
        <f>IFERROR(MATCH(RO$44,Sheep!$R$330:$R$337,1),0)</f>
        <v>8</v>
      </c>
      <c r="RO51" s="454">
        <f>IFERROR(MATCH(RP$44,Sheep!$R$330:$R$337,1),0)</f>
        <v>8</v>
      </c>
      <c r="RP51" s="454">
        <f>IFERROR(MATCH(RQ$44,Sheep!$R$330:$R$337,1),0)</f>
        <v>8</v>
      </c>
      <c r="RQ51" s="454">
        <f>IFERROR(MATCH(RR$44,Sheep!$R$330:$R$337,1),0)</f>
        <v>8</v>
      </c>
      <c r="RR51" s="454">
        <f>IFERROR(MATCH(RS$44,Sheep!$R$330:$R$337,1),0)</f>
        <v>8</v>
      </c>
      <c r="RS51" s="454">
        <f>IFERROR(MATCH(RT$44,Sheep!$R$330:$R$337,1),0)</f>
        <v>8</v>
      </c>
      <c r="RT51" s="454">
        <f>IFERROR(MATCH(RU$44,Sheep!$R$330:$R$337,1),0)</f>
        <v>8</v>
      </c>
      <c r="RU51" s="454">
        <f>IFERROR(MATCH(RV$44,Sheep!$R$330:$R$337,1),0)</f>
        <v>8</v>
      </c>
      <c r="RV51" s="454">
        <f>IFERROR(MATCH(RW$44,Sheep!$R$330:$R$337,1),0)</f>
        <v>8</v>
      </c>
      <c r="RW51" s="454">
        <f>IFERROR(MATCH(RX$44,Sheep!$R$330:$R$337,1),0)</f>
        <v>8</v>
      </c>
      <c r="RX51" s="454">
        <f>IFERROR(MATCH(RY$44,Sheep!$R$330:$R$337,1),0)</f>
        <v>8</v>
      </c>
      <c r="RY51" s="454">
        <f>IFERROR(MATCH(RZ$44,Sheep!$R$330:$R$337,1),0)</f>
        <v>8</v>
      </c>
      <c r="RZ51" s="454">
        <f>IFERROR(MATCH(SA$44,Sheep!$R$330:$R$337,1),0)</f>
        <v>8</v>
      </c>
      <c r="SA51" s="454">
        <f>IFERROR(MATCH(SB$44,Sheep!$R$330:$R$337,1),0)</f>
        <v>8</v>
      </c>
      <c r="SB51" s="454">
        <f>IFERROR(MATCH(SC$44,Sheep!$R$330:$R$337,1),0)</f>
        <v>8</v>
      </c>
      <c r="SC51" s="454">
        <f>IFERROR(MATCH(SD$44,Sheep!$R$330:$R$337,1),0)</f>
        <v>8</v>
      </c>
      <c r="SD51" s="454">
        <f>IFERROR(MATCH(SE$44,Sheep!$R$330:$R$337,1),0)</f>
        <v>8</v>
      </c>
      <c r="SE51" s="454">
        <f>IFERROR(MATCH(SF$44,Sheep!$R$330:$R$337,1),0)</f>
        <v>8</v>
      </c>
      <c r="SF51" s="454">
        <f>IFERROR(MATCH(SG$44,Sheep!$R$330:$R$337,1),0)</f>
        <v>8</v>
      </c>
      <c r="SG51" s="454">
        <f>IFERROR(MATCH(SH$44,Sheep!$R$330:$R$337,1),0)</f>
        <v>8</v>
      </c>
      <c r="SH51" s="454">
        <f>IFERROR(MATCH(SI$44,Sheep!$R$330:$R$337,1),0)</f>
        <v>8</v>
      </c>
      <c r="SI51" s="454">
        <f>IFERROR(MATCH(SJ$44,Sheep!$R$330:$R$337,1),0)</f>
        <v>0</v>
      </c>
      <c r="SJ51" s="253"/>
      <c r="SK51" s="255"/>
      <c r="SL51" s="243"/>
      <c r="SM51" s="243"/>
      <c r="SN51" s="243"/>
    </row>
    <row r="52" spans="1:508" hidden="1" outlineLevel="3" x14ac:dyDescent="0.35">
      <c r="A52" s="243"/>
      <c r="B52" s="252"/>
      <c r="C52" s="441">
        <f>INT($C$40)+3</f>
        <v>4</v>
      </c>
      <c r="D52" s="253"/>
      <c r="E52" s="325"/>
      <c r="F52" s="325"/>
      <c r="G52" s="253"/>
      <c r="H52" s="267"/>
      <c r="I52" s="267"/>
      <c r="J52" s="453" t="s">
        <v>711</v>
      </c>
      <c r="K52" s="497">
        <f>IFERROR(INDEX(Sheep!$R$330:$R$337,K51,1),0)</f>
        <v>0</v>
      </c>
      <c r="L52" s="497">
        <f>IFERROR(INDEX(Sheep!$R$330:$R$337,L51,1),0)</f>
        <v>0</v>
      </c>
      <c r="M52" s="497">
        <f>IFERROR(INDEX(Sheep!$R$330:$R$337,M51,1),0)</f>
        <v>0</v>
      </c>
      <c r="N52" s="497">
        <f>IFERROR(INDEX(Sheep!$R$330:$R$337,N51,1),0)</f>
        <v>0</v>
      </c>
      <c r="O52" s="497">
        <f>IFERROR(INDEX(Sheep!$R$330:$R$337,O51,1),0)</f>
        <v>0</v>
      </c>
      <c r="P52" s="497">
        <f>IFERROR(INDEX(Sheep!$R$330:$R$337,P51,1),0)</f>
        <v>0</v>
      </c>
      <c r="Q52" s="497">
        <f>IFERROR(INDEX(Sheep!$R$330:$R$337,Q51,1),0)</f>
        <v>0</v>
      </c>
      <c r="R52" s="497">
        <f>IFERROR(INDEX(Sheep!$R$330:$R$337,R51,1),0)</f>
        <v>0</v>
      </c>
      <c r="S52" s="497">
        <f>IFERROR(INDEX(Sheep!$R$330:$R$337,S51,1),0)</f>
        <v>0</v>
      </c>
      <c r="T52" s="497">
        <f>IFERROR(INDEX(Sheep!$R$330:$R$337,T51,1),0)</f>
        <v>0</v>
      </c>
      <c r="U52" s="497">
        <f>IFERROR(INDEX(Sheep!$R$330:$R$337,U51,1),0)</f>
        <v>0</v>
      </c>
      <c r="V52" s="497">
        <f>IFERROR(INDEX(Sheep!$R$330:$R$337,V51,1),0)</f>
        <v>0</v>
      </c>
      <c r="W52" s="497">
        <f>IFERROR(INDEX(Sheep!$R$330:$R$337,W51,1),0)</f>
        <v>0</v>
      </c>
      <c r="X52" s="497">
        <f>IFERROR(INDEX(Sheep!$R$330:$R$337,X51,1),0)</f>
        <v>0</v>
      </c>
      <c r="Y52" s="497">
        <f>IFERROR(INDEX(Sheep!$R$330:$R$337,Y51,1),0)</f>
        <v>0</v>
      </c>
      <c r="Z52" s="497">
        <f>IFERROR(INDEX(Sheep!$R$330:$R$337,Z51,1),0)</f>
        <v>0</v>
      </c>
      <c r="AA52" s="497">
        <f>IFERROR(INDEX(Sheep!$R$330:$R$337,AA51,1),0)</f>
        <v>0</v>
      </c>
      <c r="AB52" s="497">
        <f>IFERROR(INDEX(Sheep!$R$330:$R$337,AB51,1),0)</f>
        <v>0</v>
      </c>
      <c r="AC52" s="497">
        <f>IFERROR(INDEX(Sheep!$R$330:$R$337,AC51,1),0)</f>
        <v>0</v>
      </c>
      <c r="AD52" s="497">
        <f>IFERROR(INDEX(Sheep!$R$330:$R$337,AD51,1),0)</f>
        <v>0</v>
      </c>
      <c r="AE52" s="497">
        <f>IFERROR(INDEX(Sheep!$R$330:$R$337,AE51,1),0)</f>
        <v>0</v>
      </c>
      <c r="AF52" s="497">
        <f>IFERROR(INDEX(Sheep!$R$330:$R$337,AF51,1),0)</f>
        <v>0</v>
      </c>
      <c r="AG52" s="497">
        <f>IFERROR(INDEX(Sheep!$R$330:$R$337,AG51,1),0)</f>
        <v>0</v>
      </c>
      <c r="AH52" s="497">
        <f>IFERROR(INDEX(Sheep!$R$330:$R$337,AH51,1),0)</f>
        <v>0</v>
      </c>
      <c r="AI52" s="497">
        <f>IFERROR(INDEX(Sheep!$R$330:$R$337,AI51,1),0)</f>
        <v>0</v>
      </c>
      <c r="AJ52" s="497">
        <f>IFERROR(INDEX(Sheep!$R$330:$R$337,AJ51,1),0)</f>
        <v>0</v>
      </c>
      <c r="AK52" s="497">
        <f>IFERROR(INDEX(Sheep!$R$330:$R$337,AK51,1),0)</f>
        <v>0</v>
      </c>
      <c r="AL52" s="497">
        <f>IFERROR(INDEX(Sheep!$R$330:$R$337,AL51,1),0)</f>
        <v>0</v>
      </c>
      <c r="AM52" s="497">
        <f>IFERROR(INDEX(Sheep!$R$330:$R$337,AM51,1),0)</f>
        <v>0</v>
      </c>
      <c r="AN52" s="497">
        <f>IFERROR(INDEX(Sheep!$R$330:$R$337,AN51,1),0)</f>
        <v>0</v>
      </c>
      <c r="AO52" s="497">
        <f>IFERROR(INDEX(Sheep!$R$330:$R$337,AO51,1),0)</f>
        <v>0</v>
      </c>
      <c r="AP52" s="497">
        <f>IFERROR(INDEX(Sheep!$R$330:$R$337,AP51,1),0)</f>
        <v>0</v>
      </c>
      <c r="AQ52" s="497">
        <f>IFERROR(INDEX(Sheep!$R$330:$R$337,AQ51,1),0)</f>
        <v>0</v>
      </c>
      <c r="AR52" s="497">
        <f>IFERROR(INDEX(Sheep!$R$330:$R$337,AR51,1),0)</f>
        <v>0</v>
      </c>
      <c r="AS52" s="497">
        <f>IFERROR(INDEX(Sheep!$R$330:$R$337,AS51,1),0)</f>
        <v>0</v>
      </c>
      <c r="AT52" s="497">
        <f>IFERROR(INDEX(Sheep!$R$330:$R$337,AT51,1),0)</f>
        <v>0</v>
      </c>
      <c r="AU52" s="497">
        <f>IFERROR(INDEX(Sheep!$R$330:$R$337,AU51,1),0)</f>
        <v>0</v>
      </c>
      <c r="AV52" s="497">
        <f>IFERROR(INDEX(Sheep!$R$330:$R$337,AV51,1),0)</f>
        <v>0</v>
      </c>
      <c r="AW52" s="497">
        <f>IFERROR(INDEX(Sheep!$R$330:$R$337,AW51,1),0)</f>
        <v>0</v>
      </c>
      <c r="AX52" s="497">
        <f>IFERROR(INDEX(Sheep!$R$330:$R$337,AX51,1),0)</f>
        <v>0</v>
      </c>
      <c r="AY52" s="497">
        <f>IFERROR(INDEX(Sheep!$R$330:$R$337,AY51,1),0)</f>
        <v>0</v>
      </c>
      <c r="AZ52" s="497">
        <f>IFERROR(INDEX(Sheep!$R$330:$R$337,AZ51,1),0)</f>
        <v>0</v>
      </c>
      <c r="BA52" s="497">
        <f>IFERROR(INDEX(Sheep!$R$330:$R$337,BA51,1),0)</f>
        <v>0</v>
      </c>
      <c r="BB52" s="497">
        <f>IFERROR(INDEX(Sheep!$R$330:$R$337,BB51,1),0)</f>
        <v>0</v>
      </c>
      <c r="BC52" s="497">
        <f>IFERROR(INDEX(Sheep!$R$330:$R$337,BC51,1),0)</f>
        <v>0</v>
      </c>
      <c r="BD52" s="497">
        <f>IFERROR(INDEX(Sheep!$R$330:$R$337,BD51,1),0)</f>
        <v>0</v>
      </c>
      <c r="BE52" s="497">
        <f>IFERROR(INDEX(Sheep!$R$330:$R$337,BE51,1),0)</f>
        <v>0</v>
      </c>
      <c r="BF52" s="497">
        <f>IFERROR(INDEX(Sheep!$R$330:$R$337,BF51,1),0)</f>
        <v>0</v>
      </c>
      <c r="BG52" s="497">
        <f>IFERROR(INDEX(Sheep!$R$330:$R$337,BG51,1),0)</f>
        <v>0</v>
      </c>
      <c r="BH52" s="497">
        <f>IFERROR(INDEX(Sheep!$R$330:$R$337,BH51,1),0)</f>
        <v>0</v>
      </c>
      <c r="BI52" s="497">
        <f>IFERROR(INDEX(Sheep!$R$330:$R$337,BI51,1),0)</f>
        <v>0</v>
      </c>
      <c r="BJ52" s="497">
        <f>IFERROR(INDEX(Sheep!$R$330:$R$337,BJ51,1),0)</f>
        <v>0</v>
      </c>
      <c r="BK52" s="497">
        <f>IFERROR(INDEX(Sheep!$R$330:$R$337,BK51,1),0)</f>
        <v>0</v>
      </c>
      <c r="BL52" s="497">
        <f>IFERROR(INDEX(Sheep!$R$330:$R$337,BL51,1),0)</f>
        <v>0</v>
      </c>
      <c r="BM52" s="497">
        <f>IFERROR(INDEX(Sheep!$R$330:$R$337,BM51,1),0)</f>
        <v>0</v>
      </c>
      <c r="BN52" s="497">
        <f>IFERROR(INDEX(Sheep!$R$330:$R$337,BN51,1),0)</f>
        <v>0</v>
      </c>
      <c r="BO52" s="497">
        <f>IFERROR(INDEX(Sheep!$R$330:$R$337,BO51,1),0)</f>
        <v>0</v>
      </c>
      <c r="BP52" s="497">
        <f>IFERROR(INDEX(Sheep!$R$330:$R$337,BP51,1),0)</f>
        <v>43871</v>
      </c>
      <c r="BQ52" s="497">
        <f>IFERROR(INDEX(Sheep!$R$330:$R$337,BQ51,1),0)</f>
        <v>43871</v>
      </c>
      <c r="BR52" s="497">
        <f>IFERROR(INDEX(Sheep!$R$330:$R$337,BR51,1),0)</f>
        <v>43871</v>
      </c>
      <c r="BS52" s="497">
        <f>IFERROR(INDEX(Sheep!$R$330:$R$337,BS51,1),0)</f>
        <v>43871</v>
      </c>
      <c r="BT52" s="497">
        <f>IFERROR(INDEX(Sheep!$R$330:$R$337,BT51,1),0)</f>
        <v>43871</v>
      </c>
      <c r="BU52" s="497">
        <f>IFERROR(INDEX(Sheep!$R$330:$R$337,BU51,1),0)</f>
        <v>43871</v>
      </c>
      <c r="BV52" s="497">
        <f>IFERROR(INDEX(Sheep!$R$330:$R$337,BV51,1),0)</f>
        <v>43871</v>
      </c>
      <c r="BW52" s="497">
        <f>IFERROR(INDEX(Sheep!$R$330:$R$337,BW51,1),0)</f>
        <v>43871</v>
      </c>
      <c r="BX52" s="497">
        <f>IFERROR(INDEX(Sheep!$R$330:$R$337,BX51,1),0)</f>
        <v>43871</v>
      </c>
      <c r="BY52" s="497">
        <f>IFERROR(INDEX(Sheep!$R$330:$R$337,BY51,1),0)</f>
        <v>43871</v>
      </c>
      <c r="BZ52" s="497">
        <f>IFERROR(INDEX(Sheep!$R$330:$R$337,BZ51,1),0)</f>
        <v>43871</v>
      </c>
      <c r="CA52" s="497">
        <f>IFERROR(INDEX(Sheep!$R$330:$R$337,CA51,1),0)</f>
        <v>43871</v>
      </c>
      <c r="CB52" s="497">
        <f>IFERROR(INDEX(Sheep!$R$330:$R$337,CB51,1),0)</f>
        <v>43871</v>
      </c>
      <c r="CC52" s="497">
        <f>IFERROR(INDEX(Sheep!$R$330:$R$337,CC51,1),0)</f>
        <v>43871</v>
      </c>
      <c r="CD52" s="497">
        <f>IFERROR(INDEX(Sheep!$R$330:$R$337,CD51,1),0)</f>
        <v>43871</v>
      </c>
      <c r="CE52" s="497">
        <f>IFERROR(INDEX(Sheep!$R$330:$R$337,CE51,1),0)</f>
        <v>43871</v>
      </c>
      <c r="CF52" s="497">
        <f>IFERROR(INDEX(Sheep!$R$330:$R$337,CF51,1),0)</f>
        <v>43871</v>
      </c>
      <c r="CG52" s="497">
        <f>IFERROR(INDEX(Sheep!$R$330:$R$337,CG51,1),0)</f>
        <v>43871</v>
      </c>
      <c r="CH52" s="497">
        <f>IFERROR(INDEX(Sheep!$R$330:$R$337,CH51,1),0)</f>
        <v>43871</v>
      </c>
      <c r="CI52" s="497">
        <f>IFERROR(INDEX(Sheep!$R$330:$R$337,CI51,1),0)</f>
        <v>43871</v>
      </c>
      <c r="CJ52" s="497">
        <f>IFERROR(INDEX(Sheep!$R$330:$R$337,CJ51,1),0)</f>
        <v>43871</v>
      </c>
      <c r="CK52" s="497">
        <f>IFERROR(INDEX(Sheep!$R$330:$R$337,CK51,1),0)</f>
        <v>43871</v>
      </c>
      <c r="CL52" s="497">
        <f>IFERROR(INDEX(Sheep!$R$330:$R$337,CL51,1),0)</f>
        <v>43871</v>
      </c>
      <c r="CM52" s="497">
        <f>IFERROR(INDEX(Sheep!$R$330:$R$337,CM51,1),0)</f>
        <v>43871</v>
      </c>
      <c r="CN52" s="497">
        <f>IFERROR(INDEX(Sheep!$R$330:$R$337,CN51,1),0)</f>
        <v>43871</v>
      </c>
      <c r="CO52" s="497">
        <f>IFERROR(INDEX(Sheep!$R$330:$R$337,CO51,1),0)</f>
        <v>43871</v>
      </c>
      <c r="CP52" s="497">
        <f>IFERROR(INDEX(Sheep!$R$330:$R$337,CP51,1),0)</f>
        <v>43871</v>
      </c>
      <c r="CQ52" s="497">
        <f>IFERROR(INDEX(Sheep!$R$330:$R$337,CQ51,1),0)</f>
        <v>43871</v>
      </c>
      <c r="CR52" s="497">
        <f>IFERROR(INDEX(Sheep!$R$330:$R$337,CR51,1),0)</f>
        <v>43871</v>
      </c>
      <c r="CS52" s="497">
        <f>IFERROR(INDEX(Sheep!$R$330:$R$337,CS51,1),0)</f>
        <v>43871</v>
      </c>
      <c r="CT52" s="497">
        <f>IFERROR(INDEX(Sheep!$R$330:$R$337,CT51,1),0)</f>
        <v>43871</v>
      </c>
      <c r="CU52" s="497">
        <f>IFERROR(INDEX(Sheep!$R$330:$R$337,CU51,1),0)</f>
        <v>43871</v>
      </c>
      <c r="CV52" s="497">
        <f>IFERROR(INDEX(Sheep!$R$330:$R$337,CV51,1),0)</f>
        <v>43871</v>
      </c>
      <c r="CW52" s="497">
        <f>IFERROR(INDEX(Sheep!$R$330:$R$337,CW51,1),0)</f>
        <v>43871</v>
      </c>
      <c r="CX52" s="497">
        <f>IFERROR(INDEX(Sheep!$R$330:$R$337,CX51,1),0)</f>
        <v>43871</v>
      </c>
      <c r="CY52" s="497">
        <f>IFERROR(INDEX(Sheep!$R$330:$R$337,CY51,1),0)</f>
        <v>43871</v>
      </c>
      <c r="CZ52" s="497">
        <f>IFERROR(INDEX(Sheep!$R$330:$R$337,CZ51,1),0)</f>
        <v>43871</v>
      </c>
      <c r="DA52" s="497">
        <f>IFERROR(INDEX(Sheep!$R$330:$R$337,DA51,1),0)</f>
        <v>43871</v>
      </c>
      <c r="DB52" s="497">
        <f>IFERROR(INDEX(Sheep!$R$330:$R$337,DB51,1),0)</f>
        <v>43871</v>
      </c>
      <c r="DC52" s="497">
        <f>IFERROR(INDEX(Sheep!$R$330:$R$337,DC51,1),0)</f>
        <v>43871</v>
      </c>
      <c r="DD52" s="497">
        <f>IFERROR(INDEX(Sheep!$R$330:$R$337,DD51,1),0)</f>
        <v>43871</v>
      </c>
      <c r="DE52" s="497">
        <f>IFERROR(INDEX(Sheep!$R$330:$R$337,DE51,1),0)</f>
        <v>43871</v>
      </c>
      <c r="DF52" s="497">
        <f>IFERROR(INDEX(Sheep!$R$330:$R$337,DF51,1),0)</f>
        <v>43871</v>
      </c>
      <c r="DG52" s="497">
        <f>IFERROR(INDEX(Sheep!$R$330:$R$337,DG51,1),0)</f>
        <v>43871</v>
      </c>
      <c r="DH52" s="497">
        <f>IFERROR(INDEX(Sheep!$R$330:$R$337,DH51,1),0)</f>
        <v>43871</v>
      </c>
      <c r="DI52" s="497">
        <f>IFERROR(INDEX(Sheep!$R$330:$R$337,DI51,1),0)</f>
        <v>43871</v>
      </c>
      <c r="DJ52" s="497">
        <f>IFERROR(INDEX(Sheep!$R$330:$R$337,DJ51,1),0)</f>
        <v>43871</v>
      </c>
      <c r="DK52" s="497">
        <f>IFERROR(INDEX(Sheep!$R$330:$R$337,DK51,1),0)</f>
        <v>43871</v>
      </c>
      <c r="DL52" s="497">
        <f>IFERROR(INDEX(Sheep!$R$330:$R$337,DL51,1),0)</f>
        <v>43871</v>
      </c>
      <c r="DM52" s="497">
        <f>IFERROR(INDEX(Sheep!$R$330:$R$337,DM51,1),0)</f>
        <v>43871</v>
      </c>
      <c r="DN52" s="497">
        <f>IFERROR(INDEX(Sheep!$R$330:$R$337,DN51,1),0)</f>
        <v>43871</v>
      </c>
      <c r="DO52" s="497">
        <f>IFERROR(INDEX(Sheep!$R$330:$R$337,DO51,1),0)</f>
        <v>43871</v>
      </c>
      <c r="DP52" s="497">
        <f>IFERROR(INDEX(Sheep!$R$330:$R$337,DP51,1),0)</f>
        <v>44236</v>
      </c>
      <c r="DQ52" s="497">
        <f>IFERROR(INDEX(Sheep!$R$330:$R$337,DQ51,1),0)</f>
        <v>44236</v>
      </c>
      <c r="DR52" s="497">
        <f>IFERROR(INDEX(Sheep!$R$330:$R$337,DR51,1),0)</f>
        <v>44236</v>
      </c>
      <c r="DS52" s="497">
        <f>IFERROR(INDEX(Sheep!$R$330:$R$337,DS51,1),0)</f>
        <v>44236</v>
      </c>
      <c r="DT52" s="497">
        <f>IFERROR(INDEX(Sheep!$R$330:$R$337,DT51,1),0)</f>
        <v>44236</v>
      </c>
      <c r="DU52" s="497">
        <f>IFERROR(INDEX(Sheep!$R$330:$R$337,DU51,1),0)</f>
        <v>44236</v>
      </c>
      <c r="DV52" s="497">
        <f>IFERROR(INDEX(Sheep!$R$330:$R$337,DV51,1),0)</f>
        <v>44236</v>
      </c>
      <c r="DW52" s="497">
        <f>IFERROR(INDEX(Sheep!$R$330:$R$337,DW51,1),0)</f>
        <v>44236</v>
      </c>
      <c r="DX52" s="497">
        <f>IFERROR(INDEX(Sheep!$R$330:$R$337,DX51,1),0)</f>
        <v>44236</v>
      </c>
      <c r="DY52" s="497">
        <f>IFERROR(INDEX(Sheep!$R$330:$R$337,DY51,1),0)</f>
        <v>44236</v>
      </c>
      <c r="DZ52" s="497">
        <f>IFERROR(INDEX(Sheep!$R$330:$R$337,DZ51,1),0)</f>
        <v>44236</v>
      </c>
      <c r="EA52" s="497">
        <f>IFERROR(INDEX(Sheep!$R$330:$R$337,EA51,1),0)</f>
        <v>44236</v>
      </c>
      <c r="EB52" s="497">
        <f>IFERROR(INDEX(Sheep!$R$330:$R$337,EB51,1),0)</f>
        <v>44236</v>
      </c>
      <c r="EC52" s="497">
        <f>IFERROR(INDEX(Sheep!$R$330:$R$337,EC51,1),0)</f>
        <v>44236</v>
      </c>
      <c r="ED52" s="497">
        <f>IFERROR(INDEX(Sheep!$R$330:$R$337,ED51,1),0)</f>
        <v>44236</v>
      </c>
      <c r="EE52" s="497">
        <f>IFERROR(INDEX(Sheep!$R$330:$R$337,EE51,1),0)</f>
        <v>44236</v>
      </c>
      <c r="EF52" s="497">
        <f>IFERROR(INDEX(Sheep!$R$330:$R$337,EF51,1),0)</f>
        <v>44236</v>
      </c>
      <c r="EG52" s="497">
        <f>IFERROR(INDEX(Sheep!$R$330:$R$337,EG51,1),0)</f>
        <v>44236</v>
      </c>
      <c r="EH52" s="497">
        <f>IFERROR(INDEX(Sheep!$R$330:$R$337,EH51,1),0)</f>
        <v>44236</v>
      </c>
      <c r="EI52" s="497">
        <f>IFERROR(INDEX(Sheep!$R$330:$R$337,EI51,1),0)</f>
        <v>44236</v>
      </c>
      <c r="EJ52" s="497">
        <f>IFERROR(INDEX(Sheep!$R$330:$R$337,EJ51,1),0)</f>
        <v>44236</v>
      </c>
      <c r="EK52" s="497">
        <f>IFERROR(INDEX(Sheep!$R$330:$R$337,EK51,1),0)</f>
        <v>44236</v>
      </c>
      <c r="EL52" s="497">
        <f>IFERROR(INDEX(Sheep!$R$330:$R$337,EL51,1),0)</f>
        <v>44236</v>
      </c>
      <c r="EM52" s="497">
        <f>IFERROR(INDEX(Sheep!$R$330:$R$337,EM51,1),0)</f>
        <v>44236</v>
      </c>
      <c r="EN52" s="497">
        <f>IFERROR(INDEX(Sheep!$R$330:$R$337,EN51,1),0)</f>
        <v>44236</v>
      </c>
      <c r="EO52" s="497">
        <f>IFERROR(INDEX(Sheep!$R$330:$R$337,EO51,1),0)</f>
        <v>44236</v>
      </c>
      <c r="EP52" s="497">
        <f>IFERROR(INDEX(Sheep!$R$330:$R$337,EP51,1),0)</f>
        <v>44236</v>
      </c>
      <c r="EQ52" s="497">
        <f>IFERROR(INDEX(Sheep!$R$330:$R$337,EQ51,1),0)</f>
        <v>44236</v>
      </c>
      <c r="ER52" s="497">
        <f>IFERROR(INDEX(Sheep!$R$330:$R$337,ER51,1),0)</f>
        <v>44236</v>
      </c>
      <c r="ES52" s="497">
        <f>IFERROR(INDEX(Sheep!$R$330:$R$337,ES51,1),0)</f>
        <v>44236</v>
      </c>
      <c r="ET52" s="497">
        <f>IFERROR(INDEX(Sheep!$R$330:$R$337,ET51,1),0)</f>
        <v>44236</v>
      </c>
      <c r="EU52" s="497">
        <f>IFERROR(INDEX(Sheep!$R$330:$R$337,EU51,1),0)</f>
        <v>44236</v>
      </c>
      <c r="EV52" s="497">
        <f>IFERROR(INDEX(Sheep!$R$330:$R$337,EV51,1),0)</f>
        <v>44236</v>
      </c>
      <c r="EW52" s="497">
        <f>IFERROR(INDEX(Sheep!$R$330:$R$337,EW51,1),0)</f>
        <v>44236</v>
      </c>
      <c r="EX52" s="497">
        <f>IFERROR(INDEX(Sheep!$R$330:$R$337,EX51,1),0)</f>
        <v>44236</v>
      </c>
      <c r="EY52" s="497">
        <f>IFERROR(INDEX(Sheep!$R$330:$R$337,EY51,1),0)</f>
        <v>44236</v>
      </c>
      <c r="EZ52" s="497">
        <f>IFERROR(INDEX(Sheep!$R$330:$R$337,EZ51,1),0)</f>
        <v>44236</v>
      </c>
      <c r="FA52" s="497">
        <f>IFERROR(INDEX(Sheep!$R$330:$R$337,FA51,1),0)</f>
        <v>44236</v>
      </c>
      <c r="FB52" s="497">
        <f>IFERROR(INDEX(Sheep!$R$330:$R$337,FB51,1),0)</f>
        <v>44236</v>
      </c>
      <c r="FC52" s="497">
        <f>IFERROR(INDEX(Sheep!$R$330:$R$337,FC51,1),0)</f>
        <v>44236</v>
      </c>
      <c r="FD52" s="497">
        <f>IFERROR(INDEX(Sheep!$R$330:$R$337,FD51,1),0)</f>
        <v>44236</v>
      </c>
      <c r="FE52" s="497">
        <f>IFERROR(INDEX(Sheep!$R$330:$R$337,FE51,1),0)</f>
        <v>44236</v>
      </c>
      <c r="FF52" s="497">
        <f>IFERROR(INDEX(Sheep!$R$330:$R$337,FF51,1),0)</f>
        <v>44236</v>
      </c>
      <c r="FG52" s="497">
        <f>IFERROR(INDEX(Sheep!$R$330:$R$337,FG51,1),0)</f>
        <v>44236</v>
      </c>
      <c r="FH52" s="497">
        <f>IFERROR(INDEX(Sheep!$R$330:$R$337,FH51,1),0)</f>
        <v>44236</v>
      </c>
      <c r="FI52" s="497">
        <f>IFERROR(INDEX(Sheep!$R$330:$R$337,FI51,1),0)</f>
        <v>44236</v>
      </c>
      <c r="FJ52" s="497">
        <f>IFERROR(INDEX(Sheep!$R$330:$R$337,FJ51,1),0)</f>
        <v>44236</v>
      </c>
      <c r="FK52" s="497">
        <f>IFERROR(INDEX(Sheep!$R$330:$R$337,FK51,1),0)</f>
        <v>44236</v>
      </c>
      <c r="FL52" s="497">
        <f>IFERROR(INDEX(Sheep!$R$330:$R$337,FL51,1),0)</f>
        <v>44236</v>
      </c>
      <c r="FM52" s="497">
        <f>IFERROR(INDEX(Sheep!$R$330:$R$337,FM51,1),0)</f>
        <v>44236</v>
      </c>
      <c r="FN52" s="497">
        <f>IFERROR(INDEX(Sheep!$R$330:$R$337,FN51,1),0)</f>
        <v>44236</v>
      </c>
      <c r="FO52" s="497">
        <f>IFERROR(INDEX(Sheep!$R$330:$R$337,FO51,1),0)</f>
        <v>44236</v>
      </c>
      <c r="FP52" s="497">
        <f>IFERROR(INDEX(Sheep!$R$330:$R$337,FP51,1),0)</f>
        <v>44601</v>
      </c>
      <c r="FQ52" s="497">
        <f>IFERROR(INDEX(Sheep!$R$330:$R$337,FQ51,1),0)</f>
        <v>44601</v>
      </c>
      <c r="FR52" s="497">
        <f>IFERROR(INDEX(Sheep!$R$330:$R$337,FR51,1),0)</f>
        <v>44601</v>
      </c>
      <c r="FS52" s="497">
        <f>IFERROR(INDEX(Sheep!$R$330:$R$337,FS51,1),0)</f>
        <v>44601</v>
      </c>
      <c r="FT52" s="497">
        <f>IFERROR(INDEX(Sheep!$R$330:$R$337,FT51,1),0)</f>
        <v>44601</v>
      </c>
      <c r="FU52" s="497">
        <f>IFERROR(INDEX(Sheep!$R$330:$R$337,FU51,1),0)</f>
        <v>44601</v>
      </c>
      <c r="FV52" s="497">
        <f>IFERROR(INDEX(Sheep!$R$330:$R$337,FV51,1),0)</f>
        <v>44601</v>
      </c>
      <c r="FW52" s="497">
        <f>IFERROR(INDEX(Sheep!$R$330:$R$337,FW51,1),0)</f>
        <v>44601</v>
      </c>
      <c r="FX52" s="497">
        <f>IFERROR(INDEX(Sheep!$R$330:$R$337,FX51,1),0)</f>
        <v>44601</v>
      </c>
      <c r="FY52" s="497">
        <f>IFERROR(INDEX(Sheep!$R$330:$R$337,FY51,1),0)</f>
        <v>44601</v>
      </c>
      <c r="FZ52" s="497">
        <f>IFERROR(INDEX(Sheep!$R$330:$R$337,FZ51,1),0)</f>
        <v>44601</v>
      </c>
      <c r="GA52" s="497">
        <f>IFERROR(INDEX(Sheep!$R$330:$R$337,GA51,1),0)</f>
        <v>44601</v>
      </c>
      <c r="GB52" s="497">
        <f>IFERROR(INDEX(Sheep!$R$330:$R$337,GB51,1),0)</f>
        <v>44601</v>
      </c>
      <c r="GC52" s="497">
        <f>IFERROR(INDEX(Sheep!$R$330:$R$337,GC51,1),0)</f>
        <v>44601</v>
      </c>
      <c r="GD52" s="497">
        <f>IFERROR(INDEX(Sheep!$R$330:$R$337,GD51,1),0)</f>
        <v>44601</v>
      </c>
      <c r="GE52" s="497">
        <f>IFERROR(INDEX(Sheep!$R$330:$R$337,GE51,1),0)</f>
        <v>44601</v>
      </c>
      <c r="GF52" s="497">
        <f>IFERROR(INDEX(Sheep!$R$330:$R$337,GF51,1),0)</f>
        <v>44601</v>
      </c>
      <c r="GG52" s="497">
        <f>IFERROR(INDEX(Sheep!$R$330:$R$337,GG51,1),0)</f>
        <v>44601</v>
      </c>
      <c r="GH52" s="497">
        <f>IFERROR(INDEX(Sheep!$R$330:$R$337,GH51,1),0)</f>
        <v>44601</v>
      </c>
      <c r="GI52" s="497">
        <f>IFERROR(INDEX(Sheep!$R$330:$R$337,GI51,1),0)</f>
        <v>44601</v>
      </c>
      <c r="GJ52" s="497">
        <f>IFERROR(INDEX(Sheep!$R$330:$R$337,GJ51,1),0)</f>
        <v>44601</v>
      </c>
      <c r="GK52" s="497">
        <f>IFERROR(INDEX(Sheep!$R$330:$R$337,GK51,1),0)</f>
        <v>44601</v>
      </c>
      <c r="GL52" s="497">
        <f>IFERROR(INDEX(Sheep!$R$330:$R$337,GL51,1),0)</f>
        <v>44601</v>
      </c>
      <c r="GM52" s="497">
        <f>IFERROR(INDEX(Sheep!$R$330:$R$337,GM51,1),0)</f>
        <v>44601</v>
      </c>
      <c r="GN52" s="497">
        <f>IFERROR(INDEX(Sheep!$R$330:$R$337,GN51,1),0)</f>
        <v>44601</v>
      </c>
      <c r="GO52" s="497">
        <f>IFERROR(INDEX(Sheep!$R$330:$R$337,GO51,1),0)</f>
        <v>44601</v>
      </c>
      <c r="GP52" s="497">
        <f>IFERROR(INDEX(Sheep!$R$330:$R$337,GP51,1),0)</f>
        <v>44601</v>
      </c>
      <c r="GQ52" s="497">
        <f>IFERROR(INDEX(Sheep!$R$330:$R$337,GQ51,1),0)</f>
        <v>44601</v>
      </c>
      <c r="GR52" s="497">
        <f>IFERROR(INDEX(Sheep!$R$330:$R$337,GR51,1),0)</f>
        <v>44601</v>
      </c>
      <c r="GS52" s="497">
        <f>IFERROR(INDEX(Sheep!$R$330:$R$337,GS51,1),0)</f>
        <v>44601</v>
      </c>
      <c r="GT52" s="497">
        <f>IFERROR(INDEX(Sheep!$R$330:$R$337,GT51,1),0)</f>
        <v>44601</v>
      </c>
      <c r="GU52" s="497">
        <f>IFERROR(INDEX(Sheep!$R$330:$R$337,GU51,1),0)</f>
        <v>44601</v>
      </c>
      <c r="GV52" s="497">
        <f>IFERROR(INDEX(Sheep!$R$330:$R$337,GV51,1),0)</f>
        <v>44601</v>
      </c>
      <c r="GW52" s="497">
        <f>IFERROR(INDEX(Sheep!$R$330:$R$337,GW51,1),0)</f>
        <v>44601</v>
      </c>
      <c r="GX52" s="497">
        <f>IFERROR(INDEX(Sheep!$R$330:$R$337,GX51,1),0)</f>
        <v>44601</v>
      </c>
      <c r="GY52" s="497">
        <f>IFERROR(INDEX(Sheep!$R$330:$R$337,GY51,1),0)</f>
        <v>44601</v>
      </c>
      <c r="GZ52" s="497">
        <f>IFERROR(INDEX(Sheep!$R$330:$R$337,GZ51,1),0)</f>
        <v>44601</v>
      </c>
      <c r="HA52" s="497">
        <f>IFERROR(INDEX(Sheep!$R$330:$R$337,HA51,1),0)</f>
        <v>44601</v>
      </c>
      <c r="HB52" s="497">
        <f>IFERROR(INDEX(Sheep!$R$330:$R$337,HB51,1),0)</f>
        <v>44601</v>
      </c>
      <c r="HC52" s="497">
        <f>IFERROR(INDEX(Sheep!$R$330:$R$337,HC51,1),0)</f>
        <v>44601</v>
      </c>
      <c r="HD52" s="497">
        <f>IFERROR(INDEX(Sheep!$R$330:$R$337,HD51,1),0)</f>
        <v>44601</v>
      </c>
      <c r="HE52" s="497">
        <f>IFERROR(INDEX(Sheep!$R$330:$R$337,HE51,1),0)</f>
        <v>44601</v>
      </c>
      <c r="HF52" s="497">
        <f>IFERROR(INDEX(Sheep!$R$330:$R$337,HF51,1),0)</f>
        <v>44601</v>
      </c>
      <c r="HG52" s="497">
        <f>IFERROR(INDEX(Sheep!$R$330:$R$337,HG51,1),0)</f>
        <v>44601</v>
      </c>
      <c r="HH52" s="497">
        <f>IFERROR(INDEX(Sheep!$R$330:$R$337,HH51,1),0)</f>
        <v>44601</v>
      </c>
      <c r="HI52" s="497">
        <f>IFERROR(INDEX(Sheep!$R$330:$R$337,HI51,1),0)</f>
        <v>44601</v>
      </c>
      <c r="HJ52" s="497">
        <f>IFERROR(INDEX(Sheep!$R$330:$R$337,HJ51,1),0)</f>
        <v>44601</v>
      </c>
      <c r="HK52" s="497">
        <f>IFERROR(INDEX(Sheep!$R$330:$R$337,HK51,1),0)</f>
        <v>44601</v>
      </c>
      <c r="HL52" s="497">
        <f>IFERROR(INDEX(Sheep!$R$330:$R$337,HL51,1),0)</f>
        <v>44601</v>
      </c>
      <c r="HM52" s="497">
        <f>IFERROR(INDEX(Sheep!$R$330:$R$337,HM51,1),0)</f>
        <v>44601</v>
      </c>
      <c r="HN52" s="497">
        <f>IFERROR(INDEX(Sheep!$R$330:$R$337,HN51,1),0)</f>
        <v>44601</v>
      </c>
      <c r="HO52" s="497">
        <f>IFERROR(INDEX(Sheep!$R$330:$R$337,HO51,1),0)</f>
        <v>44601</v>
      </c>
      <c r="HP52" s="497">
        <f>IFERROR(INDEX(Sheep!$R$330:$R$337,HP51,1),0)</f>
        <v>44966</v>
      </c>
      <c r="HQ52" s="497">
        <f>IFERROR(INDEX(Sheep!$R$330:$R$337,HQ51,1),0)</f>
        <v>44966</v>
      </c>
      <c r="HR52" s="497">
        <f>IFERROR(INDEX(Sheep!$R$330:$R$337,HR51,1),0)</f>
        <v>44966</v>
      </c>
      <c r="HS52" s="497">
        <f>IFERROR(INDEX(Sheep!$R$330:$R$337,HS51,1),0)</f>
        <v>44966</v>
      </c>
      <c r="HT52" s="497">
        <f>IFERROR(INDEX(Sheep!$R$330:$R$337,HT51,1),0)</f>
        <v>44966</v>
      </c>
      <c r="HU52" s="497">
        <f>IFERROR(INDEX(Sheep!$R$330:$R$337,HU51,1),0)</f>
        <v>44966</v>
      </c>
      <c r="HV52" s="497">
        <f>IFERROR(INDEX(Sheep!$R$330:$R$337,HV51,1),0)</f>
        <v>44966</v>
      </c>
      <c r="HW52" s="497">
        <f>IFERROR(INDEX(Sheep!$R$330:$R$337,HW51,1),0)</f>
        <v>44966</v>
      </c>
      <c r="HX52" s="497">
        <f>IFERROR(INDEX(Sheep!$R$330:$R$337,HX51,1),0)</f>
        <v>44966</v>
      </c>
      <c r="HY52" s="497">
        <f>IFERROR(INDEX(Sheep!$R$330:$R$337,HY51,1),0)</f>
        <v>44966</v>
      </c>
      <c r="HZ52" s="497">
        <f>IFERROR(INDEX(Sheep!$R$330:$R$337,HZ51,1),0)</f>
        <v>44966</v>
      </c>
      <c r="IA52" s="497">
        <f>IFERROR(INDEX(Sheep!$R$330:$R$337,IA51,1),0)</f>
        <v>44966</v>
      </c>
      <c r="IB52" s="497">
        <f>IFERROR(INDEX(Sheep!$R$330:$R$337,IB51,1),0)</f>
        <v>44966</v>
      </c>
      <c r="IC52" s="497">
        <f>IFERROR(INDEX(Sheep!$R$330:$R$337,IC51,1),0)</f>
        <v>44966</v>
      </c>
      <c r="ID52" s="497">
        <f>IFERROR(INDEX(Sheep!$R$330:$R$337,ID51,1),0)</f>
        <v>44966</v>
      </c>
      <c r="IE52" s="497">
        <f>IFERROR(INDEX(Sheep!$R$330:$R$337,IE51,1),0)</f>
        <v>44966</v>
      </c>
      <c r="IF52" s="497">
        <f>IFERROR(INDEX(Sheep!$R$330:$R$337,IF51,1),0)</f>
        <v>44966</v>
      </c>
      <c r="IG52" s="497">
        <f>IFERROR(INDEX(Sheep!$R$330:$R$337,IG51,1),0)</f>
        <v>44966</v>
      </c>
      <c r="IH52" s="497">
        <f>IFERROR(INDEX(Sheep!$R$330:$R$337,IH51,1),0)</f>
        <v>44966</v>
      </c>
      <c r="II52" s="497">
        <f>IFERROR(INDEX(Sheep!$R$330:$R$337,II51,1),0)</f>
        <v>44966</v>
      </c>
      <c r="IJ52" s="497">
        <f>IFERROR(INDEX(Sheep!$R$330:$R$337,IJ51,1),0)</f>
        <v>44966</v>
      </c>
      <c r="IK52" s="497">
        <f>IFERROR(INDEX(Sheep!$R$330:$R$337,IK51,1),0)</f>
        <v>44966</v>
      </c>
      <c r="IL52" s="497">
        <f>IFERROR(INDEX(Sheep!$R$330:$R$337,IL51,1),0)</f>
        <v>44966</v>
      </c>
      <c r="IM52" s="497">
        <f>IFERROR(INDEX(Sheep!$R$330:$R$337,IM51,1),0)</f>
        <v>44966</v>
      </c>
      <c r="IN52" s="497">
        <f>IFERROR(INDEX(Sheep!$R$330:$R$337,IN51,1),0)</f>
        <v>44966</v>
      </c>
      <c r="IO52" s="497">
        <f>IFERROR(INDEX(Sheep!$R$330:$R$337,IO51,1),0)</f>
        <v>44966</v>
      </c>
      <c r="IP52" s="497">
        <f>IFERROR(INDEX(Sheep!$R$330:$R$337,IP51,1),0)</f>
        <v>44966</v>
      </c>
      <c r="IQ52" s="497">
        <f>IFERROR(INDEX(Sheep!$R$330:$R$337,IQ51,1),0)</f>
        <v>44966</v>
      </c>
      <c r="IR52" s="497">
        <f>IFERROR(INDEX(Sheep!$R$330:$R$337,IR51,1),0)</f>
        <v>44966</v>
      </c>
      <c r="IS52" s="497">
        <f>IFERROR(INDEX(Sheep!$R$330:$R$337,IS51,1),0)</f>
        <v>44966</v>
      </c>
      <c r="IT52" s="497">
        <f>IFERROR(INDEX(Sheep!$R$330:$R$337,IT51,1),0)</f>
        <v>44966</v>
      </c>
      <c r="IU52" s="497">
        <f>IFERROR(INDEX(Sheep!$R$330:$R$337,IU51,1),0)</f>
        <v>44966</v>
      </c>
      <c r="IV52" s="497">
        <f>IFERROR(INDEX(Sheep!$R$330:$R$337,IV51,1),0)</f>
        <v>44966</v>
      </c>
      <c r="IW52" s="497">
        <f>IFERROR(INDEX(Sheep!$R$330:$R$337,IW51,1),0)</f>
        <v>44966</v>
      </c>
      <c r="IX52" s="497">
        <f>IFERROR(INDEX(Sheep!$R$330:$R$337,IX51,1),0)</f>
        <v>44966</v>
      </c>
      <c r="IY52" s="497">
        <f>IFERROR(INDEX(Sheep!$R$330:$R$337,IY51,1),0)</f>
        <v>44966</v>
      </c>
      <c r="IZ52" s="497">
        <f>IFERROR(INDEX(Sheep!$R$330:$R$337,IZ51,1),0)</f>
        <v>44966</v>
      </c>
      <c r="JA52" s="497">
        <f>IFERROR(INDEX(Sheep!$R$330:$R$337,JA51,1),0)</f>
        <v>44966</v>
      </c>
      <c r="JB52" s="497">
        <f>IFERROR(INDEX(Sheep!$R$330:$R$337,JB51,1),0)</f>
        <v>44966</v>
      </c>
      <c r="JC52" s="497">
        <f>IFERROR(INDEX(Sheep!$R$330:$R$337,JC51,1),0)</f>
        <v>44966</v>
      </c>
      <c r="JD52" s="497">
        <f>IFERROR(INDEX(Sheep!$R$330:$R$337,JD51,1),0)</f>
        <v>44966</v>
      </c>
      <c r="JE52" s="497">
        <f>IFERROR(INDEX(Sheep!$R$330:$R$337,JE51,1),0)</f>
        <v>44966</v>
      </c>
      <c r="JF52" s="497">
        <f>IFERROR(INDEX(Sheep!$R$330:$R$337,JF51,1),0)</f>
        <v>44966</v>
      </c>
      <c r="JG52" s="497">
        <f>IFERROR(INDEX(Sheep!$R$330:$R$337,JG51,1),0)</f>
        <v>44966</v>
      </c>
      <c r="JH52" s="497">
        <f>IFERROR(INDEX(Sheep!$R$330:$R$337,JH51,1),0)</f>
        <v>44966</v>
      </c>
      <c r="JI52" s="497">
        <f>IFERROR(INDEX(Sheep!$R$330:$R$337,JI51,1),0)</f>
        <v>44966</v>
      </c>
      <c r="JJ52" s="497">
        <f>IFERROR(INDEX(Sheep!$R$330:$R$337,JJ51,1),0)</f>
        <v>44966</v>
      </c>
      <c r="JK52" s="497">
        <f>IFERROR(INDEX(Sheep!$R$330:$R$337,JK51,1),0)</f>
        <v>44966</v>
      </c>
      <c r="JL52" s="497">
        <f>IFERROR(INDEX(Sheep!$R$330:$R$337,JL51,1),0)</f>
        <v>44966</v>
      </c>
      <c r="JM52" s="497">
        <f>IFERROR(INDEX(Sheep!$R$330:$R$337,JM51,1),0)</f>
        <v>44966</v>
      </c>
      <c r="JN52" s="497">
        <f>IFERROR(INDEX(Sheep!$R$330:$R$337,JN51,1),0)</f>
        <v>44966</v>
      </c>
      <c r="JO52" s="497">
        <f>IFERROR(INDEX(Sheep!$R$330:$R$337,JO51,1),0)</f>
        <v>44966</v>
      </c>
      <c r="JP52" s="497">
        <f>IFERROR(INDEX(Sheep!$R$330:$R$337,JP51,1),0)</f>
        <v>45332</v>
      </c>
      <c r="JQ52" s="497">
        <f>IFERROR(INDEX(Sheep!$R$330:$R$337,JQ51,1),0)</f>
        <v>45332</v>
      </c>
      <c r="JR52" s="497">
        <f>IFERROR(INDEX(Sheep!$R$330:$R$337,JR51,1),0)</f>
        <v>45332</v>
      </c>
      <c r="JS52" s="497">
        <f>IFERROR(INDEX(Sheep!$R$330:$R$337,JS51,1),0)</f>
        <v>45332</v>
      </c>
      <c r="JT52" s="497">
        <f>IFERROR(INDEX(Sheep!$R$330:$R$337,JT51,1),0)</f>
        <v>45332</v>
      </c>
      <c r="JU52" s="497">
        <f>IFERROR(INDEX(Sheep!$R$330:$R$337,JU51,1),0)</f>
        <v>45332</v>
      </c>
      <c r="JV52" s="497">
        <f>IFERROR(INDEX(Sheep!$R$330:$R$337,JV51,1),0)</f>
        <v>45332</v>
      </c>
      <c r="JW52" s="497">
        <f>IFERROR(INDEX(Sheep!$R$330:$R$337,JW51,1),0)</f>
        <v>45332</v>
      </c>
      <c r="JX52" s="497">
        <f>IFERROR(INDEX(Sheep!$R$330:$R$337,JX51,1),0)</f>
        <v>45332</v>
      </c>
      <c r="JY52" s="497">
        <f>IFERROR(INDEX(Sheep!$R$330:$R$337,JY51,1),0)</f>
        <v>45332</v>
      </c>
      <c r="JZ52" s="497">
        <f>IFERROR(INDEX(Sheep!$R$330:$R$337,JZ51,1),0)</f>
        <v>45332</v>
      </c>
      <c r="KA52" s="497">
        <f>IFERROR(INDEX(Sheep!$R$330:$R$337,KA51,1),0)</f>
        <v>45332</v>
      </c>
      <c r="KB52" s="497">
        <f>IFERROR(INDEX(Sheep!$R$330:$R$337,KB51,1),0)</f>
        <v>45332</v>
      </c>
      <c r="KC52" s="497">
        <f>IFERROR(INDEX(Sheep!$R$330:$R$337,KC51,1),0)</f>
        <v>45332</v>
      </c>
      <c r="KD52" s="497">
        <f>IFERROR(INDEX(Sheep!$R$330:$R$337,KD51,1),0)</f>
        <v>45332</v>
      </c>
      <c r="KE52" s="497">
        <f>IFERROR(INDEX(Sheep!$R$330:$R$337,KE51,1),0)</f>
        <v>45332</v>
      </c>
      <c r="KF52" s="497">
        <f>IFERROR(INDEX(Sheep!$R$330:$R$337,KF51,1),0)</f>
        <v>45332</v>
      </c>
      <c r="KG52" s="497">
        <f>IFERROR(INDEX(Sheep!$R$330:$R$337,KG51,1),0)</f>
        <v>45332</v>
      </c>
      <c r="KH52" s="497">
        <f>IFERROR(INDEX(Sheep!$R$330:$R$337,KH51,1),0)</f>
        <v>45332</v>
      </c>
      <c r="KI52" s="497">
        <f>IFERROR(INDEX(Sheep!$R$330:$R$337,KI51,1),0)</f>
        <v>45332</v>
      </c>
      <c r="KJ52" s="497">
        <f>IFERROR(INDEX(Sheep!$R$330:$R$337,KJ51,1),0)</f>
        <v>45332</v>
      </c>
      <c r="KK52" s="497">
        <f>IFERROR(INDEX(Sheep!$R$330:$R$337,KK51,1),0)</f>
        <v>45332</v>
      </c>
      <c r="KL52" s="497">
        <f>IFERROR(INDEX(Sheep!$R$330:$R$337,KL51,1),0)</f>
        <v>45332</v>
      </c>
      <c r="KM52" s="497">
        <f>IFERROR(INDEX(Sheep!$R$330:$R$337,KM51,1),0)</f>
        <v>45332</v>
      </c>
      <c r="KN52" s="497">
        <f>IFERROR(INDEX(Sheep!$R$330:$R$337,KN51,1),0)</f>
        <v>45332</v>
      </c>
      <c r="KO52" s="497">
        <f>IFERROR(INDEX(Sheep!$R$330:$R$337,KO51,1),0)</f>
        <v>45332</v>
      </c>
      <c r="KP52" s="497">
        <f>IFERROR(INDEX(Sheep!$R$330:$R$337,KP51,1),0)</f>
        <v>45332</v>
      </c>
      <c r="KQ52" s="497">
        <f>IFERROR(INDEX(Sheep!$R$330:$R$337,KQ51,1),0)</f>
        <v>45332</v>
      </c>
      <c r="KR52" s="497">
        <f>IFERROR(INDEX(Sheep!$R$330:$R$337,KR51,1),0)</f>
        <v>45332</v>
      </c>
      <c r="KS52" s="497">
        <f>IFERROR(INDEX(Sheep!$R$330:$R$337,KS51,1),0)</f>
        <v>45332</v>
      </c>
      <c r="KT52" s="497">
        <f>IFERROR(INDEX(Sheep!$R$330:$R$337,KT51,1),0)</f>
        <v>45332</v>
      </c>
      <c r="KU52" s="497">
        <f>IFERROR(INDEX(Sheep!$R$330:$R$337,KU51,1),0)</f>
        <v>45332</v>
      </c>
      <c r="KV52" s="497">
        <f>IFERROR(INDEX(Sheep!$R$330:$R$337,KV51,1),0)</f>
        <v>45332</v>
      </c>
      <c r="KW52" s="497">
        <f>IFERROR(INDEX(Sheep!$R$330:$R$337,KW51,1),0)</f>
        <v>45332</v>
      </c>
      <c r="KX52" s="497">
        <f>IFERROR(INDEX(Sheep!$R$330:$R$337,KX51,1),0)</f>
        <v>45332</v>
      </c>
      <c r="KY52" s="497">
        <f>IFERROR(INDEX(Sheep!$R$330:$R$337,KY51,1),0)</f>
        <v>45332</v>
      </c>
      <c r="KZ52" s="497">
        <f>IFERROR(INDEX(Sheep!$R$330:$R$337,KZ51,1),0)</f>
        <v>45332</v>
      </c>
      <c r="LA52" s="497">
        <f>IFERROR(INDEX(Sheep!$R$330:$R$337,LA51,1),0)</f>
        <v>45332</v>
      </c>
      <c r="LB52" s="497">
        <f>IFERROR(INDEX(Sheep!$R$330:$R$337,LB51,1),0)</f>
        <v>45332</v>
      </c>
      <c r="LC52" s="497">
        <f>IFERROR(INDEX(Sheep!$R$330:$R$337,LC51,1),0)</f>
        <v>45332</v>
      </c>
      <c r="LD52" s="497">
        <f>IFERROR(INDEX(Sheep!$R$330:$R$337,LD51,1),0)</f>
        <v>45332</v>
      </c>
      <c r="LE52" s="497">
        <f>IFERROR(INDEX(Sheep!$R$330:$R$337,LE51,1),0)</f>
        <v>45332</v>
      </c>
      <c r="LF52" s="497">
        <f>IFERROR(INDEX(Sheep!$R$330:$R$337,LF51,1),0)</f>
        <v>45332</v>
      </c>
      <c r="LG52" s="497">
        <f>IFERROR(INDEX(Sheep!$R$330:$R$337,LG51,1),0)</f>
        <v>45332</v>
      </c>
      <c r="LH52" s="497">
        <f>IFERROR(INDEX(Sheep!$R$330:$R$337,LH51,1),0)</f>
        <v>45332</v>
      </c>
      <c r="LI52" s="497">
        <f>IFERROR(INDEX(Sheep!$R$330:$R$337,LI51,1),0)</f>
        <v>45332</v>
      </c>
      <c r="LJ52" s="497">
        <f>IFERROR(INDEX(Sheep!$R$330:$R$337,LJ51,1),0)</f>
        <v>45332</v>
      </c>
      <c r="LK52" s="497">
        <f>IFERROR(INDEX(Sheep!$R$330:$R$337,LK51,1),0)</f>
        <v>45332</v>
      </c>
      <c r="LL52" s="497">
        <f>IFERROR(INDEX(Sheep!$R$330:$R$337,LL51,1),0)</f>
        <v>45332</v>
      </c>
      <c r="LM52" s="497">
        <f>IFERROR(INDEX(Sheep!$R$330:$R$337,LM51,1),0)</f>
        <v>45332</v>
      </c>
      <c r="LN52" s="497">
        <f>IFERROR(INDEX(Sheep!$R$330:$R$337,LN51,1),0)</f>
        <v>45332</v>
      </c>
      <c r="LO52" s="497">
        <f>IFERROR(INDEX(Sheep!$R$330:$R$337,LO51,1),0)</f>
        <v>45332</v>
      </c>
      <c r="LP52" s="497">
        <f>IFERROR(INDEX(Sheep!$R$330:$R$337,LP51,1),0)</f>
        <v>45697</v>
      </c>
      <c r="LQ52" s="497">
        <f>IFERROR(INDEX(Sheep!$R$330:$R$337,LQ51,1),0)</f>
        <v>45697</v>
      </c>
      <c r="LR52" s="497">
        <f>IFERROR(INDEX(Sheep!$R$330:$R$337,LR51,1),0)</f>
        <v>45697</v>
      </c>
      <c r="LS52" s="497">
        <f>IFERROR(INDEX(Sheep!$R$330:$R$337,LS51,1),0)</f>
        <v>45697</v>
      </c>
      <c r="LT52" s="497">
        <f>IFERROR(INDEX(Sheep!$R$330:$R$337,LT51,1),0)</f>
        <v>45697</v>
      </c>
      <c r="LU52" s="497">
        <f>IFERROR(INDEX(Sheep!$R$330:$R$337,LU51,1),0)</f>
        <v>45697</v>
      </c>
      <c r="LV52" s="497">
        <f>IFERROR(INDEX(Sheep!$R$330:$R$337,LV51,1),0)</f>
        <v>45697</v>
      </c>
      <c r="LW52" s="497">
        <f>IFERROR(INDEX(Sheep!$R$330:$R$337,LW51,1),0)</f>
        <v>45697</v>
      </c>
      <c r="LX52" s="497">
        <f>IFERROR(INDEX(Sheep!$R$330:$R$337,LX51,1),0)</f>
        <v>45697</v>
      </c>
      <c r="LY52" s="497">
        <f>IFERROR(INDEX(Sheep!$R$330:$R$337,LY51,1),0)</f>
        <v>45697</v>
      </c>
      <c r="LZ52" s="497">
        <f>IFERROR(INDEX(Sheep!$R$330:$R$337,LZ51,1),0)</f>
        <v>45697</v>
      </c>
      <c r="MA52" s="497">
        <f>IFERROR(INDEX(Sheep!$R$330:$R$337,MA51,1),0)</f>
        <v>45697</v>
      </c>
      <c r="MB52" s="497">
        <f>IFERROR(INDEX(Sheep!$R$330:$R$337,MB51,1),0)</f>
        <v>45697</v>
      </c>
      <c r="MC52" s="497">
        <f>IFERROR(INDEX(Sheep!$R$330:$R$337,MC51,1),0)</f>
        <v>45697</v>
      </c>
      <c r="MD52" s="497">
        <f>IFERROR(INDEX(Sheep!$R$330:$R$337,MD51,1),0)</f>
        <v>45697</v>
      </c>
      <c r="ME52" s="497">
        <f>IFERROR(INDEX(Sheep!$R$330:$R$337,ME51,1),0)</f>
        <v>45697</v>
      </c>
      <c r="MF52" s="497">
        <f>IFERROR(INDEX(Sheep!$R$330:$R$337,MF51,1),0)</f>
        <v>45697</v>
      </c>
      <c r="MG52" s="497">
        <f>IFERROR(INDEX(Sheep!$R$330:$R$337,MG51,1),0)</f>
        <v>45697</v>
      </c>
      <c r="MH52" s="497">
        <f>IFERROR(INDEX(Sheep!$R$330:$R$337,MH51,1),0)</f>
        <v>45697</v>
      </c>
      <c r="MI52" s="497">
        <f>IFERROR(INDEX(Sheep!$R$330:$R$337,MI51,1),0)</f>
        <v>45697</v>
      </c>
      <c r="MJ52" s="497">
        <f>IFERROR(INDEX(Sheep!$R$330:$R$337,MJ51,1),0)</f>
        <v>45697</v>
      </c>
      <c r="MK52" s="497">
        <f>IFERROR(INDEX(Sheep!$R$330:$R$337,MK51,1),0)</f>
        <v>45697</v>
      </c>
      <c r="ML52" s="497">
        <f>IFERROR(INDEX(Sheep!$R$330:$R$337,ML51,1),0)</f>
        <v>45697</v>
      </c>
      <c r="MM52" s="497">
        <f>IFERROR(INDEX(Sheep!$R$330:$R$337,MM51,1),0)</f>
        <v>45697</v>
      </c>
      <c r="MN52" s="497">
        <f>IFERROR(INDEX(Sheep!$R$330:$R$337,MN51,1),0)</f>
        <v>45697</v>
      </c>
      <c r="MO52" s="497">
        <f>IFERROR(INDEX(Sheep!$R$330:$R$337,MO51,1),0)</f>
        <v>45697</v>
      </c>
      <c r="MP52" s="497">
        <f>IFERROR(INDEX(Sheep!$R$330:$R$337,MP51,1),0)</f>
        <v>45697</v>
      </c>
      <c r="MQ52" s="497">
        <f>IFERROR(INDEX(Sheep!$R$330:$R$337,MQ51,1),0)</f>
        <v>45697</v>
      </c>
      <c r="MR52" s="497">
        <f>IFERROR(INDEX(Sheep!$R$330:$R$337,MR51,1),0)</f>
        <v>45697</v>
      </c>
      <c r="MS52" s="497">
        <f>IFERROR(INDEX(Sheep!$R$330:$R$337,MS51,1),0)</f>
        <v>45697</v>
      </c>
      <c r="MT52" s="497">
        <f>IFERROR(INDEX(Sheep!$R$330:$R$337,MT51,1),0)</f>
        <v>45697</v>
      </c>
      <c r="MU52" s="497">
        <f>IFERROR(INDEX(Sheep!$R$330:$R$337,MU51,1),0)</f>
        <v>45697</v>
      </c>
      <c r="MV52" s="497">
        <f>IFERROR(INDEX(Sheep!$R$330:$R$337,MV51,1),0)</f>
        <v>45697</v>
      </c>
      <c r="MW52" s="497">
        <f>IFERROR(INDEX(Sheep!$R$330:$R$337,MW51,1),0)</f>
        <v>45697</v>
      </c>
      <c r="MX52" s="497">
        <f>IFERROR(INDEX(Sheep!$R$330:$R$337,MX51,1),0)</f>
        <v>45697</v>
      </c>
      <c r="MY52" s="497">
        <f>IFERROR(INDEX(Sheep!$R$330:$R$337,MY51,1),0)</f>
        <v>45697</v>
      </c>
      <c r="MZ52" s="497">
        <f>IFERROR(INDEX(Sheep!$R$330:$R$337,MZ51,1),0)</f>
        <v>45697</v>
      </c>
      <c r="NA52" s="497">
        <f>IFERROR(INDEX(Sheep!$R$330:$R$337,NA51,1),0)</f>
        <v>45697</v>
      </c>
      <c r="NB52" s="497">
        <f>IFERROR(INDEX(Sheep!$R$330:$R$337,NB51,1),0)</f>
        <v>45697</v>
      </c>
      <c r="NC52" s="497">
        <f>IFERROR(INDEX(Sheep!$R$330:$R$337,NC51,1),0)</f>
        <v>45697</v>
      </c>
      <c r="ND52" s="497">
        <f>IFERROR(INDEX(Sheep!$R$330:$R$337,ND51,1),0)</f>
        <v>45697</v>
      </c>
      <c r="NE52" s="497">
        <f>IFERROR(INDEX(Sheep!$R$330:$R$337,NE51,1),0)</f>
        <v>45697</v>
      </c>
      <c r="NF52" s="497">
        <f>IFERROR(INDEX(Sheep!$R$330:$R$337,NF51,1),0)</f>
        <v>45697</v>
      </c>
      <c r="NG52" s="497">
        <f>IFERROR(INDEX(Sheep!$R$330:$R$337,NG51,1),0)</f>
        <v>45697</v>
      </c>
      <c r="NH52" s="497">
        <f>IFERROR(INDEX(Sheep!$R$330:$R$337,NH51,1),0)</f>
        <v>45697</v>
      </c>
      <c r="NI52" s="497">
        <f>IFERROR(INDEX(Sheep!$R$330:$R$337,NI51,1),0)</f>
        <v>45697</v>
      </c>
      <c r="NJ52" s="497">
        <f>IFERROR(INDEX(Sheep!$R$330:$R$337,NJ51,1),0)</f>
        <v>45697</v>
      </c>
      <c r="NK52" s="497">
        <f>IFERROR(INDEX(Sheep!$R$330:$R$337,NK51,1),0)</f>
        <v>45697</v>
      </c>
      <c r="NL52" s="497">
        <f>IFERROR(INDEX(Sheep!$R$330:$R$337,NL51,1),0)</f>
        <v>45697</v>
      </c>
      <c r="NM52" s="497">
        <f>IFERROR(INDEX(Sheep!$R$330:$R$337,NM51,1),0)</f>
        <v>45697</v>
      </c>
      <c r="NN52" s="497">
        <f>IFERROR(INDEX(Sheep!$R$330:$R$337,NN51,1),0)</f>
        <v>45697</v>
      </c>
      <c r="NO52" s="497">
        <f>IFERROR(INDEX(Sheep!$R$330:$R$337,NO51,1),0)</f>
        <v>45697</v>
      </c>
      <c r="NP52" s="497">
        <f>IFERROR(INDEX(Sheep!$R$330:$R$337,NP51,1),0)</f>
        <v>46062</v>
      </c>
      <c r="NQ52" s="497">
        <f>IFERROR(INDEX(Sheep!$R$330:$R$337,NQ51,1),0)</f>
        <v>46062</v>
      </c>
      <c r="NR52" s="497">
        <f>IFERROR(INDEX(Sheep!$R$330:$R$337,NR51,1),0)</f>
        <v>46062</v>
      </c>
      <c r="NS52" s="497">
        <f>IFERROR(INDEX(Sheep!$R$330:$R$337,NS51,1),0)</f>
        <v>46062</v>
      </c>
      <c r="NT52" s="497">
        <f>IFERROR(INDEX(Sheep!$R$330:$R$337,NT51,1),0)</f>
        <v>46062</v>
      </c>
      <c r="NU52" s="497">
        <f>IFERROR(INDEX(Sheep!$R$330:$R$337,NU51,1),0)</f>
        <v>46062</v>
      </c>
      <c r="NV52" s="497">
        <f>IFERROR(INDEX(Sheep!$R$330:$R$337,NV51,1),0)</f>
        <v>46062</v>
      </c>
      <c r="NW52" s="497">
        <f>IFERROR(INDEX(Sheep!$R$330:$R$337,NW51,1),0)</f>
        <v>46062</v>
      </c>
      <c r="NX52" s="497">
        <f>IFERROR(INDEX(Sheep!$R$330:$R$337,NX51,1),0)</f>
        <v>46062</v>
      </c>
      <c r="NY52" s="497">
        <f>IFERROR(INDEX(Sheep!$R$330:$R$337,NY51,1),0)</f>
        <v>46062</v>
      </c>
      <c r="NZ52" s="497">
        <f>IFERROR(INDEX(Sheep!$R$330:$R$337,NZ51,1),0)</f>
        <v>46062</v>
      </c>
      <c r="OA52" s="497">
        <f>IFERROR(INDEX(Sheep!$R$330:$R$337,OA51,1),0)</f>
        <v>46062</v>
      </c>
      <c r="OB52" s="497">
        <f>IFERROR(INDEX(Sheep!$R$330:$R$337,OB51,1),0)</f>
        <v>46062</v>
      </c>
      <c r="OC52" s="497">
        <f>IFERROR(INDEX(Sheep!$R$330:$R$337,OC51,1),0)</f>
        <v>46062</v>
      </c>
      <c r="OD52" s="497">
        <f>IFERROR(INDEX(Sheep!$R$330:$R$337,OD51,1),0)</f>
        <v>46062</v>
      </c>
      <c r="OE52" s="497">
        <f>IFERROR(INDEX(Sheep!$R$330:$R$337,OE51,1),0)</f>
        <v>46062</v>
      </c>
      <c r="OF52" s="497">
        <f>IFERROR(INDEX(Sheep!$R$330:$R$337,OF51,1),0)</f>
        <v>46062</v>
      </c>
      <c r="OG52" s="497">
        <f>IFERROR(INDEX(Sheep!$R$330:$R$337,OG51,1),0)</f>
        <v>46062</v>
      </c>
      <c r="OH52" s="497">
        <f>IFERROR(INDEX(Sheep!$R$330:$R$337,OH51,1),0)</f>
        <v>46062</v>
      </c>
      <c r="OI52" s="497">
        <f>IFERROR(INDEX(Sheep!$R$330:$R$337,OI51,1),0)</f>
        <v>46062</v>
      </c>
      <c r="OJ52" s="497">
        <f>IFERROR(INDEX(Sheep!$R$330:$R$337,OJ51,1),0)</f>
        <v>46062</v>
      </c>
      <c r="OK52" s="497">
        <f>IFERROR(INDEX(Sheep!$R$330:$R$337,OK51,1),0)</f>
        <v>46062</v>
      </c>
      <c r="OL52" s="497">
        <f>IFERROR(INDEX(Sheep!$R$330:$R$337,OL51,1),0)</f>
        <v>46062</v>
      </c>
      <c r="OM52" s="497">
        <f>IFERROR(INDEX(Sheep!$R$330:$R$337,OM51,1),0)</f>
        <v>46062</v>
      </c>
      <c r="ON52" s="497">
        <f>IFERROR(INDEX(Sheep!$R$330:$R$337,ON51,1),0)</f>
        <v>46062</v>
      </c>
      <c r="OO52" s="497">
        <f>IFERROR(INDEX(Sheep!$R$330:$R$337,OO51,1),0)</f>
        <v>46062</v>
      </c>
      <c r="OP52" s="497">
        <f>IFERROR(INDEX(Sheep!$R$330:$R$337,OP51,1),0)</f>
        <v>46062</v>
      </c>
      <c r="OQ52" s="497">
        <f>IFERROR(INDEX(Sheep!$R$330:$R$337,OQ51,1),0)</f>
        <v>46062</v>
      </c>
      <c r="OR52" s="497">
        <f>IFERROR(INDEX(Sheep!$R$330:$R$337,OR51,1),0)</f>
        <v>46062</v>
      </c>
      <c r="OS52" s="497">
        <f>IFERROR(INDEX(Sheep!$R$330:$R$337,OS51,1),0)</f>
        <v>46062</v>
      </c>
      <c r="OT52" s="497">
        <f>IFERROR(INDEX(Sheep!$R$330:$R$337,OT51,1),0)</f>
        <v>46062</v>
      </c>
      <c r="OU52" s="497">
        <f>IFERROR(INDEX(Sheep!$R$330:$R$337,OU51,1),0)</f>
        <v>46062</v>
      </c>
      <c r="OV52" s="497">
        <f>IFERROR(INDEX(Sheep!$R$330:$R$337,OV51,1),0)</f>
        <v>46062</v>
      </c>
      <c r="OW52" s="497">
        <f>IFERROR(INDEX(Sheep!$R$330:$R$337,OW51,1),0)</f>
        <v>46062</v>
      </c>
      <c r="OX52" s="497">
        <f>IFERROR(INDEX(Sheep!$R$330:$R$337,OX51,1),0)</f>
        <v>46062</v>
      </c>
      <c r="OY52" s="497">
        <f>IFERROR(INDEX(Sheep!$R$330:$R$337,OY51,1),0)</f>
        <v>46062</v>
      </c>
      <c r="OZ52" s="497">
        <f>IFERROR(INDEX(Sheep!$R$330:$R$337,OZ51,1),0)</f>
        <v>46062</v>
      </c>
      <c r="PA52" s="497">
        <f>IFERROR(INDEX(Sheep!$R$330:$R$337,PA51,1),0)</f>
        <v>46062</v>
      </c>
      <c r="PB52" s="497">
        <f>IFERROR(INDEX(Sheep!$R$330:$R$337,PB51,1),0)</f>
        <v>46062</v>
      </c>
      <c r="PC52" s="497">
        <f>IFERROR(INDEX(Sheep!$R$330:$R$337,PC51,1),0)</f>
        <v>46062</v>
      </c>
      <c r="PD52" s="497">
        <f>IFERROR(INDEX(Sheep!$R$330:$R$337,PD51,1),0)</f>
        <v>46062</v>
      </c>
      <c r="PE52" s="497">
        <f>IFERROR(INDEX(Sheep!$R$330:$R$337,PE51,1),0)</f>
        <v>46062</v>
      </c>
      <c r="PF52" s="497">
        <f>IFERROR(INDEX(Sheep!$R$330:$R$337,PF51,1),0)</f>
        <v>46062</v>
      </c>
      <c r="PG52" s="497">
        <f>IFERROR(INDEX(Sheep!$R$330:$R$337,PG51,1),0)</f>
        <v>46062</v>
      </c>
      <c r="PH52" s="497">
        <f>IFERROR(INDEX(Sheep!$R$330:$R$337,PH51,1),0)</f>
        <v>46062</v>
      </c>
      <c r="PI52" s="497">
        <f>IFERROR(INDEX(Sheep!$R$330:$R$337,PI51,1),0)</f>
        <v>46062</v>
      </c>
      <c r="PJ52" s="497">
        <f>IFERROR(INDEX(Sheep!$R$330:$R$337,PJ51,1),0)</f>
        <v>46062</v>
      </c>
      <c r="PK52" s="497">
        <f>IFERROR(INDEX(Sheep!$R$330:$R$337,PK51,1),0)</f>
        <v>46062</v>
      </c>
      <c r="PL52" s="497">
        <f>IFERROR(INDEX(Sheep!$R$330:$R$337,PL51,1),0)</f>
        <v>46062</v>
      </c>
      <c r="PM52" s="497">
        <f>IFERROR(INDEX(Sheep!$R$330:$R$337,PM51,1),0)</f>
        <v>46062</v>
      </c>
      <c r="PN52" s="497">
        <f>IFERROR(INDEX(Sheep!$R$330:$R$337,PN51,1),0)</f>
        <v>46062</v>
      </c>
      <c r="PO52" s="497">
        <f>IFERROR(INDEX(Sheep!$R$330:$R$337,PO51,1),0)</f>
        <v>46062</v>
      </c>
      <c r="PP52" s="497">
        <f>IFERROR(INDEX(Sheep!$R$330:$R$337,PP51,1),0)</f>
        <v>46427</v>
      </c>
      <c r="PQ52" s="497">
        <f>IFERROR(INDEX(Sheep!$R$330:$R$337,PQ51,1),0)</f>
        <v>46427</v>
      </c>
      <c r="PR52" s="497">
        <f>IFERROR(INDEX(Sheep!$R$330:$R$337,PR51,1),0)</f>
        <v>46427</v>
      </c>
      <c r="PS52" s="497">
        <f>IFERROR(INDEX(Sheep!$R$330:$R$337,PS51,1),0)</f>
        <v>46427</v>
      </c>
      <c r="PT52" s="497">
        <f>IFERROR(INDEX(Sheep!$R$330:$R$337,PT51,1),0)</f>
        <v>46427</v>
      </c>
      <c r="PU52" s="497">
        <f>IFERROR(INDEX(Sheep!$R$330:$R$337,PU51,1),0)</f>
        <v>46427</v>
      </c>
      <c r="PV52" s="497">
        <f>IFERROR(INDEX(Sheep!$R$330:$R$337,PV51,1),0)</f>
        <v>46427</v>
      </c>
      <c r="PW52" s="497">
        <f>IFERROR(INDEX(Sheep!$R$330:$R$337,PW51,1),0)</f>
        <v>46427</v>
      </c>
      <c r="PX52" s="497">
        <f>IFERROR(INDEX(Sheep!$R$330:$R$337,PX51,1),0)</f>
        <v>46427</v>
      </c>
      <c r="PY52" s="497">
        <f>IFERROR(INDEX(Sheep!$R$330:$R$337,PY51,1),0)</f>
        <v>46427</v>
      </c>
      <c r="PZ52" s="497">
        <f>IFERROR(INDEX(Sheep!$R$330:$R$337,PZ51,1),0)</f>
        <v>46427</v>
      </c>
      <c r="QA52" s="497">
        <f>IFERROR(INDEX(Sheep!$R$330:$R$337,QA51,1),0)</f>
        <v>46427</v>
      </c>
      <c r="QB52" s="497">
        <f>IFERROR(INDEX(Sheep!$R$330:$R$337,QB51,1),0)</f>
        <v>46427</v>
      </c>
      <c r="QC52" s="497">
        <f>IFERROR(INDEX(Sheep!$R$330:$R$337,QC51,1),0)</f>
        <v>46427</v>
      </c>
      <c r="QD52" s="497">
        <f>IFERROR(INDEX(Sheep!$R$330:$R$337,QD51,1),0)</f>
        <v>46427</v>
      </c>
      <c r="QE52" s="497">
        <f>IFERROR(INDEX(Sheep!$R$330:$R$337,QE51,1),0)</f>
        <v>46427</v>
      </c>
      <c r="QF52" s="497">
        <f>IFERROR(INDEX(Sheep!$R$330:$R$337,QF51,1),0)</f>
        <v>46427</v>
      </c>
      <c r="QG52" s="497">
        <f>IFERROR(INDEX(Sheep!$R$330:$R$337,QG51,1),0)</f>
        <v>46427</v>
      </c>
      <c r="QH52" s="497">
        <f>IFERROR(INDEX(Sheep!$R$330:$R$337,QH51,1),0)</f>
        <v>46427</v>
      </c>
      <c r="QI52" s="497">
        <f>IFERROR(INDEX(Sheep!$R$330:$R$337,QI51,1),0)</f>
        <v>46427</v>
      </c>
      <c r="QJ52" s="497">
        <f>IFERROR(INDEX(Sheep!$R$330:$R$337,QJ51,1),0)</f>
        <v>46427</v>
      </c>
      <c r="QK52" s="497">
        <f>IFERROR(INDEX(Sheep!$R$330:$R$337,QK51,1),0)</f>
        <v>46427</v>
      </c>
      <c r="QL52" s="497">
        <f>IFERROR(INDEX(Sheep!$R$330:$R$337,QL51,1),0)</f>
        <v>46427</v>
      </c>
      <c r="QM52" s="497">
        <f>IFERROR(INDEX(Sheep!$R$330:$R$337,QM51,1),0)</f>
        <v>46427</v>
      </c>
      <c r="QN52" s="497">
        <f>IFERROR(INDEX(Sheep!$R$330:$R$337,QN51,1),0)</f>
        <v>46427</v>
      </c>
      <c r="QO52" s="497">
        <f>IFERROR(INDEX(Sheep!$R$330:$R$337,QO51,1),0)</f>
        <v>46427</v>
      </c>
      <c r="QP52" s="497">
        <f>IFERROR(INDEX(Sheep!$R$330:$R$337,QP51,1),0)</f>
        <v>46427</v>
      </c>
      <c r="QQ52" s="497">
        <f>IFERROR(INDEX(Sheep!$R$330:$R$337,QQ51,1),0)</f>
        <v>46427</v>
      </c>
      <c r="QR52" s="497">
        <f>IFERROR(INDEX(Sheep!$R$330:$R$337,QR51,1),0)</f>
        <v>46427</v>
      </c>
      <c r="QS52" s="497">
        <f>IFERROR(INDEX(Sheep!$R$330:$R$337,QS51,1),0)</f>
        <v>46427</v>
      </c>
      <c r="QT52" s="497">
        <f>IFERROR(INDEX(Sheep!$R$330:$R$337,QT51,1),0)</f>
        <v>46427</v>
      </c>
      <c r="QU52" s="497">
        <f>IFERROR(INDEX(Sheep!$R$330:$R$337,QU51,1),0)</f>
        <v>46427</v>
      </c>
      <c r="QV52" s="497">
        <f>IFERROR(INDEX(Sheep!$R$330:$R$337,QV51,1),0)</f>
        <v>46427</v>
      </c>
      <c r="QW52" s="497">
        <f>IFERROR(INDEX(Sheep!$R$330:$R$337,QW51,1),0)</f>
        <v>46427</v>
      </c>
      <c r="QX52" s="497">
        <f>IFERROR(INDEX(Sheep!$R$330:$R$337,QX51,1),0)</f>
        <v>46427</v>
      </c>
      <c r="QY52" s="497">
        <f>IFERROR(INDEX(Sheep!$R$330:$R$337,QY51,1),0)</f>
        <v>46427</v>
      </c>
      <c r="QZ52" s="497">
        <f>IFERROR(INDEX(Sheep!$R$330:$R$337,QZ51,1),0)</f>
        <v>46427</v>
      </c>
      <c r="RA52" s="497">
        <f>IFERROR(INDEX(Sheep!$R$330:$R$337,RA51,1),0)</f>
        <v>46427</v>
      </c>
      <c r="RB52" s="497">
        <f>IFERROR(INDEX(Sheep!$R$330:$R$337,RB51,1),0)</f>
        <v>46427</v>
      </c>
      <c r="RC52" s="497">
        <f>IFERROR(INDEX(Sheep!$R$330:$R$337,RC51,1),0)</f>
        <v>46427</v>
      </c>
      <c r="RD52" s="497">
        <f>IFERROR(INDEX(Sheep!$R$330:$R$337,RD51,1),0)</f>
        <v>46427</v>
      </c>
      <c r="RE52" s="497">
        <f>IFERROR(INDEX(Sheep!$R$330:$R$337,RE51,1),0)</f>
        <v>46427</v>
      </c>
      <c r="RF52" s="497">
        <f>IFERROR(INDEX(Sheep!$R$330:$R$337,RF51,1),0)</f>
        <v>46427</v>
      </c>
      <c r="RG52" s="497">
        <f>IFERROR(INDEX(Sheep!$R$330:$R$337,RG51,1),0)</f>
        <v>46427</v>
      </c>
      <c r="RH52" s="497">
        <f>IFERROR(INDEX(Sheep!$R$330:$R$337,RH51,1),0)</f>
        <v>46427</v>
      </c>
      <c r="RI52" s="497">
        <f>IFERROR(INDEX(Sheep!$R$330:$R$337,RI51,1),0)</f>
        <v>46427</v>
      </c>
      <c r="RJ52" s="497">
        <f>IFERROR(INDEX(Sheep!$R$330:$R$337,RJ51,1),0)</f>
        <v>46427</v>
      </c>
      <c r="RK52" s="497">
        <f>IFERROR(INDEX(Sheep!$R$330:$R$337,RK51,1),0)</f>
        <v>46427</v>
      </c>
      <c r="RL52" s="497">
        <f>IFERROR(INDEX(Sheep!$R$330:$R$337,RL51,1),0)</f>
        <v>46427</v>
      </c>
      <c r="RM52" s="497">
        <f>IFERROR(INDEX(Sheep!$R$330:$R$337,RM51,1),0)</f>
        <v>46427</v>
      </c>
      <c r="RN52" s="497">
        <f>IFERROR(INDEX(Sheep!$R$330:$R$337,RN51,1),0)</f>
        <v>46427</v>
      </c>
      <c r="RO52" s="497">
        <f>IFERROR(INDEX(Sheep!$R$330:$R$337,RO51,1),0)</f>
        <v>46427</v>
      </c>
      <c r="RP52" s="497">
        <f>IFERROR(INDEX(Sheep!$R$330:$R$337,RP51,1),0)</f>
        <v>46427</v>
      </c>
      <c r="RQ52" s="497">
        <f>IFERROR(INDEX(Sheep!$R$330:$R$337,RQ51,1),0)</f>
        <v>46427</v>
      </c>
      <c r="RR52" s="497">
        <f>IFERROR(INDEX(Sheep!$R$330:$R$337,RR51,1),0)</f>
        <v>46427</v>
      </c>
      <c r="RS52" s="497">
        <f>IFERROR(INDEX(Sheep!$R$330:$R$337,RS51,1),0)</f>
        <v>46427</v>
      </c>
      <c r="RT52" s="497">
        <f>IFERROR(INDEX(Sheep!$R$330:$R$337,RT51,1),0)</f>
        <v>46427</v>
      </c>
      <c r="RU52" s="497">
        <f>IFERROR(INDEX(Sheep!$R$330:$R$337,RU51,1),0)</f>
        <v>46427</v>
      </c>
      <c r="RV52" s="497">
        <f>IFERROR(INDEX(Sheep!$R$330:$R$337,RV51,1),0)</f>
        <v>46427</v>
      </c>
      <c r="RW52" s="497">
        <f>IFERROR(INDEX(Sheep!$R$330:$R$337,RW51,1),0)</f>
        <v>46427</v>
      </c>
      <c r="RX52" s="497">
        <f>IFERROR(INDEX(Sheep!$R$330:$R$337,RX51,1),0)</f>
        <v>46427</v>
      </c>
      <c r="RY52" s="497">
        <f>IFERROR(INDEX(Sheep!$R$330:$R$337,RY51,1),0)</f>
        <v>46427</v>
      </c>
      <c r="RZ52" s="497">
        <f>IFERROR(INDEX(Sheep!$R$330:$R$337,RZ51,1),0)</f>
        <v>46427</v>
      </c>
      <c r="SA52" s="497">
        <f>IFERROR(INDEX(Sheep!$R$330:$R$337,SA51,1),0)</f>
        <v>46427</v>
      </c>
      <c r="SB52" s="497">
        <f>IFERROR(INDEX(Sheep!$R$330:$R$337,SB51,1),0)</f>
        <v>46427</v>
      </c>
      <c r="SC52" s="497">
        <f>IFERROR(INDEX(Sheep!$R$330:$R$337,SC51,1),0)</f>
        <v>46427</v>
      </c>
      <c r="SD52" s="497">
        <f>IFERROR(INDEX(Sheep!$R$330:$R$337,SD51,1),0)</f>
        <v>46427</v>
      </c>
      <c r="SE52" s="497">
        <f>IFERROR(INDEX(Sheep!$R$330:$R$337,SE51,1),0)</f>
        <v>46427</v>
      </c>
      <c r="SF52" s="497">
        <f>IFERROR(INDEX(Sheep!$R$330:$R$337,SF51,1),0)</f>
        <v>46427</v>
      </c>
      <c r="SG52" s="497">
        <f>IFERROR(INDEX(Sheep!$R$330:$R$337,SG51,1),0)</f>
        <v>46427</v>
      </c>
      <c r="SH52" s="497">
        <f>IFERROR(INDEX(Sheep!$R$330:$R$337,SH51,1),0)</f>
        <v>46427</v>
      </c>
      <c r="SI52" s="497">
        <f>IFERROR(INDEX(Sheep!$R$330:$R$337,SI51,1),0)</f>
        <v>0</v>
      </c>
      <c r="SJ52" s="253"/>
      <c r="SK52" s="255"/>
      <c r="SL52" s="243"/>
      <c r="SM52" s="243"/>
      <c r="SN52" s="243"/>
    </row>
    <row r="53" spans="1:508" outlineLevel="2" x14ac:dyDescent="0.35">
      <c r="A53" s="243"/>
      <c r="B53" s="252"/>
      <c r="C53" s="441">
        <f>INT($C$40)+2</f>
        <v>3</v>
      </c>
      <c r="D53" s="253"/>
      <c r="E53" s="325"/>
      <c r="F53" s="325"/>
      <c r="G53" s="253"/>
      <c r="H53" s="267"/>
      <c r="I53" s="267"/>
      <c r="J53" s="267" t="str">
        <f>Sheep!$H253</f>
        <v>Spr</v>
      </c>
      <c r="K53" s="267"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7"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7"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7"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7"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7"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7"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7"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7"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7"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7"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7"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7"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7"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7"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7"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7"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7"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7"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7"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7"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7"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7"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7"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7"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7"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7"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7"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7"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7"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7"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7"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7"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7"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7"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7"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7"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7"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7"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7"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7"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7"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7"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7"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7"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7"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7"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7"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7"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7"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7"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7"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7"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7"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7"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7"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7"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7"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7"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7"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7"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7"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7"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7"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7"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7"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7"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7"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7"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7"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7"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7"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7"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7"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7"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7"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7"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7"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7"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7"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7"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7"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7"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7"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7"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7"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7"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7"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7"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7"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7"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7"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7"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7"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7"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7"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7"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7"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7"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7"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7"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7"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7"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7"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7"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7"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7"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7"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7"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7"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7"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7"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7"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7"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7"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7"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7"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7"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7"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7"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7"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7"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7"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7"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7"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7"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7"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7"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7"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7"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7"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7"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7"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7"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7"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7"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7"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7"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7"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7"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7"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7"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7"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7"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7"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7"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7"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7"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7"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7"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7"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7"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7"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7"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7"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7"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7"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7"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7"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7"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7"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7"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7"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7"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7"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7"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7"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7"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7"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7"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7"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7"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7"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7"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7"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7"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7"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7"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7"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7"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7"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7"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7"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7"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7"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7"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7"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7"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7"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7"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7"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7"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7"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7"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7"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7"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7"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7"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7"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7"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7"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7"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7"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7"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7"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7"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7"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7"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7"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7"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7"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7"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7"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7"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7"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7"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7"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7"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7"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7"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7"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7"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7"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7"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7"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7"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7"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7"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7"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7"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7"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7"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7"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7"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7"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7"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7"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7"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7"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7"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7"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7"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7"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7"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7"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7"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7"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7"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7"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7"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7"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7"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7"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7"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7"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7"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7"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7"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7"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7"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7"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7"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7"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7"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7"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7"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7"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7"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7"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7"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7"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7"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7"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7"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7"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7"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7"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7"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7"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7"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7"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7"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7"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7"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7"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7"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7"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7"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7"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7"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7"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7"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7"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7"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7"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7"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7"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7"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7"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7"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7"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7"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7"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7"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7"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7"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7"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7"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7"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7"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7"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7"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7"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7"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7"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7"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7"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7"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7"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7"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7"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7"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7"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7"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7"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7"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7"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7"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7"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7"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7"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7"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7"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7"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7"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7"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7"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7"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7"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7"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7"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7"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7"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7"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7"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7"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7"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7"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7"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7"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7"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7"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7"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7"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7"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7"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7"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7"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7"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7"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7"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7"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7"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7"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7"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7"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7"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7"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7"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7"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7"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7"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7"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7"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7"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7"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7"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7"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7"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7"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7"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7"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7"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7"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7"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7"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7"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7"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7"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7"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7"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7"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7"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7"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7"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7"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7"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7"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7"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7"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7"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7"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7"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7"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7"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7"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7"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7"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7"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7"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7"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7"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7"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7"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7"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7"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7"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7"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7"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7"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7"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7"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7"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7"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7"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7"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7"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7"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7"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7"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7"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7"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7"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7"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7"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7"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7"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7"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7"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7"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7"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7"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7"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7"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7"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7"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7"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7"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7"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7"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7"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7"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7"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7"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7"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7"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7"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7"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7"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7"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7"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7"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7"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7"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7"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7"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7"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7"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7"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7"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7"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7"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7"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7"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7"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7"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7"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7"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7"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7"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7"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7"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7"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7"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7"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7"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7"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7"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7"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7"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7"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7"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7"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3"/>
      <c r="SK53" s="255"/>
      <c r="SL53" s="243"/>
      <c r="SM53" s="243"/>
      <c r="SN53" s="243"/>
    </row>
    <row r="54" spans="1:508" ht="11.9" customHeight="1" outlineLevel="2" x14ac:dyDescent="0.35">
      <c r="A54" s="243"/>
      <c r="B54" s="252" t="s">
        <v>391</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35">
      <c r="A55" s="243"/>
      <c r="B55" s="252"/>
      <c r="C55" s="441">
        <f>INT(MAX($C$59:$C$123))+1</f>
        <v>5</v>
      </c>
      <c r="D55" s="268"/>
      <c r="E55" s="325"/>
      <c r="F55" s="325"/>
      <c r="G55" s="268"/>
      <c r="H55" s="325" t="s">
        <v>713</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35">
      <c r="A56" s="243"/>
      <c r="B56" s="252" t="s">
        <v>392</v>
      </c>
      <c r="C56" s="441">
        <f>INT(MAX($C$59:$C$123))+1</f>
        <v>5</v>
      </c>
      <c r="D56" s="268" t="s">
        <v>393</v>
      </c>
      <c r="E56" s="325"/>
      <c r="F56" s="325"/>
      <c r="G56" s="268"/>
      <c r="H56" s="325" t="s">
        <v>714</v>
      </c>
      <c r="I56" s="325"/>
      <c r="J56" s="325"/>
      <c r="K56" s="676">
        <f>BK56</f>
        <v>7</v>
      </c>
      <c r="L56" s="676">
        <f t="shared" ref="L56:AB56" si="24">BL56</f>
        <v>7</v>
      </c>
      <c r="M56" s="676">
        <f t="shared" si="24"/>
        <v>7</v>
      </c>
      <c r="N56" s="676">
        <f t="shared" si="24"/>
        <v>7</v>
      </c>
      <c r="O56" s="676">
        <f t="shared" si="24"/>
        <v>8</v>
      </c>
      <c r="P56" s="676">
        <f t="shared" si="24"/>
        <v>8</v>
      </c>
      <c r="Q56" s="676">
        <f t="shared" si="24"/>
        <v>8</v>
      </c>
      <c r="R56" s="676">
        <f t="shared" si="24"/>
        <v>8</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5</v>
      </c>
      <c r="AX56" s="325">
        <f>MATCH(AX$44+4,Periods!$F$21:$F$31,1)-1</f>
        <v>5</v>
      </c>
      <c r="AY56" s="325">
        <f>MATCH(AY$44+4,Periods!$F$21:$F$31,1)-1</f>
        <v>5</v>
      </c>
      <c r="AZ56" s="325">
        <f>MATCH(AZ$44+4,Periods!$F$21:$F$31,1)-1</f>
        <v>5</v>
      </c>
      <c r="BA56" s="325">
        <f>MATCH(BA$44+4,Periods!$F$21:$F$31,1)-1</f>
        <v>5</v>
      </c>
      <c r="BB56" s="325">
        <f>MATCH(BB$44+4,Periods!$F$21:$F$31,1)-1</f>
        <v>5</v>
      </c>
      <c r="BC56" s="325">
        <f>MATCH(BC$44+4,Periods!$F$21:$F$31,1)-1</f>
        <v>5</v>
      </c>
      <c r="BD56" s="325">
        <f>MATCH(BD$44+4,Periods!$F$21:$F$31,1)-1</f>
        <v>6</v>
      </c>
      <c r="BE56" s="325">
        <f>MATCH(BE$44+4,Periods!$F$21:$F$31,1)-1</f>
        <v>6</v>
      </c>
      <c r="BF56" s="325">
        <f>MATCH(BF$44+4,Periods!$F$21:$F$31,1)-1</f>
        <v>6</v>
      </c>
      <c r="BG56" s="325">
        <f>MATCH(BG$44+4,Periods!$F$21:$F$31,1)-1</f>
        <v>6</v>
      </c>
      <c r="BH56" s="325">
        <f>MATCH(BH$44+4,Periods!$F$21:$F$31,1)-1</f>
        <v>6</v>
      </c>
      <c r="BI56" s="325">
        <f>MATCH(BI$44+4,Periods!$F$21:$F$31,1)-1</f>
        <v>6</v>
      </c>
      <c r="BJ56" s="325">
        <f>MATCH(BJ$44+4,Periods!$F$21:$F$31,1)-1</f>
        <v>6</v>
      </c>
      <c r="BK56" s="325">
        <f>MATCH(BK$44+4,Periods!$F$21:$F$31,1)-1</f>
        <v>7</v>
      </c>
      <c r="BL56" s="325">
        <f>MATCH(BL$44+4,Periods!$F$21:$F$31,1)-1</f>
        <v>7</v>
      </c>
      <c r="BM56" s="325">
        <f>MATCH(BM$44+4,Periods!$F$21:$F$31,1)-1</f>
        <v>7</v>
      </c>
      <c r="BN56" s="325">
        <f>MATCH(BN$44+4,Periods!$F$21:$F$31,1)-1</f>
        <v>7</v>
      </c>
      <c r="BO56" s="325">
        <f>MATCH(BO$44+4,Periods!$F$21:$F$31,1)-1</f>
        <v>8</v>
      </c>
      <c r="BP56" s="325">
        <f>MATCH(BP$44+4,Periods!$F$21:$F$31,1)-1</f>
        <v>8</v>
      </c>
      <c r="BQ56" s="325">
        <f>MATCH(BQ$44+4,Periods!$F$21:$F$31,1)-1</f>
        <v>8</v>
      </c>
      <c r="BR56" s="325">
        <f>MATCH(BR$44+4,Periods!$F$21:$F$31,1)-1</f>
        <v>8</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5</v>
      </c>
      <c r="CX56" s="676">
        <f t="shared" si="25"/>
        <v>5</v>
      </c>
      <c r="CY56" s="676">
        <f t="shared" si="25"/>
        <v>5</v>
      </c>
      <c r="CZ56" s="676">
        <f t="shared" si="25"/>
        <v>5</v>
      </c>
      <c r="DA56" s="676">
        <f t="shared" si="25"/>
        <v>5</v>
      </c>
      <c r="DB56" s="676">
        <f t="shared" si="25"/>
        <v>5</v>
      </c>
      <c r="DC56" s="676">
        <f t="shared" si="25"/>
        <v>5</v>
      </c>
      <c r="DD56" s="676">
        <f t="shared" si="25"/>
        <v>6</v>
      </c>
      <c r="DE56" s="676">
        <f t="shared" si="25"/>
        <v>6</v>
      </c>
      <c r="DF56" s="676">
        <f t="shared" si="25"/>
        <v>6</v>
      </c>
      <c r="DG56" s="676">
        <f t="shared" si="25"/>
        <v>6</v>
      </c>
      <c r="DH56" s="676">
        <f t="shared" si="25"/>
        <v>6</v>
      </c>
      <c r="DI56" s="676">
        <f t="shared" si="25"/>
        <v>6</v>
      </c>
      <c r="DJ56" s="676">
        <f t="shared" si="25"/>
        <v>6</v>
      </c>
      <c r="DK56" s="676">
        <f t="shared" si="25"/>
        <v>7</v>
      </c>
      <c r="DL56" s="676">
        <f t="shared" si="25"/>
        <v>7</v>
      </c>
      <c r="DM56" s="676">
        <f t="shared" si="25"/>
        <v>7</v>
      </c>
      <c r="DN56" s="676">
        <f t="shared" si="25"/>
        <v>7</v>
      </c>
      <c r="DO56" s="676">
        <f t="shared" si="25"/>
        <v>8</v>
      </c>
      <c r="DP56" s="676">
        <f t="shared" si="25"/>
        <v>8</v>
      </c>
      <c r="DQ56" s="676">
        <f t="shared" si="25"/>
        <v>8</v>
      </c>
      <c r="DR56" s="676">
        <f t="shared" si="25"/>
        <v>8</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5</v>
      </c>
      <c r="EX56" s="676">
        <f t="shared" si="26"/>
        <v>5</v>
      </c>
      <c r="EY56" s="676">
        <f t="shared" si="26"/>
        <v>5</v>
      </c>
      <c r="EZ56" s="676">
        <f t="shared" si="26"/>
        <v>5</v>
      </c>
      <c r="FA56" s="676">
        <f t="shared" si="26"/>
        <v>5</v>
      </c>
      <c r="FB56" s="676">
        <f t="shared" si="26"/>
        <v>5</v>
      </c>
      <c r="FC56" s="676">
        <f t="shared" si="26"/>
        <v>5</v>
      </c>
      <c r="FD56" s="676">
        <f t="shared" si="26"/>
        <v>6</v>
      </c>
      <c r="FE56" s="676">
        <f t="shared" si="26"/>
        <v>6</v>
      </c>
      <c r="FF56" s="676">
        <f t="shared" si="26"/>
        <v>6</v>
      </c>
      <c r="FG56" s="676">
        <f t="shared" si="26"/>
        <v>6</v>
      </c>
      <c r="FH56" s="676">
        <f t="shared" si="26"/>
        <v>6</v>
      </c>
      <c r="FI56" s="676">
        <f t="shared" si="26"/>
        <v>6</v>
      </c>
      <c r="FJ56" s="676">
        <f t="shared" si="26"/>
        <v>6</v>
      </c>
      <c r="FK56" s="676">
        <f t="shared" si="26"/>
        <v>7</v>
      </c>
      <c r="FL56" s="676">
        <f t="shared" si="26"/>
        <v>7</v>
      </c>
      <c r="FM56" s="676">
        <f t="shared" si="26"/>
        <v>7</v>
      </c>
      <c r="FN56" s="676">
        <f t="shared" si="26"/>
        <v>7</v>
      </c>
      <c r="FO56" s="676">
        <f t="shared" si="26"/>
        <v>8</v>
      </c>
      <c r="FP56" s="676">
        <f t="shared" si="26"/>
        <v>8</v>
      </c>
      <c r="FQ56" s="676">
        <f t="shared" si="26"/>
        <v>8</v>
      </c>
      <c r="FR56" s="676">
        <f t="shared" si="26"/>
        <v>8</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5</v>
      </c>
      <c r="GX56" s="676">
        <f t="shared" si="26"/>
        <v>5</v>
      </c>
      <c r="GY56" s="676">
        <f t="shared" si="26"/>
        <v>5</v>
      </c>
      <c r="GZ56" s="676">
        <f t="shared" si="26"/>
        <v>5</v>
      </c>
      <c r="HA56" s="676">
        <f t="shared" si="26"/>
        <v>5</v>
      </c>
      <c r="HB56" s="676">
        <f t="shared" ref="HB56:JM56" si="27">FB56</f>
        <v>5</v>
      </c>
      <c r="HC56" s="676">
        <f t="shared" si="27"/>
        <v>5</v>
      </c>
      <c r="HD56" s="676">
        <f t="shared" si="27"/>
        <v>6</v>
      </c>
      <c r="HE56" s="676">
        <f t="shared" si="27"/>
        <v>6</v>
      </c>
      <c r="HF56" s="676">
        <f t="shared" si="27"/>
        <v>6</v>
      </c>
      <c r="HG56" s="676">
        <f t="shared" si="27"/>
        <v>6</v>
      </c>
      <c r="HH56" s="676">
        <f t="shared" si="27"/>
        <v>6</v>
      </c>
      <c r="HI56" s="676">
        <f t="shared" si="27"/>
        <v>6</v>
      </c>
      <c r="HJ56" s="676">
        <f t="shared" si="27"/>
        <v>6</v>
      </c>
      <c r="HK56" s="676">
        <f t="shared" si="27"/>
        <v>7</v>
      </c>
      <c r="HL56" s="676">
        <f t="shared" si="27"/>
        <v>7</v>
      </c>
      <c r="HM56" s="676">
        <f t="shared" si="27"/>
        <v>7</v>
      </c>
      <c r="HN56" s="676">
        <f t="shared" si="27"/>
        <v>7</v>
      </c>
      <c r="HO56" s="676">
        <f t="shared" si="27"/>
        <v>8</v>
      </c>
      <c r="HP56" s="676">
        <f t="shared" si="27"/>
        <v>8</v>
      </c>
      <c r="HQ56" s="676">
        <f t="shared" si="27"/>
        <v>8</v>
      </c>
      <c r="HR56" s="676">
        <f t="shared" si="27"/>
        <v>8</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5</v>
      </c>
      <c r="IX56" s="676">
        <f t="shared" si="27"/>
        <v>5</v>
      </c>
      <c r="IY56" s="676">
        <f t="shared" si="27"/>
        <v>5</v>
      </c>
      <c r="IZ56" s="676">
        <f t="shared" si="27"/>
        <v>5</v>
      </c>
      <c r="JA56" s="676">
        <f t="shared" si="27"/>
        <v>5</v>
      </c>
      <c r="JB56" s="676">
        <f t="shared" si="27"/>
        <v>5</v>
      </c>
      <c r="JC56" s="676">
        <f t="shared" si="27"/>
        <v>5</v>
      </c>
      <c r="JD56" s="676">
        <f t="shared" si="27"/>
        <v>6</v>
      </c>
      <c r="JE56" s="676">
        <f t="shared" si="27"/>
        <v>6</v>
      </c>
      <c r="JF56" s="676">
        <f t="shared" si="27"/>
        <v>6</v>
      </c>
      <c r="JG56" s="676">
        <f t="shared" si="27"/>
        <v>6</v>
      </c>
      <c r="JH56" s="676">
        <f t="shared" si="27"/>
        <v>6</v>
      </c>
      <c r="JI56" s="676">
        <f t="shared" si="27"/>
        <v>6</v>
      </c>
      <c r="JJ56" s="676">
        <f t="shared" si="27"/>
        <v>6</v>
      </c>
      <c r="JK56" s="676">
        <f t="shared" si="27"/>
        <v>7</v>
      </c>
      <c r="JL56" s="676">
        <f t="shared" si="27"/>
        <v>7</v>
      </c>
      <c r="JM56" s="676">
        <f t="shared" si="27"/>
        <v>7</v>
      </c>
      <c r="JN56" s="676">
        <f t="shared" ref="JN56:LY56" si="28">HN56</f>
        <v>7</v>
      </c>
      <c r="JO56" s="676">
        <f t="shared" si="28"/>
        <v>8</v>
      </c>
      <c r="JP56" s="676">
        <f t="shared" si="28"/>
        <v>8</v>
      </c>
      <c r="JQ56" s="676">
        <f t="shared" si="28"/>
        <v>8</v>
      </c>
      <c r="JR56" s="676">
        <f t="shared" si="28"/>
        <v>8</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5</v>
      </c>
      <c r="KX56" s="676">
        <f t="shared" si="28"/>
        <v>5</v>
      </c>
      <c r="KY56" s="676">
        <f t="shared" si="28"/>
        <v>5</v>
      </c>
      <c r="KZ56" s="676">
        <f t="shared" si="28"/>
        <v>5</v>
      </c>
      <c r="LA56" s="676">
        <f t="shared" si="28"/>
        <v>5</v>
      </c>
      <c r="LB56" s="676">
        <f t="shared" si="28"/>
        <v>5</v>
      </c>
      <c r="LC56" s="676">
        <f t="shared" si="28"/>
        <v>5</v>
      </c>
      <c r="LD56" s="676">
        <f t="shared" si="28"/>
        <v>6</v>
      </c>
      <c r="LE56" s="676">
        <f t="shared" si="28"/>
        <v>6</v>
      </c>
      <c r="LF56" s="676">
        <f t="shared" si="28"/>
        <v>6</v>
      </c>
      <c r="LG56" s="676">
        <f t="shared" si="28"/>
        <v>6</v>
      </c>
      <c r="LH56" s="676">
        <f t="shared" si="28"/>
        <v>6</v>
      </c>
      <c r="LI56" s="676">
        <f t="shared" si="28"/>
        <v>6</v>
      </c>
      <c r="LJ56" s="676">
        <f t="shared" si="28"/>
        <v>6</v>
      </c>
      <c r="LK56" s="676">
        <f t="shared" si="28"/>
        <v>7</v>
      </c>
      <c r="LL56" s="676">
        <f t="shared" si="28"/>
        <v>7</v>
      </c>
      <c r="LM56" s="676">
        <f t="shared" si="28"/>
        <v>7</v>
      </c>
      <c r="LN56" s="676">
        <f t="shared" si="28"/>
        <v>7</v>
      </c>
      <c r="LO56" s="676">
        <f t="shared" si="28"/>
        <v>8</v>
      </c>
      <c r="LP56" s="676">
        <f t="shared" si="28"/>
        <v>8</v>
      </c>
      <c r="LQ56" s="676">
        <f t="shared" si="28"/>
        <v>8</v>
      </c>
      <c r="LR56" s="676">
        <f t="shared" si="28"/>
        <v>8</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5</v>
      </c>
      <c r="MX56" s="676">
        <f t="shared" si="29"/>
        <v>5</v>
      </c>
      <c r="MY56" s="676">
        <f t="shared" si="29"/>
        <v>5</v>
      </c>
      <c r="MZ56" s="676">
        <f t="shared" si="29"/>
        <v>5</v>
      </c>
      <c r="NA56" s="676">
        <f t="shared" si="29"/>
        <v>5</v>
      </c>
      <c r="NB56" s="676">
        <f t="shared" si="29"/>
        <v>5</v>
      </c>
      <c r="NC56" s="676">
        <f t="shared" si="29"/>
        <v>5</v>
      </c>
      <c r="ND56" s="676">
        <f t="shared" si="29"/>
        <v>6</v>
      </c>
      <c r="NE56" s="676">
        <f t="shared" si="29"/>
        <v>6</v>
      </c>
      <c r="NF56" s="676">
        <f t="shared" si="29"/>
        <v>6</v>
      </c>
      <c r="NG56" s="676">
        <f t="shared" si="29"/>
        <v>6</v>
      </c>
      <c r="NH56" s="676">
        <f t="shared" si="29"/>
        <v>6</v>
      </c>
      <c r="NI56" s="676">
        <f t="shared" si="29"/>
        <v>6</v>
      </c>
      <c r="NJ56" s="676">
        <f t="shared" si="29"/>
        <v>6</v>
      </c>
      <c r="NK56" s="676">
        <f t="shared" si="29"/>
        <v>7</v>
      </c>
      <c r="NL56" s="676">
        <f t="shared" si="29"/>
        <v>7</v>
      </c>
      <c r="NM56" s="676">
        <f t="shared" si="29"/>
        <v>7</v>
      </c>
      <c r="NN56" s="676">
        <f t="shared" si="29"/>
        <v>7</v>
      </c>
      <c r="NO56" s="676">
        <f t="shared" si="29"/>
        <v>8</v>
      </c>
      <c r="NP56" s="676">
        <f t="shared" si="29"/>
        <v>8</v>
      </c>
      <c r="NQ56" s="676">
        <f t="shared" si="29"/>
        <v>8</v>
      </c>
      <c r="NR56" s="676">
        <f t="shared" si="29"/>
        <v>8</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5</v>
      </c>
      <c r="OX56" s="676">
        <f t="shared" si="30"/>
        <v>5</v>
      </c>
      <c r="OY56" s="676">
        <f t="shared" si="30"/>
        <v>5</v>
      </c>
      <c r="OZ56" s="676">
        <f t="shared" si="30"/>
        <v>5</v>
      </c>
      <c r="PA56" s="676">
        <f t="shared" si="30"/>
        <v>5</v>
      </c>
      <c r="PB56" s="676">
        <f t="shared" si="30"/>
        <v>5</v>
      </c>
      <c r="PC56" s="676">
        <f t="shared" si="30"/>
        <v>5</v>
      </c>
      <c r="PD56" s="676">
        <f t="shared" si="30"/>
        <v>6</v>
      </c>
      <c r="PE56" s="676">
        <f t="shared" si="30"/>
        <v>6</v>
      </c>
      <c r="PF56" s="676">
        <f t="shared" si="30"/>
        <v>6</v>
      </c>
      <c r="PG56" s="676">
        <f t="shared" si="30"/>
        <v>6</v>
      </c>
      <c r="PH56" s="676">
        <f t="shared" si="30"/>
        <v>6</v>
      </c>
      <c r="PI56" s="676">
        <f t="shared" si="30"/>
        <v>6</v>
      </c>
      <c r="PJ56" s="676">
        <f t="shared" si="30"/>
        <v>6</v>
      </c>
      <c r="PK56" s="676">
        <f t="shared" si="30"/>
        <v>7</v>
      </c>
      <c r="PL56" s="676">
        <f t="shared" si="30"/>
        <v>7</v>
      </c>
      <c r="PM56" s="676">
        <f t="shared" si="30"/>
        <v>7</v>
      </c>
      <c r="PN56" s="676">
        <f t="shared" si="30"/>
        <v>7</v>
      </c>
      <c r="PO56" s="676">
        <f t="shared" si="30"/>
        <v>8</v>
      </c>
      <c r="PP56" s="676">
        <f t="shared" si="30"/>
        <v>8</v>
      </c>
      <c r="PQ56" s="676">
        <f t="shared" si="30"/>
        <v>8</v>
      </c>
      <c r="PR56" s="676">
        <f t="shared" si="30"/>
        <v>8</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5</v>
      </c>
      <c r="QX56" s="676">
        <f t="shared" ref="QX56:SI56" si="31">OX56</f>
        <v>5</v>
      </c>
      <c r="QY56" s="676">
        <f t="shared" si="31"/>
        <v>5</v>
      </c>
      <c r="QZ56" s="676">
        <f t="shared" si="31"/>
        <v>5</v>
      </c>
      <c r="RA56" s="676">
        <f t="shared" si="31"/>
        <v>5</v>
      </c>
      <c r="RB56" s="676">
        <f t="shared" si="31"/>
        <v>5</v>
      </c>
      <c r="RC56" s="676">
        <f t="shared" si="31"/>
        <v>5</v>
      </c>
      <c r="RD56" s="676">
        <f t="shared" si="31"/>
        <v>6</v>
      </c>
      <c r="RE56" s="676">
        <f t="shared" si="31"/>
        <v>6</v>
      </c>
      <c r="RF56" s="676">
        <f t="shared" si="31"/>
        <v>6</v>
      </c>
      <c r="RG56" s="676">
        <f t="shared" si="31"/>
        <v>6</v>
      </c>
      <c r="RH56" s="676">
        <f t="shared" si="31"/>
        <v>6</v>
      </c>
      <c r="RI56" s="676">
        <f t="shared" si="31"/>
        <v>6</v>
      </c>
      <c r="RJ56" s="676">
        <f t="shared" si="31"/>
        <v>6</v>
      </c>
      <c r="RK56" s="676">
        <f t="shared" si="31"/>
        <v>7</v>
      </c>
      <c r="RL56" s="676">
        <f t="shared" si="31"/>
        <v>7</v>
      </c>
      <c r="RM56" s="676">
        <f t="shared" si="31"/>
        <v>7</v>
      </c>
      <c r="RN56" s="676">
        <f t="shared" si="31"/>
        <v>7</v>
      </c>
      <c r="RO56" s="676">
        <f t="shared" si="31"/>
        <v>8</v>
      </c>
      <c r="RP56" s="676">
        <f t="shared" si="31"/>
        <v>8</v>
      </c>
      <c r="RQ56" s="676">
        <f t="shared" si="31"/>
        <v>8</v>
      </c>
      <c r="RR56" s="676">
        <f t="shared" si="31"/>
        <v>8</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35">
      <c r="A57" s="243"/>
      <c r="B57" s="252"/>
      <c r="C57" s="441">
        <f>INT($C$40)+1</f>
        <v>2</v>
      </c>
      <c r="D57" s="268"/>
      <c r="E57" s="325"/>
      <c r="F57" s="325"/>
      <c r="G57" s="268"/>
      <c r="H57" s="328" t="s">
        <v>716</v>
      </c>
      <c r="I57" s="286" t="s">
        <v>955</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35">
      <c r="A58" s="243"/>
      <c r="B58" s="252"/>
      <c r="C58" s="441">
        <f>INT($C$40)+1</f>
        <v>2</v>
      </c>
      <c r="D58" s="268"/>
      <c r="E58" s="325"/>
      <c r="F58" s="325"/>
      <c r="G58" s="268"/>
      <c r="H58" s="455" t="s">
        <v>390</v>
      </c>
      <c r="I58" s="455" t="s">
        <v>176</v>
      </c>
      <c r="J58" s="258" t="s">
        <v>799</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15" customHeight="1" outlineLevel="3" x14ac:dyDescent="0.35">
      <c r="A59" s="243"/>
      <c r="B59" s="252"/>
      <c r="C59" s="441">
        <f>INT($C$40)+3.005</f>
        <v>4.0049999999999999</v>
      </c>
      <c r="D59" s="268" t="s">
        <v>394</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35">
      <c r="A60" s="243"/>
      <c r="B60" s="252"/>
      <c r="C60" s="441">
        <f>INT($C$40)+2</f>
        <v>3</v>
      </c>
      <c r="D60" s="268"/>
      <c r="E60" s="319">
        <v>0</v>
      </c>
      <c r="F60" s="325"/>
      <c r="G60" s="268"/>
      <c r="H60" s="273" t="s">
        <v>849</v>
      </c>
      <c r="I60" s="289" t="s">
        <v>715</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35">
      <c r="A61" s="243"/>
      <c r="B61" s="252"/>
      <c r="C61" s="441">
        <f t="shared" ref="C61:C122" si="33">INT($C$40)+3</f>
        <v>4</v>
      </c>
      <c r="D61" s="268"/>
      <c r="E61" s="319"/>
      <c r="F61" s="325"/>
      <c r="G61" s="268"/>
      <c r="H61" s="275"/>
      <c r="I61" s="289" t="s">
        <v>197</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35">
      <c r="A62" s="243"/>
      <c r="B62" s="252"/>
      <c r="C62" s="441">
        <f t="shared" si="33"/>
        <v>4</v>
      </c>
      <c r="D62" s="268"/>
      <c r="E62" s="319"/>
      <c r="F62" s="325"/>
      <c r="G62" s="268"/>
      <c r="H62" s="460"/>
      <c r="I62" s="461" t="s">
        <v>198</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35">
      <c r="A63" s="243"/>
      <c r="B63" s="252"/>
      <c r="C63" s="441">
        <f>INT($C$40)+2</f>
        <v>3</v>
      </c>
      <c r="D63" s="268"/>
      <c r="E63" s="319">
        <f>E60+1</f>
        <v>1</v>
      </c>
      <c r="F63" s="325"/>
      <c r="G63" s="268"/>
      <c r="H63" s="456" t="s">
        <v>852</v>
      </c>
      <c r="I63" s="457" t="s">
        <v>715</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35">
      <c r="A64" s="243"/>
      <c r="B64" s="252"/>
      <c r="C64" s="441">
        <f t="shared" si="33"/>
        <v>4</v>
      </c>
      <c r="D64" s="268"/>
      <c r="E64" s="319"/>
      <c r="F64" s="325"/>
      <c r="G64" s="268"/>
      <c r="H64" s="275"/>
      <c r="I64" s="289" t="s">
        <v>197</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35">
      <c r="A65" s="243"/>
      <c r="B65" s="252"/>
      <c r="C65" s="441">
        <f t="shared" si="33"/>
        <v>4</v>
      </c>
      <c r="D65" s="268"/>
      <c r="E65" s="319"/>
      <c r="F65" s="325"/>
      <c r="G65" s="268"/>
      <c r="H65" s="460"/>
      <c r="I65" s="461" t="s">
        <v>198</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35">
      <c r="A66" s="243"/>
      <c r="B66" s="252"/>
      <c r="C66" s="441">
        <f>INT($C$40)+2</f>
        <v>3</v>
      </c>
      <c r="D66" s="268"/>
      <c r="E66" s="319">
        <f>E63+1</f>
        <v>2</v>
      </c>
      <c r="F66" s="325"/>
      <c r="G66" s="268"/>
      <c r="H66" s="273" t="s">
        <v>853</v>
      </c>
      <c r="I66" s="289" t="s">
        <v>715</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35">
      <c r="A67" s="243"/>
      <c r="B67" s="252"/>
      <c r="C67" s="441">
        <f t="shared" si="33"/>
        <v>4</v>
      </c>
      <c r="D67" s="268"/>
      <c r="E67" s="319"/>
      <c r="F67" s="325"/>
      <c r="G67" s="268"/>
      <c r="H67" s="275"/>
      <c r="I67" s="289" t="s">
        <v>197</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35">
      <c r="A68" s="243"/>
      <c r="B68" s="252"/>
      <c r="C68" s="441">
        <f t="shared" si="33"/>
        <v>4</v>
      </c>
      <c r="D68" s="268"/>
      <c r="E68" s="319"/>
      <c r="F68" s="325"/>
      <c r="G68" s="268"/>
      <c r="H68" s="460"/>
      <c r="I68" s="461" t="s">
        <v>198</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35">
      <c r="A69" s="243"/>
      <c r="B69" s="252"/>
      <c r="C69" s="441">
        <f>INT($C$40)+2</f>
        <v>3</v>
      </c>
      <c r="D69" s="268"/>
      <c r="E69" s="319">
        <f>E66+1</f>
        <v>3</v>
      </c>
      <c r="F69" s="325"/>
      <c r="G69" s="268"/>
      <c r="H69" s="273" t="s">
        <v>854</v>
      </c>
      <c r="I69" s="289" t="s">
        <v>715</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35">
      <c r="A70" s="243"/>
      <c r="B70" s="252"/>
      <c r="C70" s="441">
        <f t="shared" si="33"/>
        <v>4</v>
      </c>
      <c r="D70" s="268"/>
      <c r="E70" s="319"/>
      <c r="F70" s="325"/>
      <c r="G70" s="268"/>
      <c r="H70" s="275"/>
      <c r="I70" s="289" t="s">
        <v>197</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35">
      <c r="A71" s="243"/>
      <c r="B71" s="252"/>
      <c r="C71" s="441">
        <f t="shared" si="33"/>
        <v>4</v>
      </c>
      <c r="D71" s="268"/>
      <c r="E71" s="319"/>
      <c r="F71" s="325"/>
      <c r="G71" s="268"/>
      <c r="H71" s="460"/>
      <c r="I71" s="461" t="s">
        <v>198</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35">
      <c r="A72" s="243"/>
      <c r="B72" s="252"/>
      <c r="C72" s="441">
        <f>INT($C$40)+2</f>
        <v>3</v>
      </c>
      <c r="D72" s="268"/>
      <c r="E72" s="319">
        <f>E69+1</f>
        <v>4</v>
      </c>
      <c r="F72" s="325"/>
      <c r="G72" s="268"/>
      <c r="H72" s="273" t="s">
        <v>851</v>
      </c>
      <c r="I72" s="289" t="s">
        <v>715</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35">
      <c r="A73" s="243"/>
      <c r="B73" s="252"/>
      <c r="C73" s="441">
        <f t="shared" si="33"/>
        <v>4</v>
      </c>
      <c r="D73" s="268"/>
      <c r="E73" s="319"/>
      <c r="F73" s="325"/>
      <c r="G73" s="268"/>
      <c r="H73" s="275"/>
      <c r="I73" s="289" t="s">
        <v>197</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35">
      <c r="A74" s="243"/>
      <c r="B74" s="252"/>
      <c r="C74" s="441">
        <f t="shared" si="33"/>
        <v>4</v>
      </c>
      <c r="D74" s="268"/>
      <c r="E74" s="319"/>
      <c r="F74" s="325"/>
      <c r="G74" s="268"/>
      <c r="H74" s="460"/>
      <c r="I74" s="461" t="s">
        <v>198</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35">
      <c r="A75" s="243"/>
      <c r="B75" s="252"/>
      <c r="C75" s="441">
        <f>INT($C$40)+2</f>
        <v>3</v>
      </c>
      <c r="D75" s="268"/>
      <c r="E75" s="319">
        <f>E72+1</f>
        <v>5</v>
      </c>
      <c r="F75" s="325"/>
      <c r="G75" s="268"/>
      <c r="H75" s="273" t="s">
        <v>855</v>
      </c>
      <c r="I75" s="289" t="s">
        <v>715</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35">
      <c r="A76" s="243"/>
      <c r="B76" s="252"/>
      <c r="C76" s="441">
        <f t="shared" si="33"/>
        <v>4</v>
      </c>
      <c r="D76" s="268"/>
      <c r="E76" s="319"/>
      <c r="F76" s="325"/>
      <c r="G76" s="268"/>
      <c r="H76" s="275"/>
      <c r="I76" s="289" t="s">
        <v>197</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35">
      <c r="A77" s="243"/>
      <c r="B77" s="252"/>
      <c r="C77" s="441">
        <f t="shared" si="33"/>
        <v>4</v>
      </c>
      <c r="D77" s="268"/>
      <c r="E77" s="319"/>
      <c r="F77" s="325"/>
      <c r="G77" s="268"/>
      <c r="H77" s="460"/>
      <c r="I77" s="461" t="s">
        <v>198</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35">
      <c r="A78" s="243"/>
      <c r="B78" s="252"/>
      <c r="C78" s="441">
        <f>INT($C$40)+2</f>
        <v>3</v>
      </c>
      <c r="D78" s="268"/>
      <c r="E78" s="319">
        <f>E75+1</f>
        <v>6</v>
      </c>
      <c r="F78" s="325"/>
      <c r="G78" s="268"/>
      <c r="H78" s="273" t="s">
        <v>850</v>
      </c>
      <c r="I78" s="289" t="s">
        <v>715</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35">
      <c r="A79" s="243"/>
      <c r="B79" s="252"/>
      <c r="C79" s="441">
        <f t="shared" si="33"/>
        <v>4</v>
      </c>
      <c r="D79" s="268"/>
      <c r="E79" s="319"/>
      <c r="F79" s="325"/>
      <c r="G79" s="268"/>
      <c r="H79" s="275"/>
      <c r="I79" s="289" t="s">
        <v>197</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35">
      <c r="A80" s="243"/>
      <c r="B80" s="252"/>
      <c r="C80" s="441">
        <f t="shared" si="33"/>
        <v>4</v>
      </c>
      <c r="D80" s="268"/>
      <c r="E80" s="319"/>
      <c r="F80" s="325"/>
      <c r="G80" s="268"/>
      <c r="H80" s="460"/>
      <c r="I80" s="461" t="s">
        <v>198</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35">
      <c r="A81" s="243"/>
      <c r="B81" s="252"/>
      <c r="C81" s="441">
        <f>INT($C$40)+2</f>
        <v>3</v>
      </c>
      <c r="D81" s="268"/>
      <c r="E81" s="319">
        <f>E78+1</f>
        <v>7</v>
      </c>
      <c r="F81" s="325"/>
      <c r="G81" s="268"/>
      <c r="H81" s="456" t="s">
        <v>856</v>
      </c>
      <c r="I81" s="457" t="s">
        <v>715</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35">
      <c r="A82" s="243"/>
      <c r="B82" s="252"/>
      <c r="C82" s="441">
        <f t="shared" si="33"/>
        <v>4</v>
      </c>
      <c r="D82" s="268"/>
      <c r="E82" s="319"/>
      <c r="F82" s="325"/>
      <c r="G82" s="268"/>
      <c r="H82" s="275"/>
      <c r="I82" s="289" t="s">
        <v>197</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35">
      <c r="A83" s="243"/>
      <c r="B83" s="252"/>
      <c r="C83" s="441">
        <f t="shared" si="33"/>
        <v>4</v>
      </c>
      <c r="D83" s="268"/>
      <c r="E83" s="319"/>
      <c r="F83" s="325"/>
      <c r="G83" s="268"/>
      <c r="H83" s="460"/>
      <c r="I83" s="461" t="s">
        <v>198</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35">
      <c r="A84" s="243"/>
      <c r="B84" s="252"/>
      <c r="C84" s="441">
        <f>INT($C$40)+2</f>
        <v>3</v>
      </c>
      <c r="D84" s="268"/>
      <c r="E84" s="319">
        <f>E81+1</f>
        <v>8</v>
      </c>
      <c r="F84" s="325"/>
      <c r="G84" s="268"/>
      <c r="H84" s="273" t="s">
        <v>857</v>
      </c>
      <c r="I84" s="289" t="s">
        <v>715</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35">
      <c r="A85" s="243"/>
      <c r="B85" s="252"/>
      <c r="C85" s="441">
        <f t="shared" si="33"/>
        <v>4</v>
      </c>
      <c r="D85" s="268"/>
      <c r="E85" s="319"/>
      <c r="F85" s="325"/>
      <c r="G85" s="268"/>
      <c r="H85" s="275"/>
      <c r="I85" s="289" t="s">
        <v>197</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35">
      <c r="A86" s="243"/>
      <c r="B86" s="252"/>
      <c r="C86" s="441">
        <f t="shared" si="33"/>
        <v>4</v>
      </c>
      <c r="D86" s="268"/>
      <c r="E86" s="319"/>
      <c r="F86" s="325"/>
      <c r="G86" s="268"/>
      <c r="H86" s="460"/>
      <c r="I86" s="461" t="s">
        <v>198</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35">
      <c r="A87" s="243"/>
      <c r="B87" s="252"/>
      <c r="C87" s="441">
        <f>INT($C$40)+2</f>
        <v>3</v>
      </c>
      <c r="D87" s="268"/>
      <c r="E87" s="319">
        <f>E84+1</f>
        <v>9</v>
      </c>
      <c r="F87" s="325"/>
      <c r="G87" s="268"/>
      <c r="H87" s="273" t="s">
        <v>858</v>
      </c>
      <c r="I87" s="289" t="s">
        <v>715</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35">
      <c r="A88" s="243"/>
      <c r="B88" s="252"/>
      <c r="C88" s="441">
        <f t="shared" si="33"/>
        <v>4</v>
      </c>
      <c r="D88" s="268"/>
      <c r="E88" s="319"/>
      <c r="F88" s="325"/>
      <c r="G88" s="268"/>
      <c r="H88" s="275"/>
      <c r="I88" s="289" t="s">
        <v>197</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35">
      <c r="A89" s="243"/>
      <c r="B89" s="252"/>
      <c r="C89" s="441">
        <f t="shared" si="33"/>
        <v>4</v>
      </c>
      <c r="D89" s="268"/>
      <c r="E89" s="319"/>
      <c r="F89" s="325"/>
      <c r="G89" s="268"/>
      <c r="H89" s="460"/>
      <c r="I89" s="461" t="s">
        <v>198</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35">
      <c r="A90" s="243"/>
      <c r="B90" s="252"/>
      <c r="C90" s="441">
        <f>INT($C$40)+2</f>
        <v>3</v>
      </c>
      <c r="D90" s="268"/>
      <c r="E90" s="319">
        <f>E87+1</f>
        <v>10</v>
      </c>
      <c r="F90" s="325"/>
      <c r="G90" s="268"/>
      <c r="H90" s="273" t="s">
        <v>859</v>
      </c>
      <c r="I90" s="289" t="s">
        <v>715</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35">
      <c r="A91" s="243"/>
      <c r="B91" s="252"/>
      <c r="C91" s="441">
        <f t="shared" si="33"/>
        <v>4</v>
      </c>
      <c r="D91" s="268"/>
      <c r="E91" s="319"/>
      <c r="F91" s="325"/>
      <c r="G91" s="268"/>
      <c r="H91" s="275"/>
      <c r="I91" s="289" t="s">
        <v>197</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35">
      <c r="A92" s="243"/>
      <c r="B92" s="252"/>
      <c r="C92" s="441">
        <f t="shared" si="33"/>
        <v>4</v>
      </c>
      <c r="D92" s="268"/>
      <c r="E92" s="319"/>
      <c r="F92" s="325"/>
      <c r="G92" s="268"/>
      <c r="H92" s="460"/>
      <c r="I92" s="461" t="s">
        <v>198</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35">
      <c r="A93" s="243"/>
      <c r="B93" s="252"/>
      <c r="C93" s="441">
        <f>INT($C$40)+2</f>
        <v>3</v>
      </c>
      <c r="D93" s="268"/>
      <c r="E93" s="319">
        <f>E90+1</f>
        <v>11</v>
      </c>
      <c r="F93" s="325"/>
      <c r="G93" s="268"/>
      <c r="H93" s="273" t="s">
        <v>860</v>
      </c>
      <c r="I93" s="289" t="s">
        <v>715</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35">
      <c r="A94" s="243"/>
      <c r="B94" s="252"/>
      <c r="C94" s="441">
        <f t="shared" si="33"/>
        <v>4</v>
      </c>
      <c r="D94" s="268"/>
      <c r="E94" s="319"/>
      <c r="F94" s="325"/>
      <c r="G94" s="268"/>
      <c r="H94" s="275"/>
      <c r="I94" s="289" t="s">
        <v>197</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35">
      <c r="A95" s="243"/>
      <c r="B95" s="252"/>
      <c r="C95" s="441">
        <f t="shared" si="33"/>
        <v>4</v>
      </c>
      <c r="D95" s="268"/>
      <c r="E95" s="319"/>
      <c r="F95" s="325"/>
      <c r="G95" s="268"/>
      <c r="H95" s="460"/>
      <c r="I95" s="461" t="s">
        <v>198</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35">
      <c r="A96" s="243"/>
      <c r="B96" s="252"/>
      <c r="C96" s="441">
        <f>INT($C$40)+2</f>
        <v>3</v>
      </c>
      <c r="D96" s="268"/>
      <c r="E96" s="319">
        <f>E93+1</f>
        <v>12</v>
      </c>
      <c r="F96" s="325"/>
      <c r="G96" s="268"/>
      <c r="H96" s="273" t="s">
        <v>861</v>
      </c>
      <c r="I96" s="289" t="s">
        <v>715</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35">
      <c r="A97" s="243"/>
      <c r="B97" s="252"/>
      <c r="C97" s="441">
        <f t="shared" si="33"/>
        <v>4</v>
      </c>
      <c r="D97" s="268"/>
      <c r="E97" s="319"/>
      <c r="F97" s="325"/>
      <c r="G97" s="268"/>
      <c r="H97" s="275"/>
      <c r="I97" s="289" t="s">
        <v>197</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35">
      <c r="A98" s="243"/>
      <c r="B98" s="252"/>
      <c r="C98" s="441">
        <f t="shared" si="33"/>
        <v>4</v>
      </c>
      <c r="D98" s="268"/>
      <c r="E98" s="319"/>
      <c r="F98" s="325"/>
      <c r="G98" s="268"/>
      <c r="H98" s="460"/>
      <c r="I98" s="461" t="s">
        <v>198</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35">
      <c r="A99" s="243"/>
      <c r="B99" s="252"/>
      <c r="C99" s="441">
        <f>INT($C$40)+2</f>
        <v>3</v>
      </c>
      <c r="D99" s="268"/>
      <c r="E99" s="319">
        <f>E96+1</f>
        <v>13</v>
      </c>
      <c r="F99" s="325"/>
      <c r="G99" s="268"/>
      <c r="H99" s="456" t="s">
        <v>862</v>
      </c>
      <c r="I99" s="457" t="s">
        <v>715</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35">
      <c r="A100" s="243"/>
      <c r="B100" s="252"/>
      <c r="C100" s="441">
        <f t="shared" si="33"/>
        <v>4</v>
      </c>
      <c r="D100" s="268"/>
      <c r="E100" s="319"/>
      <c r="F100" s="325"/>
      <c r="G100" s="268"/>
      <c r="H100" s="275"/>
      <c r="I100" s="289" t="s">
        <v>197</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35">
      <c r="A101" s="243"/>
      <c r="B101" s="252"/>
      <c r="C101" s="441">
        <f t="shared" si="33"/>
        <v>4</v>
      </c>
      <c r="D101" s="268"/>
      <c r="E101" s="319"/>
      <c r="F101" s="325"/>
      <c r="G101" s="268"/>
      <c r="H101" s="460"/>
      <c r="I101" s="461" t="s">
        <v>198</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35">
      <c r="A102" s="243"/>
      <c r="B102" s="252"/>
      <c r="C102" s="441">
        <f>INT($C$40)+2</f>
        <v>3</v>
      </c>
      <c r="D102" s="268"/>
      <c r="E102" s="319">
        <f>E99+1</f>
        <v>14</v>
      </c>
      <c r="F102" s="325"/>
      <c r="G102" s="268"/>
      <c r="H102" s="273" t="s">
        <v>863</v>
      </c>
      <c r="I102" s="289" t="s">
        <v>715</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35">
      <c r="A103" s="243"/>
      <c r="B103" s="252"/>
      <c r="C103" s="441">
        <f t="shared" si="33"/>
        <v>4</v>
      </c>
      <c r="D103" s="268"/>
      <c r="E103" s="319"/>
      <c r="F103" s="325"/>
      <c r="G103" s="268"/>
      <c r="H103" s="275"/>
      <c r="I103" s="289" t="s">
        <v>197</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35">
      <c r="A104" s="243"/>
      <c r="B104" s="252"/>
      <c r="C104" s="441">
        <f t="shared" si="33"/>
        <v>4</v>
      </c>
      <c r="D104" s="268"/>
      <c r="E104" s="319"/>
      <c r="F104" s="325"/>
      <c r="G104" s="268"/>
      <c r="H104" s="460"/>
      <c r="I104" s="461" t="s">
        <v>198</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35">
      <c r="A105" s="243"/>
      <c r="B105" s="252"/>
      <c r="C105" s="441">
        <f>INT($C$40)+2</f>
        <v>3</v>
      </c>
      <c r="D105" s="268"/>
      <c r="E105" s="319">
        <f>E102+1</f>
        <v>15</v>
      </c>
      <c r="F105" s="325"/>
      <c r="G105" s="268"/>
      <c r="H105" s="273" t="s">
        <v>864</v>
      </c>
      <c r="I105" s="289" t="s">
        <v>715</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35">
      <c r="A106" s="243"/>
      <c r="B106" s="252"/>
      <c r="C106" s="441">
        <f t="shared" si="33"/>
        <v>4</v>
      </c>
      <c r="D106" s="268"/>
      <c r="E106" s="319"/>
      <c r="F106" s="325"/>
      <c r="G106" s="268"/>
      <c r="H106" s="275"/>
      <c r="I106" s="289" t="s">
        <v>197</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35">
      <c r="A107" s="243"/>
      <c r="B107" s="252"/>
      <c r="C107" s="441">
        <f t="shared" si="33"/>
        <v>4</v>
      </c>
      <c r="D107" s="268"/>
      <c r="E107" s="319"/>
      <c r="F107" s="325"/>
      <c r="G107" s="268"/>
      <c r="H107" s="460"/>
      <c r="I107" s="461" t="s">
        <v>198</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35">
      <c r="A108" s="243"/>
      <c r="B108" s="252"/>
      <c r="C108" s="441">
        <f>INT($C$40)+2</f>
        <v>3</v>
      </c>
      <c r="D108" s="268"/>
      <c r="E108" s="319">
        <f>E105+1</f>
        <v>16</v>
      </c>
      <c r="F108" s="325"/>
      <c r="G108" s="268"/>
      <c r="H108" s="273" t="s">
        <v>865</v>
      </c>
      <c r="I108" s="289" t="s">
        <v>715</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35">
      <c r="A109" s="243"/>
      <c r="B109" s="252"/>
      <c r="C109" s="441">
        <f t="shared" si="33"/>
        <v>4</v>
      </c>
      <c r="D109" s="268"/>
      <c r="E109" s="319"/>
      <c r="F109" s="325"/>
      <c r="G109" s="268"/>
      <c r="H109" s="275"/>
      <c r="I109" s="289" t="s">
        <v>197</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35">
      <c r="A110" s="243"/>
      <c r="B110" s="252"/>
      <c r="C110" s="441">
        <f t="shared" si="33"/>
        <v>4</v>
      </c>
      <c r="D110" s="268"/>
      <c r="E110" s="319"/>
      <c r="F110" s="325"/>
      <c r="G110" s="268"/>
      <c r="H110" s="460"/>
      <c r="I110" s="461" t="s">
        <v>198</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35">
      <c r="A111" s="243"/>
      <c r="B111" s="252"/>
      <c r="C111" s="441">
        <f>INT($C$40)+2</f>
        <v>3</v>
      </c>
      <c r="D111" s="268"/>
      <c r="E111" s="319">
        <f>E108+1</f>
        <v>17</v>
      </c>
      <c r="F111" s="325"/>
      <c r="G111" s="268"/>
      <c r="H111" s="273" t="s">
        <v>866</v>
      </c>
      <c r="I111" s="289" t="s">
        <v>715</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35">
      <c r="A112" s="243"/>
      <c r="B112" s="252"/>
      <c r="C112" s="441">
        <f t="shared" si="33"/>
        <v>4</v>
      </c>
      <c r="D112" s="268"/>
      <c r="E112" s="319"/>
      <c r="F112" s="325"/>
      <c r="G112" s="268"/>
      <c r="H112" s="275"/>
      <c r="I112" s="289" t="s">
        <v>197</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35">
      <c r="A113" s="243"/>
      <c r="B113" s="252"/>
      <c r="C113" s="441">
        <f t="shared" si="33"/>
        <v>4</v>
      </c>
      <c r="D113" s="268"/>
      <c r="E113" s="319"/>
      <c r="F113" s="325"/>
      <c r="G113" s="268"/>
      <c r="H113" s="460"/>
      <c r="I113" s="461" t="s">
        <v>198</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35">
      <c r="A114" s="243"/>
      <c r="B114" s="252"/>
      <c r="C114" s="441">
        <f>INT($C$40)+2</f>
        <v>3</v>
      </c>
      <c r="D114" s="268"/>
      <c r="E114" s="319">
        <f>E111+1</f>
        <v>18</v>
      </c>
      <c r="F114" s="325"/>
      <c r="G114" s="268"/>
      <c r="H114" s="273" t="s">
        <v>867</v>
      </c>
      <c r="I114" s="289" t="s">
        <v>715</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35">
      <c r="A115" s="243"/>
      <c r="B115" s="252"/>
      <c r="C115" s="441">
        <f t="shared" si="33"/>
        <v>4</v>
      </c>
      <c r="D115" s="268"/>
      <c r="E115" s="319"/>
      <c r="F115" s="325"/>
      <c r="G115" s="268"/>
      <c r="H115" s="275"/>
      <c r="I115" s="289" t="s">
        <v>197</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35">
      <c r="A116" s="243"/>
      <c r="B116" s="252"/>
      <c r="C116" s="441">
        <f t="shared" si="33"/>
        <v>4</v>
      </c>
      <c r="D116" s="268"/>
      <c r="E116" s="319"/>
      <c r="F116" s="325"/>
      <c r="G116" s="268"/>
      <c r="H116" s="460"/>
      <c r="I116" s="461" t="s">
        <v>198</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35">
      <c r="A117" s="243"/>
      <c r="B117" s="252"/>
      <c r="C117" s="441">
        <f>INT($C$40)+2</f>
        <v>3</v>
      </c>
      <c r="D117" s="268"/>
      <c r="E117" s="319">
        <f>E114+1</f>
        <v>19</v>
      </c>
      <c r="F117" s="325"/>
      <c r="G117" s="268"/>
      <c r="H117" s="273" t="s">
        <v>868</v>
      </c>
      <c r="I117" s="289" t="s">
        <v>715</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35">
      <c r="A118" s="243"/>
      <c r="B118" s="252"/>
      <c r="C118" s="441">
        <f t="shared" si="33"/>
        <v>4</v>
      </c>
      <c r="D118" s="268"/>
      <c r="E118" s="319"/>
      <c r="F118" s="325"/>
      <c r="G118" s="268"/>
      <c r="H118" s="275"/>
      <c r="I118" s="289" t="s">
        <v>197</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35">
      <c r="A119" s="243"/>
      <c r="B119" s="252"/>
      <c r="C119" s="441">
        <f t="shared" si="33"/>
        <v>4</v>
      </c>
      <c r="D119" s="268"/>
      <c r="E119" s="319"/>
      <c r="F119" s="325"/>
      <c r="G119" s="268"/>
      <c r="H119" s="460"/>
      <c r="I119" s="461" t="s">
        <v>198</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35">
      <c r="A120" s="243"/>
      <c r="B120" s="252"/>
      <c r="C120" s="441">
        <f>INT($C$40)+2</f>
        <v>3</v>
      </c>
      <c r="D120" s="268"/>
      <c r="E120" s="319">
        <f>E117+1</f>
        <v>20</v>
      </c>
      <c r="F120" s="325"/>
      <c r="G120" s="268"/>
      <c r="H120" s="273" t="s">
        <v>869</v>
      </c>
      <c r="I120" s="289" t="s">
        <v>715</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35">
      <c r="A121" s="243"/>
      <c r="B121" s="252"/>
      <c r="C121" s="441">
        <f t="shared" si="33"/>
        <v>4</v>
      </c>
      <c r="D121" s="268"/>
      <c r="E121" s="319"/>
      <c r="F121" s="325"/>
      <c r="G121" s="268"/>
      <c r="H121" s="275"/>
      <c r="I121" s="289" t="s">
        <v>197</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35">
      <c r="A122" s="243"/>
      <c r="B122" s="252"/>
      <c r="C122" s="441">
        <f t="shared" si="33"/>
        <v>4</v>
      </c>
      <c r="D122" s="268"/>
      <c r="E122" s="319"/>
      <c r="F122" s="325"/>
      <c r="G122" s="268"/>
      <c r="H122" s="460"/>
      <c r="I122" s="461" t="s">
        <v>198</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15" customHeight="1" outlineLevel="2" x14ac:dyDescent="0.3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398</v>
      </c>
      <c r="SK123" s="255"/>
      <c r="SL123" s="243"/>
      <c r="SM123" s="243"/>
      <c r="SN123" s="243"/>
    </row>
    <row r="124" spans="1:508" outlineLevel="1" x14ac:dyDescent="0.35">
      <c r="A124" s="243"/>
      <c r="B124" s="252"/>
      <c r="C124" s="441">
        <f>INT($C$40)+1</f>
        <v>2</v>
      </c>
      <c r="D124" s="268"/>
      <c r="E124" s="325"/>
      <c r="F124" s="325"/>
      <c r="G124" s="268"/>
      <c r="H124" s="328" t="s">
        <v>950</v>
      </c>
      <c r="I124" s="638" t="s">
        <v>952</v>
      </c>
      <c r="J124" s="637" t="s">
        <v>741</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35">
      <c r="A125" s="243"/>
      <c r="B125" s="252"/>
      <c r="C125" s="441">
        <f>INT($C$40)+1</f>
        <v>2</v>
      </c>
      <c r="D125" s="268"/>
      <c r="E125" s="325"/>
      <c r="F125" s="325"/>
      <c r="G125" s="268"/>
      <c r="H125" s="455" t="s">
        <v>390</v>
      </c>
      <c r="I125" s="455" t="s">
        <v>176</v>
      </c>
      <c r="J125" s="637" t="s">
        <v>799</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15" customHeight="1" outlineLevel="3" x14ac:dyDescent="0.35">
      <c r="A126" s="243"/>
      <c r="B126" s="252"/>
      <c r="C126" s="441">
        <f>INT($C$40)+3.005</f>
        <v>4.0049999999999999</v>
      </c>
      <c r="D126" s="268" t="s">
        <v>394</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35">
      <c r="A127" s="243"/>
      <c r="B127" s="252"/>
      <c r="C127" s="441">
        <f t="shared" ref="C127:C147" si="41">INT($C$40)+2</f>
        <v>3</v>
      </c>
      <c r="D127" s="268"/>
      <c r="E127" s="319">
        <v>0</v>
      </c>
      <c r="F127" s="325"/>
      <c r="G127" s="268"/>
      <c r="H127" s="273" t="s">
        <v>849</v>
      </c>
      <c r="I127" s="289" t="s">
        <v>715</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35">
      <c r="A128" s="243"/>
      <c r="B128" s="252"/>
      <c r="C128" s="441">
        <f t="shared" si="41"/>
        <v>3</v>
      </c>
      <c r="D128" s="268"/>
      <c r="E128" s="319">
        <f t="shared" ref="E128:E147" si="42">E127+1</f>
        <v>1</v>
      </c>
      <c r="F128" s="325"/>
      <c r="G128" s="268"/>
      <c r="H128" s="456" t="s">
        <v>852</v>
      </c>
      <c r="I128" s="457" t="s">
        <v>715</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35">
      <c r="A129" s="243"/>
      <c r="B129" s="252"/>
      <c r="C129" s="441">
        <f t="shared" si="41"/>
        <v>3</v>
      </c>
      <c r="D129" s="268"/>
      <c r="E129" s="319">
        <f t="shared" si="42"/>
        <v>2</v>
      </c>
      <c r="F129" s="325"/>
      <c r="G129" s="268"/>
      <c r="H129" s="273" t="s">
        <v>853</v>
      </c>
      <c r="I129" s="289" t="s">
        <v>715</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35">
      <c r="A130" s="243"/>
      <c r="B130" s="252"/>
      <c r="C130" s="441">
        <f t="shared" si="41"/>
        <v>3</v>
      </c>
      <c r="D130" s="268"/>
      <c r="E130" s="319">
        <f t="shared" si="42"/>
        <v>3</v>
      </c>
      <c r="F130" s="325"/>
      <c r="G130" s="268"/>
      <c r="H130" s="273" t="s">
        <v>854</v>
      </c>
      <c r="I130" s="289" t="s">
        <v>715</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35">
      <c r="A131" s="243"/>
      <c r="B131" s="252"/>
      <c r="C131" s="441">
        <f t="shared" si="41"/>
        <v>3</v>
      </c>
      <c r="D131" s="268"/>
      <c r="E131" s="319">
        <f t="shared" si="42"/>
        <v>4</v>
      </c>
      <c r="F131" s="325"/>
      <c r="G131" s="268"/>
      <c r="H131" s="273" t="s">
        <v>851</v>
      </c>
      <c r="I131" s="289" t="s">
        <v>715</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35">
      <c r="A132" s="243"/>
      <c r="B132" s="252"/>
      <c r="C132" s="441">
        <f t="shared" si="41"/>
        <v>3</v>
      </c>
      <c r="D132" s="268"/>
      <c r="E132" s="319">
        <f t="shared" si="42"/>
        <v>5</v>
      </c>
      <c r="F132" s="325"/>
      <c r="G132" s="268"/>
      <c r="H132" s="273" t="s">
        <v>855</v>
      </c>
      <c r="I132" s="289" t="s">
        <v>715</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35">
      <c r="A133" s="243"/>
      <c r="B133" s="252"/>
      <c r="C133" s="441">
        <f t="shared" si="41"/>
        <v>3</v>
      </c>
      <c r="D133" s="268"/>
      <c r="E133" s="319">
        <f t="shared" si="42"/>
        <v>6</v>
      </c>
      <c r="F133" s="325"/>
      <c r="G133" s="268"/>
      <c r="H133" s="273" t="s">
        <v>850</v>
      </c>
      <c r="I133" s="289" t="s">
        <v>715</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35">
      <c r="A134" s="243"/>
      <c r="B134" s="252"/>
      <c r="C134" s="441">
        <f t="shared" si="41"/>
        <v>3</v>
      </c>
      <c r="D134" s="268"/>
      <c r="E134" s="319">
        <f t="shared" si="42"/>
        <v>7</v>
      </c>
      <c r="F134" s="325"/>
      <c r="G134" s="268"/>
      <c r="H134" s="456" t="s">
        <v>856</v>
      </c>
      <c r="I134" s="457" t="s">
        <v>715</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35">
      <c r="A135" s="243"/>
      <c r="B135" s="252"/>
      <c r="C135" s="441">
        <f t="shared" si="41"/>
        <v>3</v>
      </c>
      <c r="D135" s="268"/>
      <c r="E135" s="319">
        <f t="shared" si="42"/>
        <v>8</v>
      </c>
      <c r="F135" s="325"/>
      <c r="G135" s="268"/>
      <c r="H135" s="273" t="s">
        <v>857</v>
      </c>
      <c r="I135" s="289" t="s">
        <v>715</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35">
      <c r="A136" s="243"/>
      <c r="B136" s="252"/>
      <c r="C136" s="441">
        <f t="shared" si="41"/>
        <v>3</v>
      </c>
      <c r="D136" s="268"/>
      <c r="E136" s="319">
        <f t="shared" si="42"/>
        <v>9</v>
      </c>
      <c r="F136" s="325"/>
      <c r="G136" s="268"/>
      <c r="H136" s="273" t="s">
        <v>858</v>
      </c>
      <c r="I136" s="289" t="s">
        <v>715</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35">
      <c r="A137" s="243"/>
      <c r="B137" s="252"/>
      <c r="C137" s="441">
        <f t="shared" si="41"/>
        <v>3</v>
      </c>
      <c r="D137" s="268"/>
      <c r="E137" s="319">
        <f t="shared" si="42"/>
        <v>10</v>
      </c>
      <c r="F137" s="325"/>
      <c r="G137" s="268"/>
      <c r="H137" s="273" t="s">
        <v>859</v>
      </c>
      <c r="I137" s="289" t="s">
        <v>715</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35">
      <c r="A138" s="243"/>
      <c r="B138" s="252"/>
      <c r="C138" s="441">
        <f t="shared" si="41"/>
        <v>3</v>
      </c>
      <c r="D138" s="268"/>
      <c r="E138" s="319">
        <f t="shared" si="42"/>
        <v>11</v>
      </c>
      <c r="F138" s="325"/>
      <c r="G138" s="268"/>
      <c r="H138" s="273" t="s">
        <v>860</v>
      </c>
      <c r="I138" s="289" t="s">
        <v>715</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35">
      <c r="A139" s="243"/>
      <c r="B139" s="252"/>
      <c r="C139" s="441">
        <f t="shared" si="41"/>
        <v>3</v>
      </c>
      <c r="D139" s="268"/>
      <c r="E139" s="319">
        <f t="shared" si="42"/>
        <v>12</v>
      </c>
      <c r="F139" s="325"/>
      <c r="G139" s="268"/>
      <c r="H139" s="273" t="s">
        <v>861</v>
      </c>
      <c r="I139" s="289" t="s">
        <v>715</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35">
      <c r="A140" s="243"/>
      <c r="B140" s="252"/>
      <c r="C140" s="441">
        <f t="shared" si="41"/>
        <v>3</v>
      </c>
      <c r="D140" s="268"/>
      <c r="E140" s="319">
        <f t="shared" si="42"/>
        <v>13</v>
      </c>
      <c r="F140" s="325"/>
      <c r="G140" s="268"/>
      <c r="H140" s="456" t="s">
        <v>862</v>
      </c>
      <c r="I140" s="457" t="s">
        <v>715</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35">
      <c r="A141" s="243"/>
      <c r="B141" s="252"/>
      <c r="C141" s="441">
        <f t="shared" si="41"/>
        <v>3</v>
      </c>
      <c r="D141" s="268"/>
      <c r="E141" s="319">
        <f t="shared" si="42"/>
        <v>14</v>
      </c>
      <c r="F141" s="325"/>
      <c r="G141" s="268"/>
      <c r="H141" s="273" t="s">
        <v>863</v>
      </c>
      <c r="I141" s="289" t="s">
        <v>715</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35">
      <c r="A142" s="243"/>
      <c r="B142" s="252"/>
      <c r="C142" s="441">
        <f t="shared" si="41"/>
        <v>3</v>
      </c>
      <c r="D142" s="268"/>
      <c r="E142" s="319">
        <f t="shared" si="42"/>
        <v>15</v>
      </c>
      <c r="F142" s="325"/>
      <c r="G142" s="268"/>
      <c r="H142" s="273" t="s">
        <v>864</v>
      </c>
      <c r="I142" s="289" t="s">
        <v>715</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35">
      <c r="A143" s="243"/>
      <c r="B143" s="252"/>
      <c r="C143" s="441">
        <f t="shared" si="41"/>
        <v>3</v>
      </c>
      <c r="D143" s="268"/>
      <c r="E143" s="319">
        <f t="shared" si="42"/>
        <v>16</v>
      </c>
      <c r="F143" s="325"/>
      <c r="G143" s="268"/>
      <c r="H143" s="273" t="s">
        <v>865</v>
      </c>
      <c r="I143" s="289" t="s">
        <v>715</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35">
      <c r="A144" s="243"/>
      <c r="B144" s="252"/>
      <c r="C144" s="441">
        <f t="shared" si="41"/>
        <v>3</v>
      </c>
      <c r="D144" s="268"/>
      <c r="E144" s="319">
        <f t="shared" si="42"/>
        <v>17</v>
      </c>
      <c r="F144" s="325"/>
      <c r="G144" s="268"/>
      <c r="H144" s="273" t="s">
        <v>866</v>
      </c>
      <c r="I144" s="289" t="s">
        <v>715</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35">
      <c r="A145" s="243"/>
      <c r="B145" s="252"/>
      <c r="C145" s="441">
        <f t="shared" si="41"/>
        <v>3</v>
      </c>
      <c r="D145" s="268"/>
      <c r="E145" s="319">
        <f t="shared" si="42"/>
        <v>18</v>
      </c>
      <c r="F145" s="325"/>
      <c r="G145" s="268"/>
      <c r="H145" s="273" t="s">
        <v>867</v>
      </c>
      <c r="I145" s="289" t="s">
        <v>715</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35">
      <c r="A146" s="243"/>
      <c r="B146" s="252"/>
      <c r="C146" s="441">
        <f t="shared" si="41"/>
        <v>3</v>
      </c>
      <c r="D146" s="268"/>
      <c r="E146" s="319">
        <f t="shared" si="42"/>
        <v>19</v>
      </c>
      <c r="F146" s="325"/>
      <c r="G146" s="268"/>
      <c r="H146" s="273" t="s">
        <v>868</v>
      </c>
      <c r="I146" s="289" t="s">
        <v>715</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35">
      <c r="A147" s="243"/>
      <c r="B147" s="252"/>
      <c r="C147" s="441">
        <f t="shared" si="41"/>
        <v>3</v>
      </c>
      <c r="D147" s="268"/>
      <c r="E147" s="319">
        <f t="shared" si="42"/>
        <v>20</v>
      </c>
      <c r="F147" s="325"/>
      <c r="G147" s="268"/>
      <c r="H147" s="273" t="s">
        <v>869</v>
      </c>
      <c r="I147" s="289" t="s">
        <v>715</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15" customHeight="1" outlineLevel="2" x14ac:dyDescent="0.3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398</v>
      </c>
      <c r="SK148" s="255"/>
      <c r="SL148" s="243"/>
      <c r="SM148" s="243"/>
      <c r="SN148" s="243"/>
    </row>
    <row r="149" spans="1:508" outlineLevel="1" x14ac:dyDescent="0.35">
      <c r="A149" s="243"/>
      <c r="B149" s="252"/>
      <c r="C149" s="441">
        <f>INT($C$40)+1</f>
        <v>2</v>
      </c>
      <c r="D149" s="268"/>
      <c r="E149" s="325"/>
      <c r="F149" s="325"/>
      <c r="G149" s="268"/>
      <c r="H149" s="328" t="s">
        <v>717</v>
      </c>
      <c r="I149" s="286"/>
      <c r="J149" s="286" t="s">
        <v>726</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35">
      <c r="A150" s="243"/>
      <c r="B150" s="252"/>
      <c r="C150" s="441">
        <f>INT($C$40)+1</f>
        <v>2</v>
      </c>
      <c r="D150" s="268"/>
      <c r="E150" s="325"/>
      <c r="F150" s="325"/>
      <c r="G150" s="268"/>
      <c r="H150" s="455" t="s">
        <v>576</v>
      </c>
      <c r="I150" s="455" t="s">
        <v>718</v>
      </c>
      <c r="J150" s="258" t="s">
        <v>799</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15" customHeight="1" outlineLevel="3" x14ac:dyDescent="0.35">
      <c r="A151" s="243"/>
      <c r="B151" s="252"/>
      <c r="C151" s="441">
        <f>INT($C$40)+3.005</f>
        <v>4.0049999999999999</v>
      </c>
      <c r="D151" s="268" t="s">
        <v>394</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35">
      <c r="A152" s="243"/>
      <c r="B152" s="252"/>
      <c r="C152" s="441">
        <f>INT($C$40)+2</f>
        <v>3</v>
      </c>
      <c r="D152" s="268"/>
      <c r="E152" s="319">
        <v>0</v>
      </c>
      <c r="F152" s="325"/>
      <c r="G152" s="268"/>
      <c r="H152" s="550"/>
      <c r="I152" s="570" t="s">
        <v>895</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35">
      <c r="A153" s="243"/>
      <c r="B153" s="252"/>
      <c r="C153" s="441">
        <f>INT($C$40)+2</f>
        <v>3</v>
      </c>
      <c r="D153" s="268"/>
      <c r="E153" s="319">
        <f>E152+1</f>
        <v>1</v>
      </c>
      <c r="F153" s="325"/>
      <c r="G153" s="268"/>
      <c r="H153" s="551" t="str">
        <f>Sheep!$H$251&amp;" Merino BBB"</f>
        <v>Aut Merino BBB</v>
      </c>
      <c r="I153" s="551" t="s">
        <v>886</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35">
      <c r="A154" s="243"/>
      <c r="B154" s="252"/>
      <c r="C154" s="441">
        <f t="shared" ref="C154:C166" si="44">INT($C$40)+3</f>
        <v>4</v>
      </c>
      <c r="D154" s="268"/>
      <c r="E154" s="319">
        <f t="shared" ref="E154:E217" si="45">E153+1</f>
        <v>2</v>
      </c>
      <c r="F154" s="325"/>
      <c r="G154" s="268"/>
      <c r="H154" s="553"/>
      <c r="I154" s="571" t="s">
        <v>887</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35">
      <c r="A155" s="243"/>
      <c r="B155" s="252"/>
      <c r="C155" s="441">
        <f t="shared" si="44"/>
        <v>4</v>
      </c>
      <c r="D155" s="268"/>
      <c r="E155" s="319">
        <f t="shared" si="45"/>
        <v>3</v>
      </c>
      <c r="F155" s="325"/>
      <c r="G155" s="268"/>
      <c r="H155" s="553"/>
      <c r="I155" s="568" t="s">
        <v>889</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35">
      <c r="A156" s="243"/>
      <c r="B156" s="252"/>
      <c r="C156" s="441">
        <f t="shared" si="44"/>
        <v>4</v>
      </c>
      <c r="D156" s="268"/>
      <c r="E156" s="319">
        <f t="shared" si="45"/>
        <v>4</v>
      </c>
      <c r="F156" s="325"/>
      <c r="G156" s="268"/>
      <c r="H156" s="553"/>
      <c r="I156" s="571" t="s">
        <v>888</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35">
      <c r="A157" s="243"/>
      <c r="B157" s="252"/>
      <c r="C157" s="441">
        <f t="shared" si="44"/>
        <v>4</v>
      </c>
      <c r="D157" s="268"/>
      <c r="E157" s="319">
        <f t="shared" si="45"/>
        <v>5</v>
      </c>
      <c r="F157" s="325"/>
      <c r="G157" s="268"/>
      <c r="H157" s="553"/>
      <c r="I157" s="568" t="s">
        <v>890</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35">
      <c r="A158" s="243"/>
      <c r="B158" s="252"/>
      <c r="C158" s="441">
        <f t="shared" si="44"/>
        <v>4</v>
      </c>
      <c r="D158" s="268"/>
      <c r="E158" s="319">
        <f t="shared" si="45"/>
        <v>6</v>
      </c>
      <c r="F158" s="325"/>
      <c r="G158" s="268"/>
      <c r="H158" s="553"/>
      <c r="I158" s="568" t="s">
        <v>893</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35">
      <c r="A159" s="243"/>
      <c r="B159" s="252"/>
      <c r="C159" s="441">
        <f t="shared" si="44"/>
        <v>4</v>
      </c>
      <c r="D159" s="268"/>
      <c r="E159" s="319">
        <f t="shared" si="45"/>
        <v>7</v>
      </c>
      <c r="F159" s="325"/>
      <c r="G159" s="268"/>
      <c r="H159" s="553"/>
      <c r="I159" s="571" t="s">
        <v>894</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35">
      <c r="A160" s="243"/>
      <c r="B160" s="252"/>
      <c r="C160" s="441">
        <f t="shared" si="44"/>
        <v>4</v>
      </c>
      <c r="D160" s="268"/>
      <c r="E160" s="319">
        <f t="shared" si="45"/>
        <v>8</v>
      </c>
      <c r="F160" s="325"/>
      <c r="G160" s="268"/>
      <c r="H160" s="553"/>
      <c r="I160" s="568" t="s">
        <v>890</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35">
      <c r="A161" s="243"/>
      <c r="B161" s="252"/>
      <c r="C161" s="441">
        <f t="shared" si="44"/>
        <v>4</v>
      </c>
      <c r="D161" s="268"/>
      <c r="E161" s="319">
        <f t="shared" si="45"/>
        <v>9</v>
      </c>
      <c r="F161" s="325"/>
      <c r="G161" s="268"/>
      <c r="H161" s="553"/>
      <c r="I161" s="568" t="s">
        <v>891</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35">
      <c r="A162" s="243"/>
      <c r="B162" s="252"/>
      <c r="C162" s="441">
        <f t="shared" si="44"/>
        <v>4</v>
      </c>
      <c r="D162" s="268"/>
      <c r="E162" s="319">
        <f t="shared" si="45"/>
        <v>10</v>
      </c>
      <c r="F162" s="325"/>
      <c r="G162" s="268"/>
      <c r="H162" s="553"/>
      <c r="I162" s="568" t="s">
        <v>892</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35">
      <c r="A163" s="243"/>
      <c r="B163" s="252"/>
      <c r="C163" s="441">
        <f t="shared" si="44"/>
        <v>4</v>
      </c>
      <c r="D163" s="268"/>
      <c r="E163" s="319">
        <f t="shared" si="45"/>
        <v>11</v>
      </c>
      <c r="F163" s="325"/>
      <c r="G163" s="268"/>
      <c r="H163" s="553"/>
      <c r="I163" s="571" t="s">
        <v>898</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35">
      <c r="A164" s="243"/>
      <c r="B164" s="252"/>
      <c r="C164" s="441">
        <f t="shared" si="44"/>
        <v>4</v>
      </c>
      <c r="D164" s="268"/>
      <c r="E164" s="319">
        <f t="shared" si="45"/>
        <v>12</v>
      </c>
      <c r="F164" s="325"/>
      <c r="G164" s="268"/>
      <c r="H164" s="553"/>
      <c r="I164" s="568" t="s">
        <v>890</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35">
      <c r="A165" s="243"/>
      <c r="B165" s="252"/>
      <c r="C165" s="441">
        <f t="shared" si="44"/>
        <v>4</v>
      </c>
      <c r="D165" s="268"/>
      <c r="E165" s="319">
        <f t="shared" si="45"/>
        <v>13</v>
      </c>
      <c r="F165" s="325"/>
      <c r="G165" s="268"/>
      <c r="H165" s="553"/>
      <c r="I165" s="568" t="s">
        <v>891</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35">
      <c r="A166" s="243"/>
      <c r="B166" s="252"/>
      <c r="C166" s="441">
        <f t="shared" si="44"/>
        <v>4</v>
      </c>
      <c r="D166" s="268"/>
      <c r="E166" s="319">
        <f t="shared" si="45"/>
        <v>14</v>
      </c>
      <c r="F166" s="325"/>
      <c r="G166" s="268"/>
      <c r="H166" s="555"/>
      <c r="I166" s="569" t="s">
        <v>892</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35">
      <c r="A167" s="243"/>
      <c r="B167" s="252"/>
      <c r="C167" s="441">
        <f>INT($C$40)+2</f>
        <v>3</v>
      </c>
      <c r="D167" s="268"/>
      <c r="E167" s="319">
        <f t="shared" si="45"/>
        <v>15</v>
      </c>
      <c r="F167" s="325"/>
      <c r="G167" s="268"/>
      <c r="H167" s="551"/>
      <c r="I167" s="551" t="s">
        <v>586</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35">
      <c r="A168" s="243"/>
      <c r="B168" s="252"/>
      <c r="C168" s="441">
        <f>INT($C$40)+3</f>
        <v>4</v>
      </c>
      <c r="D168" s="268"/>
      <c r="E168" s="319">
        <f t="shared" si="45"/>
        <v>16</v>
      </c>
      <c r="F168" s="325"/>
      <c r="G168" s="268"/>
      <c r="H168" s="553"/>
      <c r="I168" s="553" t="s">
        <v>587</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35">
      <c r="A169" s="243"/>
      <c r="B169" s="252"/>
      <c r="C169" s="441">
        <f>INT($C$40)+3</f>
        <v>4</v>
      </c>
      <c r="D169" s="268"/>
      <c r="E169" s="319">
        <f t="shared" si="45"/>
        <v>17</v>
      </c>
      <c r="F169" s="325"/>
      <c r="G169" s="268"/>
      <c r="H169" s="553"/>
      <c r="I169" s="553" t="s">
        <v>588</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35">
      <c r="A170" s="243"/>
      <c r="B170" s="252"/>
      <c r="C170" s="441">
        <f>INT($C$40)+3</f>
        <v>4</v>
      </c>
      <c r="D170" s="268"/>
      <c r="E170" s="319">
        <f t="shared" si="45"/>
        <v>18</v>
      </c>
      <c r="F170" s="325"/>
      <c r="G170" s="268"/>
      <c r="H170" s="557"/>
      <c r="I170" s="557" t="s">
        <v>719</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35">
      <c r="A171" s="243"/>
      <c r="B171" s="252"/>
      <c r="C171" s="441">
        <f>INT($C$40)+2</f>
        <v>3</v>
      </c>
      <c r="D171" s="268"/>
      <c r="E171" s="319">
        <f t="shared" si="45"/>
        <v>19</v>
      </c>
      <c r="F171" s="325"/>
      <c r="G171" s="268"/>
      <c r="H171" s="559"/>
      <c r="I171" s="559" t="s">
        <v>720</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35">
      <c r="A172" s="243"/>
      <c r="B172" s="252"/>
      <c r="C172" s="441">
        <f>INT($C$40)+2</f>
        <v>3</v>
      </c>
      <c r="D172" s="268"/>
      <c r="E172" s="319">
        <f t="shared" si="45"/>
        <v>20</v>
      </c>
      <c r="F172" s="325"/>
      <c r="G172" s="268"/>
      <c r="H172" s="459"/>
      <c r="I172" s="459" t="s">
        <v>721</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35">
      <c r="A173" s="243"/>
      <c r="B173" s="252"/>
      <c r="C173" s="441">
        <f>INT($C$40)+3</f>
        <v>4</v>
      </c>
      <c r="D173" s="268"/>
      <c r="E173" s="319">
        <f t="shared" si="45"/>
        <v>21</v>
      </c>
      <c r="F173" s="325"/>
      <c r="G173" s="268"/>
      <c r="H173" s="498"/>
      <c r="I173" s="498" t="s">
        <v>722</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35">
      <c r="A174" s="243"/>
      <c r="B174" s="252"/>
      <c r="C174" s="441">
        <f>INT($C$40)+2</f>
        <v>3</v>
      </c>
      <c r="D174" s="268"/>
      <c r="E174" s="319">
        <f t="shared" si="45"/>
        <v>22</v>
      </c>
      <c r="F174" s="325"/>
      <c r="G174" s="268"/>
      <c r="H174" s="499"/>
      <c r="I174" s="499" t="s">
        <v>723</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35">
      <c r="A175" s="243"/>
      <c r="B175" s="252"/>
      <c r="C175" s="441">
        <f>INT($C$40)+3</f>
        <v>4</v>
      </c>
      <c r="D175" s="268"/>
      <c r="E175" s="319">
        <f t="shared" si="45"/>
        <v>23</v>
      </c>
      <c r="F175" s="325"/>
      <c r="G175" s="268"/>
      <c r="H175" s="341"/>
      <c r="I175" s="341" t="s">
        <v>724</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35">
      <c r="A176" s="243"/>
      <c r="B176" s="252"/>
      <c r="C176" s="441">
        <f>INT($C$40)+2</f>
        <v>3</v>
      </c>
      <c r="D176" s="268"/>
      <c r="E176" s="319">
        <f t="shared" si="45"/>
        <v>24</v>
      </c>
      <c r="F176" s="325"/>
      <c r="G176" s="268"/>
      <c r="H176" s="559"/>
      <c r="I176" s="559" t="s">
        <v>725</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35">
      <c r="A177" s="243"/>
      <c r="B177" s="252"/>
      <c r="C177" s="441">
        <f>INT($C$40)+2</f>
        <v>3</v>
      </c>
      <c r="D177" s="268"/>
      <c r="E177" s="319">
        <f t="shared" si="45"/>
        <v>25</v>
      </c>
      <c r="F177" s="325"/>
      <c r="G177" s="268"/>
      <c r="H177" s="551" t="str">
        <f>Sheep!$H$252&amp;" Merino BBB"</f>
        <v>Win Merino BBB</v>
      </c>
      <c r="I177" s="551" t="s">
        <v>886</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35">
      <c r="A178" s="243"/>
      <c r="B178" s="252"/>
      <c r="C178" s="441">
        <f t="shared" ref="C178:C190" si="64">INT($C$40)+3</f>
        <v>4</v>
      </c>
      <c r="D178" s="268"/>
      <c r="E178" s="319">
        <f t="shared" si="45"/>
        <v>26</v>
      </c>
      <c r="F178" s="325"/>
      <c r="G178" s="268"/>
      <c r="H178" s="553"/>
      <c r="I178" s="571" t="s">
        <v>887</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35">
      <c r="A179" s="243"/>
      <c r="B179" s="252"/>
      <c r="C179" s="441">
        <f t="shared" si="64"/>
        <v>4</v>
      </c>
      <c r="D179" s="268"/>
      <c r="E179" s="319">
        <f t="shared" si="45"/>
        <v>27</v>
      </c>
      <c r="F179" s="325"/>
      <c r="G179" s="268"/>
      <c r="H179" s="553"/>
      <c r="I179" s="568" t="s">
        <v>889</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35">
      <c r="A180" s="243"/>
      <c r="B180" s="252"/>
      <c r="C180" s="441">
        <f t="shared" si="64"/>
        <v>4</v>
      </c>
      <c r="D180" s="268"/>
      <c r="E180" s="319">
        <f t="shared" si="45"/>
        <v>28</v>
      </c>
      <c r="F180" s="325"/>
      <c r="G180" s="268"/>
      <c r="H180" s="553"/>
      <c r="I180" s="571" t="s">
        <v>888</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35">
      <c r="A181" s="243"/>
      <c r="B181" s="252"/>
      <c r="C181" s="441">
        <f t="shared" si="64"/>
        <v>4</v>
      </c>
      <c r="D181" s="268"/>
      <c r="E181" s="319">
        <f t="shared" si="45"/>
        <v>29</v>
      </c>
      <c r="F181" s="325"/>
      <c r="G181" s="268"/>
      <c r="H181" s="553"/>
      <c r="I181" s="568" t="s">
        <v>890</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35">
      <c r="A182" s="243"/>
      <c r="B182" s="252"/>
      <c r="C182" s="441">
        <f t="shared" si="64"/>
        <v>4</v>
      </c>
      <c r="D182" s="268"/>
      <c r="E182" s="319">
        <f t="shared" si="45"/>
        <v>30</v>
      </c>
      <c r="F182" s="325"/>
      <c r="G182" s="268"/>
      <c r="H182" s="553"/>
      <c r="I182" s="568" t="s">
        <v>893</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35">
      <c r="A183" s="243"/>
      <c r="B183" s="252"/>
      <c r="C183" s="441">
        <f t="shared" si="64"/>
        <v>4</v>
      </c>
      <c r="D183" s="268"/>
      <c r="E183" s="319">
        <f t="shared" si="45"/>
        <v>31</v>
      </c>
      <c r="F183" s="325"/>
      <c r="G183" s="268"/>
      <c r="H183" s="553"/>
      <c r="I183" s="571" t="s">
        <v>894</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35">
      <c r="A184" s="243"/>
      <c r="B184" s="252"/>
      <c r="C184" s="441">
        <f t="shared" si="64"/>
        <v>4</v>
      </c>
      <c r="D184" s="268"/>
      <c r="E184" s="319">
        <f t="shared" si="45"/>
        <v>32</v>
      </c>
      <c r="F184" s="325"/>
      <c r="G184" s="268"/>
      <c r="H184" s="553"/>
      <c r="I184" s="568" t="s">
        <v>890</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35">
      <c r="A185" s="243"/>
      <c r="B185" s="252"/>
      <c r="C185" s="441">
        <f t="shared" si="64"/>
        <v>4</v>
      </c>
      <c r="D185" s="268"/>
      <c r="E185" s="319">
        <f t="shared" si="45"/>
        <v>33</v>
      </c>
      <c r="F185" s="325"/>
      <c r="G185" s="268"/>
      <c r="H185" s="553"/>
      <c r="I185" s="568" t="s">
        <v>891</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35">
      <c r="A186" s="243"/>
      <c r="B186" s="252"/>
      <c r="C186" s="441">
        <f t="shared" si="64"/>
        <v>4</v>
      </c>
      <c r="D186" s="268"/>
      <c r="E186" s="319">
        <f t="shared" si="45"/>
        <v>34</v>
      </c>
      <c r="F186" s="325"/>
      <c r="G186" s="268"/>
      <c r="H186" s="553"/>
      <c r="I186" s="568" t="s">
        <v>892</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35">
      <c r="A187" s="243"/>
      <c r="B187" s="252"/>
      <c r="C187" s="441">
        <f t="shared" si="64"/>
        <v>4</v>
      </c>
      <c r="D187" s="268"/>
      <c r="E187" s="319">
        <f t="shared" si="45"/>
        <v>35</v>
      </c>
      <c r="F187" s="325"/>
      <c r="G187" s="268"/>
      <c r="H187" s="553"/>
      <c r="I187" s="571" t="s">
        <v>898</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35">
      <c r="A188" s="243"/>
      <c r="B188" s="252"/>
      <c r="C188" s="441">
        <f t="shared" si="64"/>
        <v>4</v>
      </c>
      <c r="D188" s="268"/>
      <c r="E188" s="319">
        <f t="shared" si="45"/>
        <v>36</v>
      </c>
      <c r="F188" s="325"/>
      <c r="G188" s="268"/>
      <c r="H188" s="553"/>
      <c r="I188" s="568" t="s">
        <v>890</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35">
      <c r="A189" s="243"/>
      <c r="B189" s="252"/>
      <c r="C189" s="441">
        <f t="shared" si="64"/>
        <v>4</v>
      </c>
      <c r="D189" s="268"/>
      <c r="E189" s="319">
        <f t="shared" si="45"/>
        <v>37</v>
      </c>
      <c r="F189" s="325"/>
      <c r="G189" s="268"/>
      <c r="H189" s="553"/>
      <c r="I189" s="568" t="s">
        <v>891</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35">
      <c r="A190" s="243"/>
      <c r="B190" s="252"/>
      <c r="C190" s="441">
        <f t="shared" si="64"/>
        <v>4</v>
      </c>
      <c r="D190" s="268"/>
      <c r="E190" s="319">
        <f t="shared" si="45"/>
        <v>38</v>
      </c>
      <c r="F190" s="325"/>
      <c r="G190" s="268"/>
      <c r="H190" s="555"/>
      <c r="I190" s="569" t="s">
        <v>892</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35">
      <c r="A191" s="243"/>
      <c r="B191" s="252"/>
      <c r="C191" s="441">
        <f>INT($C$40)+2</f>
        <v>3</v>
      </c>
      <c r="D191" s="268"/>
      <c r="E191" s="319">
        <f t="shared" si="45"/>
        <v>39</v>
      </c>
      <c r="F191" s="325"/>
      <c r="G191" s="268"/>
      <c r="H191" s="551"/>
      <c r="I191" s="551" t="s">
        <v>586</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35">
      <c r="A192" s="243"/>
      <c r="B192" s="252"/>
      <c r="C192" s="441">
        <f>INT($C$40)+3</f>
        <v>4</v>
      </c>
      <c r="D192" s="268"/>
      <c r="E192" s="319">
        <f t="shared" si="45"/>
        <v>40</v>
      </c>
      <c r="F192" s="325"/>
      <c r="G192" s="268"/>
      <c r="H192" s="553"/>
      <c r="I192" s="553" t="s">
        <v>587</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35">
      <c r="A193" s="243"/>
      <c r="B193" s="252"/>
      <c r="C193" s="441">
        <f>INT($C$40)+3</f>
        <v>4</v>
      </c>
      <c r="D193" s="268"/>
      <c r="E193" s="319">
        <f t="shared" si="45"/>
        <v>41</v>
      </c>
      <c r="F193" s="325"/>
      <c r="G193" s="268"/>
      <c r="H193" s="553"/>
      <c r="I193" s="553" t="s">
        <v>588</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35">
      <c r="A194" s="243"/>
      <c r="B194" s="252"/>
      <c r="C194" s="441">
        <f>INT($C$40)+3</f>
        <v>4</v>
      </c>
      <c r="D194" s="268"/>
      <c r="E194" s="319">
        <f t="shared" si="45"/>
        <v>42</v>
      </c>
      <c r="F194" s="325"/>
      <c r="G194" s="268"/>
      <c r="H194" s="557"/>
      <c r="I194" s="557" t="s">
        <v>719</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35">
      <c r="A195" s="243"/>
      <c r="B195" s="252"/>
      <c r="C195" s="441">
        <f>INT($C$40)+3</f>
        <v>4</v>
      </c>
      <c r="D195" s="268"/>
      <c r="E195" s="319">
        <f t="shared" si="45"/>
        <v>43</v>
      </c>
      <c r="F195" s="325"/>
      <c r="G195" s="268"/>
      <c r="H195" s="559"/>
      <c r="I195" s="559" t="s">
        <v>720</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35">
      <c r="A196" s="243"/>
      <c r="B196" s="252"/>
      <c r="C196" s="441">
        <f>INT($C$40)+2</f>
        <v>3</v>
      </c>
      <c r="D196" s="268"/>
      <c r="E196" s="319">
        <f t="shared" si="45"/>
        <v>44</v>
      </c>
      <c r="F196" s="325"/>
      <c r="G196" s="268"/>
      <c r="H196" s="459"/>
      <c r="I196" s="459" t="s">
        <v>721</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35">
      <c r="A197" s="243"/>
      <c r="B197" s="252"/>
      <c r="C197" s="441">
        <f>INT($C$40)+3</f>
        <v>4</v>
      </c>
      <c r="D197" s="268"/>
      <c r="E197" s="319">
        <f t="shared" si="45"/>
        <v>45</v>
      </c>
      <c r="F197" s="325"/>
      <c r="G197" s="268"/>
      <c r="H197" s="498"/>
      <c r="I197" s="498" t="s">
        <v>722</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35">
      <c r="A198" s="243"/>
      <c r="B198" s="252"/>
      <c r="C198" s="441">
        <f>INT($C$40)+2</f>
        <v>3</v>
      </c>
      <c r="D198" s="268"/>
      <c r="E198" s="319">
        <f t="shared" si="45"/>
        <v>46</v>
      </c>
      <c r="F198" s="325"/>
      <c r="G198" s="268"/>
      <c r="H198" s="499"/>
      <c r="I198" s="499" t="s">
        <v>723</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35">
      <c r="A199" s="243"/>
      <c r="B199" s="252"/>
      <c r="C199" s="441">
        <f>INT($C$40)+3</f>
        <v>4</v>
      </c>
      <c r="D199" s="268"/>
      <c r="E199" s="319">
        <f t="shared" si="45"/>
        <v>47</v>
      </c>
      <c r="F199" s="325"/>
      <c r="G199" s="268"/>
      <c r="H199" s="341"/>
      <c r="I199" s="341" t="s">
        <v>724</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35">
      <c r="A200" s="243"/>
      <c r="B200" s="252"/>
      <c r="C200" s="441">
        <f>INT($C$40)+3</f>
        <v>4</v>
      </c>
      <c r="D200" s="268"/>
      <c r="E200" s="319">
        <f t="shared" si="45"/>
        <v>48</v>
      </c>
      <c r="F200" s="325"/>
      <c r="G200" s="268"/>
      <c r="H200" s="559"/>
      <c r="I200" s="559" t="s">
        <v>725</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35">
      <c r="A201" s="243"/>
      <c r="B201" s="252"/>
      <c r="C201" s="441">
        <f>INT($C$40)+2</f>
        <v>3</v>
      </c>
      <c r="D201" s="268"/>
      <c r="E201" s="319">
        <f t="shared" si="45"/>
        <v>49</v>
      </c>
      <c r="F201" s="325"/>
      <c r="G201" s="268"/>
      <c r="H201" s="551" t="str">
        <f>Sheep!$H$253&amp;" Merino BBB"</f>
        <v>Spr Merino BBB</v>
      </c>
      <c r="I201" s="551" t="s">
        <v>886</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35">
      <c r="A202" s="243"/>
      <c r="B202" s="252"/>
      <c r="C202" s="441">
        <f t="shared" ref="C202:C214" si="82">INT($C$40)+3</f>
        <v>4</v>
      </c>
      <c r="D202" s="268"/>
      <c r="E202" s="319">
        <f t="shared" si="45"/>
        <v>50</v>
      </c>
      <c r="F202" s="325"/>
      <c r="G202" s="268"/>
      <c r="H202" s="553"/>
      <c r="I202" s="571" t="s">
        <v>887</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35">
      <c r="A203" s="243"/>
      <c r="B203" s="252"/>
      <c r="C203" s="441">
        <f t="shared" si="82"/>
        <v>4</v>
      </c>
      <c r="D203" s="268"/>
      <c r="E203" s="319">
        <f t="shared" si="45"/>
        <v>51</v>
      </c>
      <c r="F203" s="325"/>
      <c r="G203" s="268"/>
      <c r="H203" s="553"/>
      <c r="I203" s="568" t="s">
        <v>889</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35">
      <c r="A204" s="243"/>
      <c r="B204" s="252"/>
      <c r="C204" s="441">
        <f t="shared" si="82"/>
        <v>4</v>
      </c>
      <c r="D204" s="268"/>
      <c r="E204" s="319">
        <f t="shared" si="45"/>
        <v>52</v>
      </c>
      <c r="F204" s="325"/>
      <c r="G204" s="268"/>
      <c r="H204" s="553"/>
      <c r="I204" s="571" t="s">
        <v>888</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35">
      <c r="A205" s="243"/>
      <c r="B205" s="252"/>
      <c r="C205" s="441">
        <f t="shared" si="82"/>
        <v>4</v>
      </c>
      <c r="D205" s="268"/>
      <c r="E205" s="319">
        <f t="shared" si="45"/>
        <v>53</v>
      </c>
      <c r="F205" s="325"/>
      <c r="G205" s="268"/>
      <c r="H205" s="553"/>
      <c r="I205" s="568" t="s">
        <v>890</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35">
      <c r="A206" s="243"/>
      <c r="B206" s="252"/>
      <c r="C206" s="441">
        <f t="shared" si="82"/>
        <v>4</v>
      </c>
      <c r="D206" s="268"/>
      <c r="E206" s="319">
        <f t="shared" si="45"/>
        <v>54</v>
      </c>
      <c r="F206" s="325"/>
      <c r="G206" s="268"/>
      <c r="H206" s="553"/>
      <c r="I206" s="568" t="s">
        <v>893</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35">
      <c r="A207" s="243"/>
      <c r="B207" s="252"/>
      <c r="C207" s="441">
        <f t="shared" si="82"/>
        <v>4</v>
      </c>
      <c r="D207" s="268"/>
      <c r="E207" s="319">
        <f t="shared" si="45"/>
        <v>55</v>
      </c>
      <c r="F207" s="325"/>
      <c r="G207" s="268"/>
      <c r="H207" s="553"/>
      <c r="I207" s="571" t="s">
        <v>894</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35">
      <c r="A208" s="243"/>
      <c r="B208" s="252"/>
      <c r="C208" s="441">
        <f t="shared" si="82"/>
        <v>4</v>
      </c>
      <c r="D208" s="268"/>
      <c r="E208" s="319">
        <f t="shared" si="45"/>
        <v>56</v>
      </c>
      <c r="F208" s="325"/>
      <c r="G208" s="268"/>
      <c r="H208" s="553"/>
      <c r="I208" s="568" t="s">
        <v>890</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35">
      <c r="A209" s="243"/>
      <c r="B209" s="252"/>
      <c r="C209" s="441">
        <f t="shared" si="82"/>
        <v>4</v>
      </c>
      <c r="D209" s="268"/>
      <c r="E209" s="319">
        <f t="shared" si="45"/>
        <v>57</v>
      </c>
      <c r="F209" s="325"/>
      <c r="G209" s="268"/>
      <c r="H209" s="553"/>
      <c r="I209" s="568" t="s">
        <v>891</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35">
      <c r="A210" s="243"/>
      <c r="B210" s="252"/>
      <c r="C210" s="441">
        <f t="shared" si="82"/>
        <v>4</v>
      </c>
      <c r="D210" s="268"/>
      <c r="E210" s="319">
        <f t="shared" si="45"/>
        <v>58</v>
      </c>
      <c r="F210" s="325"/>
      <c r="G210" s="268"/>
      <c r="H210" s="553"/>
      <c r="I210" s="568" t="s">
        <v>892</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35">
      <c r="A211" s="243"/>
      <c r="B211" s="252"/>
      <c r="C211" s="441">
        <f t="shared" si="82"/>
        <v>4</v>
      </c>
      <c r="D211" s="268"/>
      <c r="E211" s="319">
        <f t="shared" si="45"/>
        <v>59</v>
      </c>
      <c r="F211" s="325"/>
      <c r="G211" s="268"/>
      <c r="H211" s="553"/>
      <c r="I211" s="571" t="s">
        <v>898</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35">
      <c r="A212" s="243"/>
      <c r="B212" s="252"/>
      <c r="C212" s="441">
        <f t="shared" si="82"/>
        <v>4</v>
      </c>
      <c r="D212" s="268"/>
      <c r="E212" s="319">
        <f t="shared" si="45"/>
        <v>60</v>
      </c>
      <c r="F212" s="325"/>
      <c r="G212" s="268"/>
      <c r="H212" s="553"/>
      <c r="I212" s="568" t="s">
        <v>890</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35">
      <c r="A213" s="243"/>
      <c r="B213" s="252"/>
      <c r="C213" s="441">
        <f t="shared" si="82"/>
        <v>4</v>
      </c>
      <c r="D213" s="268"/>
      <c r="E213" s="319">
        <f t="shared" si="45"/>
        <v>61</v>
      </c>
      <c r="F213" s="325"/>
      <c r="G213" s="268"/>
      <c r="H213" s="553"/>
      <c r="I213" s="568" t="s">
        <v>891</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35">
      <c r="A214" s="243"/>
      <c r="B214" s="252"/>
      <c r="C214" s="441">
        <f t="shared" si="82"/>
        <v>4</v>
      </c>
      <c r="D214" s="268"/>
      <c r="E214" s="319">
        <f t="shared" si="45"/>
        <v>62</v>
      </c>
      <c r="F214" s="325"/>
      <c r="G214" s="268"/>
      <c r="H214" s="555"/>
      <c r="I214" s="569" t="s">
        <v>892</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35">
      <c r="A215" s="243"/>
      <c r="B215" s="252"/>
      <c r="C215" s="441">
        <f>INT($C$40)+2</f>
        <v>3</v>
      </c>
      <c r="D215" s="268"/>
      <c r="E215" s="319">
        <f t="shared" si="45"/>
        <v>63</v>
      </c>
      <c r="F215" s="325"/>
      <c r="G215" s="268"/>
      <c r="H215" s="551"/>
      <c r="I215" s="551" t="s">
        <v>586</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35">
      <c r="A216" s="243"/>
      <c r="B216" s="252"/>
      <c r="C216" s="441">
        <f>INT($C$40)+3</f>
        <v>4</v>
      </c>
      <c r="D216" s="268"/>
      <c r="E216" s="319">
        <f t="shared" si="45"/>
        <v>64</v>
      </c>
      <c r="F216" s="325"/>
      <c r="G216" s="268"/>
      <c r="H216" s="553"/>
      <c r="I216" s="553" t="s">
        <v>587</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35">
      <c r="A217" s="243"/>
      <c r="B217" s="252"/>
      <c r="C217" s="441">
        <f>INT($C$40)+3</f>
        <v>4</v>
      </c>
      <c r="D217" s="268"/>
      <c r="E217" s="319">
        <f t="shared" si="45"/>
        <v>65</v>
      </c>
      <c r="F217" s="325"/>
      <c r="G217" s="268"/>
      <c r="H217" s="553"/>
      <c r="I217" s="553" t="s">
        <v>588</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35">
      <c r="A218" s="243"/>
      <c r="B218" s="252"/>
      <c r="C218" s="441">
        <f>INT($C$40)+3</f>
        <v>4</v>
      </c>
      <c r="D218" s="268"/>
      <c r="E218" s="319">
        <f t="shared" ref="E218:E281" si="100">E217+1</f>
        <v>66</v>
      </c>
      <c r="F218" s="325"/>
      <c r="G218" s="268"/>
      <c r="H218" s="557"/>
      <c r="I218" s="557" t="s">
        <v>719</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35">
      <c r="A219" s="243"/>
      <c r="B219" s="252"/>
      <c r="C219" s="441">
        <f>INT($C$40)+3</f>
        <v>4</v>
      </c>
      <c r="D219" s="268"/>
      <c r="E219" s="319">
        <f t="shared" si="100"/>
        <v>67</v>
      </c>
      <c r="F219" s="325"/>
      <c r="G219" s="268"/>
      <c r="H219" s="559"/>
      <c r="I219" s="559" t="s">
        <v>720</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35">
      <c r="A220" s="243"/>
      <c r="B220" s="252"/>
      <c r="C220" s="441">
        <f>INT($C$40)+2</f>
        <v>3</v>
      </c>
      <c r="D220" s="268"/>
      <c r="E220" s="319">
        <f t="shared" si="100"/>
        <v>68</v>
      </c>
      <c r="F220" s="325"/>
      <c r="G220" s="268"/>
      <c r="H220" s="459"/>
      <c r="I220" s="459" t="s">
        <v>721</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35">
      <c r="A221" s="243"/>
      <c r="B221" s="252"/>
      <c r="C221" s="441">
        <f>INT($C$40)+3</f>
        <v>4</v>
      </c>
      <c r="D221" s="268"/>
      <c r="E221" s="319">
        <f t="shared" si="100"/>
        <v>69</v>
      </c>
      <c r="F221" s="325"/>
      <c r="G221" s="268"/>
      <c r="H221" s="498"/>
      <c r="I221" s="498" t="s">
        <v>722</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35">
      <c r="A222" s="243"/>
      <c r="B222" s="252"/>
      <c r="C222" s="441">
        <f>INT($C$40)+2</f>
        <v>3</v>
      </c>
      <c r="D222" s="268"/>
      <c r="E222" s="319">
        <f t="shared" si="100"/>
        <v>70</v>
      </c>
      <c r="F222" s="325"/>
      <c r="G222" s="268"/>
      <c r="H222" s="499"/>
      <c r="I222" s="499" t="s">
        <v>723</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35">
      <c r="A223" s="243"/>
      <c r="B223" s="252"/>
      <c r="C223" s="441">
        <f>INT($C$40)+3</f>
        <v>4</v>
      </c>
      <c r="D223" s="268"/>
      <c r="E223" s="319">
        <f t="shared" si="100"/>
        <v>71</v>
      </c>
      <c r="F223" s="325"/>
      <c r="G223" s="268"/>
      <c r="H223" s="341"/>
      <c r="I223" s="341" t="s">
        <v>724</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35">
      <c r="A224" s="243"/>
      <c r="B224" s="252"/>
      <c r="C224" s="441">
        <f>INT($C$40)+3</f>
        <v>4</v>
      </c>
      <c r="D224" s="268"/>
      <c r="E224" s="319">
        <f t="shared" si="100"/>
        <v>72</v>
      </c>
      <c r="F224" s="325"/>
      <c r="G224" s="268"/>
      <c r="H224" s="559"/>
      <c r="I224" s="559" t="s">
        <v>725</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35">
      <c r="A225" s="243"/>
      <c r="B225" s="252"/>
      <c r="C225" s="441">
        <f>INT($C$40)+2</f>
        <v>3</v>
      </c>
      <c r="D225" s="268"/>
      <c r="E225" s="319">
        <f t="shared" si="100"/>
        <v>73</v>
      </c>
      <c r="F225" s="325"/>
      <c r="G225" s="268"/>
      <c r="H225" s="551" t="str">
        <f>Sheep!$H$251&amp;" Merino BBT"</f>
        <v>Aut Merino BBT</v>
      </c>
      <c r="I225" s="551" t="s">
        <v>886</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35">
      <c r="A226" s="243"/>
      <c r="B226" s="252"/>
      <c r="C226" s="441">
        <f t="shared" ref="C226:C238" si="102">INT($C$40)+3</f>
        <v>4</v>
      </c>
      <c r="D226" s="268"/>
      <c r="E226" s="319">
        <f t="shared" si="100"/>
        <v>74</v>
      </c>
      <c r="F226" s="325"/>
      <c r="G226" s="268"/>
      <c r="H226" s="553"/>
      <c r="I226" s="571" t="s">
        <v>887</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35">
      <c r="A227" s="243"/>
      <c r="B227" s="252"/>
      <c r="C227" s="441">
        <f t="shared" si="102"/>
        <v>4</v>
      </c>
      <c r="D227" s="268"/>
      <c r="E227" s="319">
        <f t="shared" si="100"/>
        <v>75</v>
      </c>
      <c r="F227" s="325"/>
      <c r="G227" s="268"/>
      <c r="H227" s="553"/>
      <c r="I227" s="568" t="s">
        <v>889</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35">
      <c r="A228" s="243"/>
      <c r="B228" s="252"/>
      <c r="C228" s="441">
        <f t="shared" si="102"/>
        <v>4</v>
      </c>
      <c r="D228" s="268"/>
      <c r="E228" s="319">
        <f t="shared" si="100"/>
        <v>76</v>
      </c>
      <c r="F228" s="325"/>
      <c r="G228" s="268"/>
      <c r="H228" s="553"/>
      <c r="I228" s="571" t="s">
        <v>888</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35">
      <c r="A229" s="243"/>
      <c r="B229" s="252"/>
      <c r="C229" s="441">
        <f t="shared" si="102"/>
        <v>4</v>
      </c>
      <c r="D229" s="268"/>
      <c r="E229" s="319">
        <f t="shared" si="100"/>
        <v>77</v>
      </c>
      <c r="F229" s="325"/>
      <c r="G229" s="268"/>
      <c r="H229" s="553"/>
      <c r="I229" s="568" t="s">
        <v>890</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35">
      <c r="A230" s="243"/>
      <c r="B230" s="252"/>
      <c r="C230" s="441">
        <f t="shared" si="102"/>
        <v>4</v>
      </c>
      <c r="D230" s="268"/>
      <c r="E230" s="319">
        <f t="shared" si="100"/>
        <v>78</v>
      </c>
      <c r="F230" s="325"/>
      <c r="G230" s="268"/>
      <c r="H230" s="553"/>
      <c r="I230" s="568" t="s">
        <v>893</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35">
      <c r="A231" s="243"/>
      <c r="B231" s="252"/>
      <c r="C231" s="441">
        <f t="shared" si="102"/>
        <v>4</v>
      </c>
      <c r="D231" s="268"/>
      <c r="E231" s="319">
        <f t="shared" si="100"/>
        <v>79</v>
      </c>
      <c r="F231" s="325"/>
      <c r="G231" s="268"/>
      <c r="H231" s="553"/>
      <c r="I231" s="571" t="s">
        <v>894</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35">
      <c r="A232" s="243"/>
      <c r="B232" s="252"/>
      <c r="C232" s="441">
        <f t="shared" si="102"/>
        <v>4</v>
      </c>
      <c r="D232" s="268"/>
      <c r="E232" s="319">
        <f t="shared" si="100"/>
        <v>80</v>
      </c>
      <c r="F232" s="325"/>
      <c r="G232" s="268"/>
      <c r="H232" s="553"/>
      <c r="I232" s="568" t="s">
        <v>890</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35">
      <c r="A233" s="243"/>
      <c r="B233" s="252"/>
      <c r="C233" s="441">
        <f t="shared" si="102"/>
        <v>4</v>
      </c>
      <c r="D233" s="268"/>
      <c r="E233" s="319">
        <f t="shared" si="100"/>
        <v>81</v>
      </c>
      <c r="F233" s="325"/>
      <c r="G233" s="268"/>
      <c r="H233" s="553"/>
      <c r="I233" s="568" t="s">
        <v>891</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35">
      <c r="A234" s="243"/>
      <c r="B234" s="252"/>
      <c r="C234" s="441">
        <f t="shared" si="102"/>
        <v>4</v>
      </c>
      <c r="D234" s="268"/>
      <c r="E234" s="319">
        <f t="shared" si="100"/>
        <v>82</v>
      </c>
      <c r="F234" s="325"/>
      <c r="G234" s="268"/>
      <c r="H234" s="553"/>
      <c r="I234" s="568" t="s">
        <v>892</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35">
      <c r="A235" s="243"/>
      <c r="B235" s="252"/>
      <c r="C235" s="441">
        <f t="shared" si="102"/>
        <v>4</v>
      </c>
      <c r="D235" s="268"/>
      <c r="E235" s="319">
        <f t="shared" si="100"/>
        <v>83</v>
      </c>
      <c r="F235" s="325"/>
      <c r="G235" s="268"/>
      <c r="H235" s="553"/>
      <c r="I235" s="571" t="s">
        <v>898</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35">
      <c r="A236" s="243"/>
      <c r="B236" s="252"/>
      <c r="C236" s="441">
        <f t="shared" si="102"/>
        <v>4</v>
      </c>
      <c r="D236" s="268"/>
      <c r="E236" s="319">
        <f t="shared" si="100"/>
        <v>84</v>
      </c>
      <c r="F236" s="325"/>
      <c r="G236" s="268"/>
      <c r="H236" s="553"/>
      <c r="I236" s="568" t="s">
        <v>890</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35">
      <c r="A237" s="243"/>
      <c r="B237" s="252"/>
      <c r="C237" s="441">
        <f t="shared" si="102"/>
        <v>4</v>
      </c>
      <c r="D237" s="268"/>
      <c r="E237" s="319">
        <f t="shared" si="100"/>
        <v>85</v>
      </c>
      <c r="F237" s="325"/>
      <c r="G237" s="268"/>
      <c r="H237" s="553"/>
      <c r="I237" s="568" t="s">
        <v>891</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35">
      <c r="A238" s="243"/>
      <c r="B238" s="252"/>
      <c r="C238" s="441">
        <f t="shared" si="102"/>
        <v>4</v>
      </c>
      <c r="D238" s="268"/>
      <c r="E238" s="319">
        <f t="shared" si="100"/>
        <v>86</v>
      </c>
      <c r="F238" s="325"/>
      <c r="G238" s="268"/>
      <c r="H238" s="555"/>
      <c r="I238" s="569" t="s">
        <v>892</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35">
      <c r="A239" s="243"/>
      <c r="B239" s="252"/>
      <c r="C239" s="441">
        <f>INT($C$40)+2</f>
        <v>3</v>
      </c>
      <c r="D239" s="268"/>
      <c r="E239" s="319">
        <f t="shared" si="100"/>
        <v>87</v>
      </c>
      <c r="F239" s="325"/>
      <c r="G239" s="268"/>
      <c r="H239" s="551"/>
      <c r="I239" s="551" t="s">
        <v>586</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35">
      <c r="A240" s="243"/>
      <c r="B240" s="252"/>
      <c r="C240" s="441">
        <f>INT($C$40)+3</f>
        <v>4</v>
      </c>
      <c r="D240" s="268"/>
      <c r="E240" s="319">
        <f t="shared" si="100"/>
        <v>88</v>
      </c>
      <c r="F240" s="325"/>
      <c r="G240" s="268"/>
      <c r="H240" s="553"/>
      <c r="I240" s="553" t="s">
        <v>587</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35">
      <c r="A241" s="243"/>
      <c r="B241" s="252"/>
      <c r="C241" s="441">
        <f>INT($C$40)+3</f>
        <v>4</v>
      </c>
      <c r="D241" s="268"/>
      <c r="E241" s="319">
        <f t="shared" si="100"/>
        <v>89</v>
      </c>
      <c r="F241" s="325"/>
      <c r="G241" s="268"/>
      <c r="H241" s="553"/>
      <c r="I241" s="553" t="s">
        <v>588</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35">
      <c r="A242" s="243"/>
      <c r="B242" s="252"/>
      <c r="C242" s="441">
        <f>INT($C$40)+3</f>
        <v>4</v>
      </c>
      <c r="D242" s="268"/>
      <c r="E242" s="319">
        <f t="shared" si="100"/>
        <v>90</v>
      </c>
      <c r="F242" s="325"/>
      <c r="G242" s="268"/>
      <c r="H242" s="557"/>
      <c r="I242" s="557" t="s">
        <v>719</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35">
      <c r="A243" s="243"/>
      <c r="B243" s="252"/>
      <c r="C243" s="441">
        <f>INT($C$40)+2</f>
        <v>3</v>
      </c>
      <c r="D243" s="268"/>
      <c r="E243" s="319">
        <f t="shared" si="100"/>
        <v>91</v>
      </c>
      <c r="F243" s="325"/>
      <c r="G243" s="268"/>
      <c r="H243" s="559"/>
      <c r="I243" s="559" t="s">
        <v>720</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35">
      <c r="A244" s="243"/>
      <c r="B244" s="252"/>
      <c r="C244" s="441">
        <f>INT($C$40)+2</f>
        <v>3</v>
      </c>
      <c r="D244" s="268"/>
      <c r="E244" s="319">
        <f t="shared" si="100"/>
        <v>92</v>
      </c>
      <c r="F244" s="325"/>
      <c r="G244" s="268"/>
      <c r="H244" s="459"/>
      <c r="I244" s="459" t="s">
        <v>721</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35">
      <c r="A245" s="243"/>
      <c r="B245" s="252"/>
      <c r="C245" s="441">
        <f>INT($C$40)+3</f>
        <v>4</v>
      </c>
      <c r="D245" s="268"/>
      <c r="E245" s="319">
        <f t="shared" si="100"/>
        <v>93</v>
      </c>
      <c r="F245" s="325"/>
      <c r="G245" s="268"/>
      <c r="H245" s="498"/>
      <c r="I245" s="498" t="s">
        <v>722</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35">
      <c r="A246" s="243"/>
      <c r="B246" s="252"/>
      <c r="C246" s="441">
        <f>INT($C$40)+2</f>
        <v>3</v>
      </c>
      <c r="D246" s="268"/>
      <c r="E246" s="319">
        <f t="shared" si="100"/>
        <v>94</v>
      </c>
      <c r="F246" s="325"/>
      <c r="G246" s="268"/>
      <c r="H246" s="499"/>
      <c r="I246" s="499" t="s">
        <v>723</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35">
      <c r="A247" s="243"/>
      <c r="B247" s="252"/>
      <c r="C247" s="441">
        <f>INT($C$40)+3</f>
        <v>4</v>
      </c>
      <c r="D247" s="268"/>
      <c r="E247" s="319">
        <f t="shared" si="100"/>
        <v>95</v>
      </c>
      <c r="F247" s="325"/>
      <c r="G247" s="268"/>
      <c r="H247" s="341"/>
      <c r="I247" s="341" t="s">
        <v>724</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35">
      <c r="A248" s="243"/>
      <c r="B248" s="252"/>
      <c r="C248" s="441">
        <f>INT($C$40)+2</f>
        <v>3</v>
      </c>
      <c r="D248" s="268"/>
      <c r="E248" s="319">
        <f t="shared" si="100"/>
        <v>96</v>
      </c>
      <c r="F248" s="325"/>
      <c r="G248" s="268"/>
      <c r="H248" s="559"/>
      <c r="I248" s="559" t="s">
        <v>725</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35">
      <c r="A249" s="243"/>
      <c r="B249" s="252"/>
      <c r="C249" s="441">
        <f>INT($C$40)+2</f>
        <v>3</v>
      </c>
      <c r="D249" s="268"/>
      <c r="E249" s="319">
        <f t="shared" si="100"/>
        <v>97</v>
      </c>
      <c r="F249" s="325"/>
      <c r="G249" s="268"/>
      <c r="H249" s="551" t="str">
        <f>Sheep!$H$252&amp;" Merino BBT"</f>
        <v>Win Merino BBT</v>
      </c>
      <c r="I249" s="551" t="s">
        <v>886</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35">
      <c r="A250" s="243"/>
      <c r="B250" s="252"/>
      <c r="C250" s="441">
        <f t="shared" ref="C250:C262" si="120">INT($C$40)+3</f>
        <v>4</v>
      </c>
      <c r="D250" s="268"/>
      <c r="E250" s="319">
        <f t="shared" si="100"/>
        <v>98</v>
      </c>
      <c r="F250" s="325"/>
      <c r="G250" s="268"/>
      <c r="H250" s="553"/>
      <c r="I250" s="571" t="s">
        <v>887</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35">
      <c r="A251" s="243"/>
      <c r="B251" s="252"/>
      <c r="C251" s="441">
        <f t="shared" si="120"/>
        <v>4</v>
      </c>
      <c r="D251" s="268"/>
      <c r="E251" s="319">
        <f t="shared" si="100"/>
        <v>99</v>
      </c>
      <c r="F251" s="325"/>
      <c r="G251" s="268"/>
      <c r="H251" s="553"/>
      <c r="I251" s="568" t="s">
        <v>889</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35">
      <c r="A252" s="243"/>
      <c r="B252" s="252"/>
      <c r="C252" s="441">
        <f t="shared" si="120"/>
        <v>4</v>
      </c>
      <c r="D252" s="268"/>
      <c r="E252" s="319">
        <f t="shared" si="100"/>
        <v>100</v>
      </c>
      <c r="F252" s="325"/>
      <c r="G252" s="268"/>
      <c r="H252" s="553"/>
      <c r="I252" s="571" t="s">
        <v>888</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35">
      <c r="A253" s="243"/>
      <c r="B253" s="252"/>
      <c r="C253" s="441">
        <f t="shared" si="120"/>
        <v>4</v>
      </c>
      <c r="D253" s="268"/>
      <c r="E253" s="319">
        <f t="shared" si="100"/>
        <v>101</v>
      </c>
      <c r="F253" s="325"/>
      <c r="G253" s="268"/>
      <c r="H253" s="553"/>
      <c r="I253" s="568" t="s">
        <v>890</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35">
      <c r="A254" s="243"/>
      <c r="B254" s="252"/>
      <c r="C254" s="441">
        <f t="shared" si="120"/>
        <v>4</v>
      </c>
      <c r="D254" s="268"/>
      <c r="E254" s="319">
        <f t="shared" si="100"/>
        <v>102</v>
      </c>
      <c r="F254" s="325"/>
      <c r="G254" s="268"/>
      <c r="H254" s="553"/>
      <c r="I254" s="568" t="s">
        <v>893</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35">
      <c r="A255" s="243"/>
      <c r="B255" s="252"/>
      <c r="C255" s="441">
        <f t="shared" si="120"/>
        <v>4</v>
      </c>
      <c r="D255" s="268"/>
      <c r="E255" s="319">
        <f t="shared" si="100"/>
        <v>103</v>
      </c>
      <c r="F255" s="325"/>
      <c r="G255" s="268"/>
      <c r="H255" s="553"/>
      <c r="I255" s="571" t="s">
        <v>894</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35">
      <c r="A256" s="243"/>
      <c r="B256" s="252"/>
      <c r="C256" s="441">
        <f t="shared" si="120"/>
        <v>4</v>
      </c>
      <c r="D256" s="268"/>
      <c r="E256" s="319">
        <f t="shared" si="100"/>
        <v>104</v>
      </c>
      <c r="F256" s="325"/>
      <c r="G256" s="268"/>
      <c r="H256" s="553"/>
      <c r="I256" s="568" t="s">
        <v>890</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35">
      <c r="A257" s="243"/>
      <c r="B257" s="252"/>
      <c r="C257" s="441">
        <f t="shared" si="120"/>
        <v>4</v>
      </c>
      <c r="D257" s="268"/>
      <c r="E257" s="319">
        <f t="shared" si="100"/>
        <v>105</v>
      </c>
      <c r="F257" s="325"/>
      <c r="G257" s="268"/>
      <c r="H257" s="553"/>
      <c r="I257" s="568" t="s">
        <v>891</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35">
      <c r="A258" s="243"/>
      <c r="B258" s="252"/>
      <c r="C258" s="441">
        <f t="shared" si="120"/>
        <v>4</v>
      </c>
      <c r="D258" s="268"/>
      <c r="E258" s="319">
        <f t="shared" si="100"/>
        <v>106</v>
      </c>
      <c r="F258" s="325"/>
      <c r="G258" s="268"/>
      <c r="H258" s="553"/>
      <c r="I258" s="568" t="s">
        <v>892</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35">
      <c r="A259" s="243"/>
      <c r="B259" s="252"/>
      <c r="C259" s="441">
        <f t="shared" si="120"/>
        <v>4</v>
      </c>
      <c r="D259" s="268"/>
      <c r="E259" s="319">
        <f t="shared" si="100"/>
        <v>107</v>
      </c>
      <c r="F259" s="325"/>
      <c r="G259" s="268"/>
      <c r="H259" s="553"/>
      <c r="I259" s="571" t="s">
        <v>898</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35">
      <c r="A260" s="243"/>
      <c r="B260" s="252"/>
      <c r="C260" s="441">
        <f t="shared" si="120"/>
        <v>4</v>
      </c>
      <c r="D260" s="268"/>
      <c r="E260" s="319">
        <f t="shared" si="100"/>
        <v>108</v>
      </c>
      <c r="F260" s="325"/>
      <c r="G260" s="268"/>
      <c r="H260" s="553"/>
      <c r="I260" s="568" t="s">
        <v>890</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35">
      <c r="A261" s="243"/>
      <c r="B261" s="252"/>
      <c r="C261" s="441">
        <f t="shared" si="120"/>
        <v>4</v>
      </c>
      <c r="D261" s="268"/>
      <c r="E261" s="319">
        <f t="shared" si="100"/>
        <v>109</v>
      </c>
      <c r="F261" s="325"/>
      <c r="G261" s="268"/>
      <c r="H261" s="553"/>
      <c r="I261" s="568" t="s">
        <v>891</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35">
      <c r="A262" s="243"/>
      <c r="B262" s="252"/>
      <c r="C262" s="441">
        <f t="shared" si="120"/>
        <v>4</v>
      </c>
      <c r="D262" s="268"/>
      <c r="E262" s="319">
        <f t="shared" si="100"/>
        <v>110</v>
      </c>
      <c r="F262" s="325"/>
      <c r="G262" s="268"/>
      <c r="H262" s="555"/>
      <c r="I262" s="569" t="s">
        <v>892</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35">
      <c r="A263" s="243"/>
      <c r="B263" s="252"/>
      <c r="C263" s="441">
        <f>INT($C$40)+2</f>
        <v>3</v>
      </c>
      <c r="D263" s="268"/>
      <c r="E263" s="319">
        <f t="shared" si="100"/>
        <v>111</v>
      </c>
      <c r="F263" s="325"/>
      <c r="G263" s="268"/>
      <c r="H263" s="551"/>
      <c r="I263" s="551" t="s">
        <v>586</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35">
      <c r="A264" s="243"/>
      <c r="B264" s="252"/>
      <c r="C264" s="441">
        <f>INT($C$40)+3</f>
        <v>4</v>
      </c>
      <c r="D264" s="268"/>
      <c r="E264" s="319">
        <f t="shared" si="100"/>
        <v>112</v>
      </c>
      <c r="F264" s="325"/>
      <c r="G264" s="268"/>
      <c r="H264" s="553"/>
      <c r="I264" s="553" t="s">
        <v>587</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35">
      <c r="A265" s="243"/>
      <c r="B265" s="252"/>
      <c r="C265" s="441">
        <f>INT($C$40)+3</f>
        <v>4</v>
      </c>
      <c r="D265" s="268"/>
      <c r="E265" s="319">
        <f t="shared" si="100"/>
        <v>113</v>
      </c>
      <c r="F265" s="325"/>
      <c r="G265" s="268"/>
      <c r="H265" s="553"/>
      <c r="I265" s="553" t="s">
        <v>588</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35">
      <c r="A266" s="243"/>
      <c r="B266" s="252"/>
      <c r="C266" s="441">
        <f>INT($C$40)+3</f>
        <v>4</v>
      </c>
      <c r="D266" s="268"/>
      <c r="E266" s="319">
        <f t="shared" si="100"/>
        <v>114</v>
      </c>
      <c r="F266" s="325"/>
      <c r="G266" s="268"/>
      <c r="H266" s="557"/>
      <c r="I266" s="557" t="s">
        <v>719</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35">
      <c r="A267" s="243"/>
      <c r="B267" s="252"/>
      <c r="C267" s="441">
        <f>INT($C$40)+3</f>
        <v>4</v>
      </c>
      <c r="D267" s="268"/>
      <c r="E267" s="319">
        <f t="shared" si="100"/>
        <v>115</v>
      </c>
      <c r="F267" s="325"/>
      <c r="G267" s="268"/>
      <c r="H267" s="559"/>
      <c r="I267" s="559" t="s">
        <v>720</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35">
      <c r="A268" s="243"/>
      <c r="B268" s="252"/>
      <c r="C268" s="441">
        <f>INT($C$40)+2</f>
        <v>3</v>
      </c>
      <c r="D268" s="268"/>
      <c r="E268" s="319">
        <f t="shared" si="100"/>
        <v>116</v>
      </c>
      <c r="F268" s="325"/>
      <c r="G268" s="268"/>
      <c r="H268" s="459"/>
      <c r="I268" s="459" t="s">
        <v>721</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35">
      <c r="A269" s="243"/>
      <c r="B269" s="252"/>
      <c r="C269" s="441">
        <f>INT($C$40)+3</f>
        <v>4</v>
      </c>
      <c r="D269" s="268"/>
      <c r="E269" s="319">
        <f t="shared" si="100"/>
        <v>117</v>
      </c>
      <c r="F269" s="325"/>
      <c r="G269" s="268"/>
      <c r="H269" s="498"/>
      <c r="I269" s="498" t="s">
        <v>722</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35">
      <c r="A270" s="243"/>
      <c r="B270" s="252"/>
      <c r="C270" s="441">
        <f>INT($C$40)+2</f>
        <v>3</v>
      </c>
      <c r="D270" s="268"/>
      <c r="E270" s="319">
        <f t="shared" si="100"/>
        <v>118</v>
      </c>
      <c r="F270" s="325"/>
      <c r="G270" s="268"/>
      <c r="H270" s="499"/>
      <c r="I270" s="499" t="s">
        <v>723</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35">
      <c r="A271" s="243"/>
      <c r="B271" s="252"/>
      <c r="C271" s="441">
        <f>INT($C$40)+3</f>
        <v>4</v>
      </c>
      <c r="D271" s="268"/>
      <c r="E271" s="319">
        <f t="shared" si="100"/>
        <v>119</v>
      </c>
      <c r="F271" s="325"/>
      <c r="G271" s="268"/>
      <c r="H271" s="341"/>
      <c r="I271" s="341" t="s">
        <v>724</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35">
      <c r="A272" s="243"/>
      <c r="B272" s="252"/>
      <c r="C272" s="441">
        <f>INT($C$40)+3</f>
        <v>4</v>
      </c>
      <c r="D272" s="268"/>
      <c r="E272" s="319">
        <f t="shared" si="100"/>
        <v>120</v>
      </c>
      <c r="F272" s="325"/>
      <c r="G272" s="268"/>
      <c r="H272" s="559"/>
      <c r="I272" s="559" t="s">
        <v>725</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35">
      <c r="A273" s="243"/>
      <c r="B273" s="252"/>
      <c r="C273" s="441">
        <f>INT($C$40)+2</f>
        <v>3</v>
      </c>
      <c r="D273" s="268"/>
      <c r="E273" s="319">
        <f t="shared" si="100"/>
        <v>121</v>
      </c>
      <c r="F273" s="325"/>
      <c r="G273" s="268"/>
      <c r="H273" s="551" t="str">
        <f>Sheep!$H$253&amp;" Merino BBT"</f>
        <v>Spr Merino BBT</v>
      </c>
      <c r="I273" s="551" t="s">
        <v>886</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35">
      <c r="A274" s="243"/>
      <c r="B274" s="252"/>
      <c r="C274" s="441">
        <f t="shared" ref="C274:C286" si="138">INT($C$40)+3</f>
        <v>4</v>
      </c>
      <c r="D274" s="268"/>
      <c r="E274" s="319">
        <f t="shared" si="100"/>
        <v>122</v>
      </c>
      <c r="F274" s="325"/>
      <c r="G274" s="268"/>
      <c r="H274" s="553"/>
      <c r="I274" s="571" t="s">
        <v>887</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35">
      <c r="A275" s="243"/>
      <c r="B275" s="252"/>
      <c r="C275" s="441">
        <f t="shared" si="138"/>
        <v>4</v>
      </c>
      <c r="D275" s="268"/>
      <c r="E275" s="319">
        <f t="shared" si="100"/>
        <v>123</v>
      </c>
      <c r="F275" s="325"/>
      <c r="G275" s="268"/>
      <c r="H275" s="553"/>
      <c r="I275" s="568" t="s">
        <v>889</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35">
      <c r="A276" s="243"/>
      <c r="B276" s="252"/>
      <c r="C276" s="441">
        <f t="shared" si="138"/>
        <v>4</v>
      </c>
      <c r="D276" s="268"/>
      <c r="E276" s="319">
        <f t="shared" si="100"/>
        <v>124</v>
      </c>
      <c r="F276" s="325"/>
      <c r="G276" s="268"/>
      <c r="H276" s="553"/>
      <c r="I276" s="571" t="s">
        <v>888</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35">
      <c r="A277" s="243"/>
      <c r="B277" s="252"/>
      <c r="C277" s="441">
        <f t="shared" si="138"/>
        <v>4</v>
      </c>
      <c r="D277" s="268"/>
      <c r="E277" s="319">
        <f t="shared" si="100"/>
        <v>125</v>
      </c>
      <c r="F277" s="325"/>
      <c r="G277" s="268"/>
      <c r="H277" s="553"/>
      <c r="I277" s="568" t="s">
        <v>890</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35">
      <c r="A278" s="243"/>
      <c r="B278" s="252"/>
      <c r="C278" s="441">
        <f t="shared" si="138"/>
        <v>4</v>
      </c>
      <c r="D278" s="268"/>
      <c r="E278" s="319">
        <f t="shared" si="100"/>
        <v>126</v>
      </c>
      <c r="F278" s="325"/>
      <c r="G278" s="268"/>
      <c r="H278" s="553"/>
      <c r="I278" s="568" t="s">
        <v>893</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35">
      <c r="A279" s="243"/>
      <c r="B279" s="252"/>
      <c r="C279" s="441">
        <f t="shared" si="138"/>
        <v>4</v>
      </c>
      <c r="D279" s="268"/>
      <c r="E279" s="319">
        <f t="shared" si="100"/>
        <v>127</v>
      </c>
      <c r="F279" s="325"/>
      <c r="G279" s="268"/>
      <c r="H279" s="553"/>
      <c r="I279" s="571" t="s">
        <v>894</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35">
      <c r="A280" s="243"/>
      <c r="B280" s="252"/>
      <c r="C280" s="441">
        <f t="shared" si="138"/>
        <v>4</v>
      </c>
      <c r="D280" s="268"/>
      <c r="E280" s="319">
        <f t="shared" si="100"/>
        <v>128</v>
      </c>
      <c r="F280" s="325"/>
      <c r="G280" s="268"/>
      <c r="H280" s="553"/>
      <c r="I280" s="568" t="s">
        <v>890</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35">
      <c r="A281" s="243"/>
      <c r="B281" s="252"/>
      <c r="C281" s="441">
        <f t="shared" si="138"/>
        <v>4</v>
      </c>
      <c r="D281" s="268"/>
      <c r="E281" s="319">
        <f t="shared" si="100"/>
        <v>129</v>
      </c>
      <c r="F281" s="325"/>
      <c r="G281" s="268"/>
      <c r="H281" s="553"/>
      <c r="I281" s="568" t="s">
        <v>891</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35">
      <c r="A282" s="243"/>
      <c r="B282" s="252"/>
      <c r="C282" s="441">
        <f t="shared" si="138"/>
        <v>4</v>
      </c>
      <c r="D282" s="268"/>
      <c r="E282" s="319">
        <f t="shared" ref="E282:E345" si="148">E281+1</f>
        <v>130</v>
      </c>
      <c r="F282" s="325"/>
      <c r="G282" s="268"/>
      <c r="H282" s="553"/>
      <c r="I282" s="568" t="s">
        <v>892</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35">
      <c r="A283" s="243"/>
      <c r="B283" s="252"/>
      <c r="C283" s="441">
        <f t="shared" si="138"/>
        <v>4</v>
      </c>
      <c r="D283" s="268"/>
      <c r="E283" s="319">
        <f t="shared" si="148"/>
        <v>131</v>
      </c>
      <c r="F283" s="325"/>
      <c r="G283" s="268"/>
      <c r="H283" s="553"/>
      <c r="I283" s="571" t="s">
        <v>898</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35">
      <c r="A284" s="243"/>
      <c r="B284" s="252"/>
      <c r="C284" s="441">
        <f t="shared" si="138"/>
        <v>4</v>
      </c>
      <c r="D284" s="268"/>
      <c r="E284" s="319">
        <f t="shared" si="148"/>
        <v>132</v>
      </c>
      <c r="F284" s="325"/>
      <c r="G284" s="268"/>
      <c r="H284" s="553"/>
      <c r="I284" s="568" t="s">
        <v>890</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35">
      <c r="A285" s="243"/>
      <c r="B285" s="252"/>
      <c r="C285" s="441">
        <f t="shared" si="138"/>
        <v>4</v>
      </c>
      <c r="D285" s="268"/>
      <c r="E285" s="319">
        <f t="shared" si="148"/>
        <v>133</v>
      </c>
      <c r="F285" s="325"/>
      <c r="G285" s="268"/>
      <c r="H285" s="553"/>
      <c r="I285" s="568" t="s">
        <v>891</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35">
      <c r="A286" s="243"/>
      <c r="B286" s="252"/>
      <c r="C286" s="441">
        <f t="shared" si="138"/>
        <v>4</v>
      </c>
      <c r="D286" s="268"/>
      <c r="E286" s="319">
        <f t="shared" si="148"/>
        <v>134</v>
      </c>
      <c r="F286" s="325"/>
      <c r="G286" s="268"/>
      <c r="H286" s="555"/>
      <c r="I286" s="569" t="s">
        <v>892</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35">
      <c r="A287" s="243"/>
      <c r="B287" s="252"/>
      <c r="C287" s="441">
        <f>INT($C$40)+2</f>
        <v>3</v>
      </c>
      <c r="D287" s="268"/>
      <c r="E287" s="319">
        <f t="shared" si="148"/>
        <v>135</v>
      </c>
      <c r="F287" s="325"/>
      <c r="G287" s="268"/>
      <c r="H287" s="551"/>
      <c r="I287" s="551" t="s">
        <v>586</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35">
      <c r="A288" s="243"/>
      <c r="B288" s="252"/>
      <c r="C288" s="441">
        <f>INT($C$40)+3</f>
        <v>4</v>
      </c>
      <c r="D288" s="268"/>
      <c r="E288" s="319">
        <f t="shared" si="148"/>
        <v>136</v>
      </c>
      <c r="F288" s="325"/>
      <c r="G288" s="268"/>
      <c r="H288" s="553"/>
      <c r="I288" s="553" t="s">
        <v>587</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35">
      <c r="A289" s="243"/>
      <c r="B289" s="252"/>
      <c r="C289" s="441">
        <f>INT($C$40)+3</f>
        <v>4</v>
      </c>
      <c r="D289" s="268"/>
      <c r="E289" s="319">
        <f t="shared" si="148"/>
        <v>137</v>
      </c>
      <c r="F289" s="325"/>
      <c r="G289" s="268"/>
      <c r="H289" s="553"/>
      <c r="I289" s="553" t="s">
        <v>588</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35">
      <c r="A290" s="243"/>
      <c r="B290" s="252"/>
      <c r="C290" s="441">
        <f>INT($C$40)+3</f>
        <v>4</v>
      </c>
      <c r="D290" s="268"/>
      <c r="E290" s="319">
        <f t="shared" si="148"/>
        <v>138</v>
      </c>
      <c r="F290" s="325"/>
      <c r="G290" s="268"/>
      <c r="H290" s="557"/>
      <c r="I290" s="557" t="s">
        <v>719</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35">
      <c r="A291" s="243"/>
      <c r="B291" s="252"/>
      <c r="C291" s="441">
        <f>INT($C$40)+3</f>
        <v>4</v>
      </c>
      <c r="D291" s="268"/>
      <c r="E291" s="319">
        <f t="shared" si="148"/>
        <v>139</v>
      </c>
      <c r="F291" s="325"/>
      <c r="G291" s="268"/>
      <c r="H291" s="559"/>
      <c r="I291" s="559" t="s">
        <v>720</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35">
      <c r="A292" s="243"/>
      <c r="B292" s="252"/>
      <c r="C292" s="441">
        <f>INT($C$40)+2</f>
        <v>3</v>
      </c>
      <c r="D292" s="268"/>
      <c r="E292" s="319">
        <f t="shared" si="148"/>
        <v>140</v>
      </c>
      <c r="F292" s="325"/>
      <c r="G292" s="268"/>
      <c r="H292" s="459"/>
      <c r="I292" s="459" t="s">
        <v>721</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35">
      <c r="A293" s="243"/>
      <c r="B293" s="252"/>
      <c r="C293" s="441">
        <f>INT($C$40)+3</f>
        <v>4</v>
      </c>
      <c r="D293" s="268"/>
      <c r="E293" s="319">
        <f t="shared" si="148"/>
        <v>141</v>
      </c>
      <c r="F293" s="325"/>
      <c r="G293" s="268"/>
      <c r="H293" s="498"/>
      <c r="I293" s="498" t="s">
        <v>722</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35">
      <c r="A294" s="243"/>
      <c r="B294" s="252"/>
      <c r="C294" s="441">
        <f>INT($C$40)+2</f>
        <v>3</v>
      </c>
      <c r="D294" s="268"/>
      <c r="E294" s="319">
        <f t="shared" si="148"/>
        <v>142</v>
      </c>
      <c r="F294" s="325"/>
      <c r="G294" s="268"/>
      <c r="H294" s="499"/>
      <c r="I294" s="499" t="s">
        <v>723</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35">
      <c r="A295" s="243"/>
      <c r="B295" s="252"/>
      <c r="C295" s="441">
        <f>INT($C$40)+3</f>
        <v>4</v>
      </c>
      <c r="D295" s="268"/>
      <c r="E295" s="319">
        <f t="shared" si="148"/>
        <v>143</v>
      </c>
      <c r="F295" s="325"/>
      <c r="G295" s="268"/>
      <c r="H295" s="341"/>
      <c r="I295" s="341" t="s">
        <v>724</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35">
      <c r="A296" s="243"/>
      <c r="B296" s="252"/>
      <c r="C296" s="441">
        <f>INT($C$40)+3</f>
        <v>4</v>
      </c>
      <c r="D296" s="268"/>
      <c r="E296" s="319">
        <f t="shared" si="148"/>
        <v>144</v>
      </c>
      <c r="F296" s="325"/>
      <c r="G296" s="268"/>
      <c r="H296" s="559"/>
      <c r="I296" s="559" t="s">
        <v>725</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35">
      <c r="A297" s="243"/>
      <c r="B297" s="252"/>
      <c r="C297" s="441">
        <f>INT($C$40)+2</f>
        <v>3</v>
      </c>
      <c r="D297" s="268"/>
      <c r="E297" s="319">
        <f t="shared" si="148"/>
        <v>145</v>
      </c>
      <c r="F297" s="325"/>
      <c r="G297" s="268"/>
      <c r="H297" s="551" t="str">
        <f>Sheep!$H$251&amp;" Maternal"</f>
        <v>Aut Maternal</v>
      </c>
      <c r="I297" s="551" t="s">
        <v>886</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35">
      <c r="A298" s="243"/>
      <c r="B298" s="252"/>
      <c r="C298" s="441">
        <f t="shared" ref="C298:C310" si="158">INT($C$40)+3</f>
        <v>4</v>
      </c>
      <c r="D298" s="268"/>
      <c r="E298" s="319">
        <f t="shared" si="148"/>
        <v>146</v>
      </c>
      <c r="F298" s="325"/>
      <c r="G298" s="268"/>
      <c r="H298" s="553"/>
      <c r="I298" s="571" t="s">
        <v>887</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35">
      <c r="A299" s="243"/>
      <c r="B299" s="252"/>
      <c r="C299" s="441">
        <f t="shared" si="158"/>
        <v>4</v>
      </c>
      <c r="D299" s="268"/>
      <c r="E299" s="319">
        <f t="shared" si="148"/>
        <v>147</v>
      </c>
      <c r="F299" s="325"/>
      <c r="G299" s="268"/>
      <c r="H299" s="553"/>
      <c r="I299" s="568" t="s">
        <v>889</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35">
      <c r="A300" s="243"/>
      <c r="B300" s="252"/>
      <c r="C300" s="441">
        <f t="shared" si="158"/>
        <v>4</v>
      </c>
      <c r="D300" s="268"/>
      <c r="E300" s="319">
        <f t="shared" si="148"/>
        <v>148</v>
      </c>
      <c r="F300" s="325"/>
      <c r="G300" s="268"/>
      <c r="H300" s="553"/>
      <c r="I300" s="571" t="s">
        <v>888</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35">
      <c r="A301" s="243"/>
      <c r="B301" s="252"/>
      <c r="C301" s="441">
        <f t="shared" si="158"/>
        <v>4</v>
      </c>
      <c r="D301" s="268"/>
      <c r="E301" s="319">
        <f t="shared" si="148"/>
        <v>149</v>
      </c>
      <c r="F301" s="325"/>
      <c r="G301" s="268"/>
      <c r="H301" s="553"/>
      <c r="I301" s="568" t="s">
        <v>890</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35">
      <c r="A302" s="243"/>
      <c r="B302" s="252"/>
      <c r="C302" s="441">
        <f t="shared" si="158"/>
        <v>4</v>
      </c>
      <c r="D302" s="268"/>
      <c r="E302" s="319">
        <f t="shared" si="148"/>
        <v>150</v>
      </c>
      <c r="F302" s="325"/>
      <c r="G302" s="268"/>
      <c r="H302" s="553"/>
      <c r="I302" s="568" t="s">
        <v>893</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35">
      <c r="A303" s="243"/>
      <c r="B303" s="252"/>
      <c r="C303" s="441">
        <f t="shared" si="158"/>
        <v>4</v>
      </c>
      <c r="D303" s="268"/>
      <c r="E303" s="319">
        <f t="shared" si="148"/>
        <v>151</v>
      </c>
      <c r="F303" s="325"/>
      <c r="G303" s="268"/>
      <c r="H303" s="553"/>
      <c r="I303" s="571" t="s">
        <v>894</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35">
      <c r="A304" s="243"/>
      <c r="B304" s="252"/>
      <c r="C304" s="441">
        <f t="shared" si="158"/>
        <v>4</v>
      </c>
      <c r="D304" s="268"/>
      <c r="E304" s="319">
        <f t="shared" si="148"/>
        <v>152</v>
      </c>
      <c r="F304" s="325"/>
      <c r="G304" s="268"/>
      <c r="H304" s="553"/>
      <c r="I304" s="568" t="s">
        <v>890</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35">
      <c r="A305" s="243"/>
      <c r="B305" s="252"/>
      <c r="C305" s="441">
        <f t="shared" si="158"/>
        <v>4</v>
      </c>
      <c r="D305" s="268"/>
      <c r="E305" s="319">
        <f t="shared" si="148"/>
        <v>153</v>
      </c>
      <c r="F305" s="325"/>
      <c r="G305" s="268"/>
      <c r="H305" s="553"/>
      <c r="I305" s="568" t="s">
        <v>891</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35">
      <c r="A306" s="243"/>
      <c r="B306" s="252"/>
      <c r="C306" s="441">
        <f t="shared" si="158"/>
        <v>4</v>
      </c>
      <c r="D306" s="268"/>
      <c r="E306" s="319">
        <f t="shared" si="148"/>
        <v>154</v>
      </c>
      <c r="F306" s="325"/>
      <c r="G306" s="268"/>
      <c r="H306" s="553"/>
      <c r="I306" s="568" t="s">
        <v>892</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35">
      <c r="A307" s="243"/>
      <c r="B307" s="252"/>
      <c r="C307" s="441">
        <f t="shared" si="158"/>
        <v>4</v>
      </c>
      <c r="D307" s="268"/>
      <c r="E307" s="319">
        <f t="shared" si="148"/>
        <v>155</v>
      </c>
      <c r="F307" s="325"/>
      <c r="G307" s="268"/>
      <c r="H307" s="553"/>
      <c r="I307" s="571" t="s">
        <v>898</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35">
      <c r="A308" s="243"/>
      <c r="B308" s="252"/>
      <c r="C308" s="441">
        <f t="shared" si="158"/>
        <v>4</v>
      </c>
      <c r="D308" s="268"/>
      <c r="E308" s="319">
        <f t="shared" si="148"/>
        <v>156</v>
      </c>
      <c r="F308" s="325"/>
      <c r="G308" s="268"/>
      <c r="H308" s="553"/>
      <c r="I308" s="568" t="s">
        <v>890</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35">
      <c r="A309" s="243"/>
      <c r="B309" s="252"/>
      <c r="C309" s="441">
        <f t="shared" si="158"/>
        <v>4</v>
      </c>
      <c r="D309" s="268"/>
      <c r="E309" s="319">
        <f t="shared" si="148"/>
        <v>157</v>
      </c>
      <c r="F309" s="325"/>
      <c r="G309" s="268"/>
      <c r="H309" s="553"/>
      <c r="I309" s="568" t="s">
        <v>891</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35">
      <c r="A310" s="243"/>
      <c r="B310" s="252"/>
      <c r="C310" s="441">
        <f t="shared" si="158"/>
        <v>4</v>
      </c>
      <c r="D310" s="268"/>
      <c r="E310" s="319">
        <f t="shared" si="148"/>
        <v>158</v>
      </c>
      <c r="F310" s="325"/>
      <c r="G310" s="268"/>
      <c r="H310" s="555"/>
      <c r="I310" s="569" t="s">
        <v>892</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35">
      <c r="A311" s="243"/>
      <c r="B311" s="252"/>
      <c r="C311" s="441">
        <f>INT($C$40)+2</f>
        <v>3</v>
      </c>
      <c r="D311" s="268"/>
      <c r="E311" s="319">
        <f t="shared" si="148"/>
        <v>159</v>
      </c>
      <c r="F311" s="325"/>
      <c r="G311" s="268"/>
      <c r="H311" s="551"/>
      <c r="I311" s="551" t="s">
        <v>586</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35">
      <c r="A312" s="243"/>
      <c r="B312" s="252"/>
      <c r="C312" s="441">
        <f>INT($C$40)+3</f>
        <v>4</v>
      </c>
      <c r="D312" s="268"/>
      <c r="E312" s="319">
        <f t="shared" si="148"/>
        <v>160</v>
      </c>
      <c r="F312" s="325"/>
      <c r="G312" s="268"/>
      <c r="H312" s="553"/>
      <c r="I312" s="553" t="s">
        <v>587</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35">
      <c r="A313" s="243"/>
      <c r="B313" s="252"/>
      <c r="C313" s="441">
        <f>INT($C$40)+3</f>
        <v>4</v>
      </c>
      <c r="D313" s="268"/>
      <c r="E313" s="319">
        <f t="shared" si="148"/>
        <v>161</v>
      </c>
      <c r="F313" s="325"/>
      <c r="G313" s="268"/>
      <c r="H313" s="553"/>
      <c r="I313" s="553" t="s">
        <v>588</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35">
      <c r="A314" s="243"/>
      <c r="B314" s="252"/>
      <c r="C314" s="441">
        <f>INT($C$40)+3</f>
        <v>4</v>
      </c>
      <c r="D314" s="268"/>
      <c r="E314" s="319">
        <f t="shared" si="148"/>
        <v>162</v>
      </c>
      <c r="F314" s="325"/>
      <c r="G314" s="268"/>
      <c r="H314" s="557"/>
      <c r="I314" s="557" t="s">
        <v>719</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35">
      <c r="A315" s="243"/>
      <c r="B315" s="252"/>
      <c r="C315" s="441">
        <f>INT($C$40)+2</f>
        <v>3</v>
      </c>
      <c r="D315" s="268"/>
      <c r="E315" s="319">
        <f t="shared" si="148"/>
        <v>163</v>
      </c>
      <c r="F315" s="325"/>
      <c r="G315" s="268"/>
      <c r="H315" s="559"/>
      <c r="I315" s="559" t="s">
        <v>720</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35">
      <c r="A316" s="243"/>
      <c r="B316" s="252"/>
      <c r="C316" s="441">
        <f>INT($C$40)+2</f>
        <v>3</v>
      </c>
      <c r="D316" s="268"/>
      <c r="E316" s="319">
        <f t="shared" si="148"/>
        <v>164</v>
      </c>
      <c r="F316" s="325"/>
      <c r="G316" s="268"/>
      <c r="H316" s="459"/>
      <c r="I316" s="459" t="s">
        <v>721</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35">
      <c r="A317" s="243"/>
      <c r="B317" s="252"/>
      <c r="C317" s="441">
        <f>INT($C$40)+3</f>
        <v>4</v>
      </c>
      <c r="D317" s="268"/>
      <c r="E317" s="319">
        <f t="shared" si="148"/>
        <v>165</v>
      </c>
      <c r="F317" s="325"/>
      <c r="G317" s="268"/>
      <c r="H317" s="498"/>
      <c r="I317" s="498" t="s">
        <v>722</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35">
      <c r="A318" s="243"/>
      <c r="B318" s="252"/>
      <c r="C318" s="441">
        <f>INT($C$40)+2</f>
        <v>3</v>
      </c>
      <c r="D318" s="268"/>
      <c r="E318" s="319">
        <f t="shared" si="148"/>
        <v>166</v>
      </c>
      <c r="F318" s="325"/>
      <c r="G318" s="268"/>
      <c r="H318" s="499"/>
      <c r="I318" s="499" t="s">
        <v>723</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35">
      <c r="A319" s="243"/>
      <c r="B319" s="252"/>
      <c r="C319" s="441">
        <f>INT($C$40)+3</f>
        <v>4</v>
      </c>
      <c r="D319" s="268"/>
      <c r="E319" s="319">
        <f t="shared" si="148"/>
        <v>167</v>
      </c>
      <c r="F319" s="325"/>
      <c r="G319" s="268"/>
      <c r="H319" s="341"/>
      <c r="I319" s="341" t="s">
        <v>724</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35">
      <c r="A320" s="243"/>
      <c r="B320" s="252"/>
      <c r="C320" s="441">
        <f>INT($C$40)+2</f>
        <v>3</v>
      </c>
      <c r="D320" s="268"/>
      <c r="E320" s="319">
        <f t="shared" si="148"/>
        <v>168</v>
      </c>
      <c r="F320" s="325"/>
      <c r="G320" s="268"/>
      <c r="H320" s="559"/>
      <c r="I320" s="559" t="s">
        <v>725</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35">
      <c r="A321" s="243"/>
      <c r="B321" s="252"/>
      <c r="C321" s="441">
        <f>INT($C$40)+2</f>
        <v>3</v>
      </c>
      <c r="D321" s="268"/>
      <c r="E321" s="319">
        <f t="shared" si="148"/>
        <v>169</v>
      </c>
      <c r="F321" s="325"/>
      <c r="G321" s="268"/>
      <c r="H321" s="551" t="str">
        <f>Sheep!$H$252&amp;" Maternal"</f>
        <v>Win Maternal</v>
      </c>
      <c r="I321" s="551" t="s">
        <v>886</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35">
      <c r="A322" s="243"/>
      <c r="B322" s="252"/>
      <c r="C322" s="441">
        <f t="shared" ref="C322:C334" si="176">INT($C$40)+3</f>
        <v>4</v>
      </c>
      <c r="D322" s="268"/>
      <c r="E322" s="319">
        <f t="shared" si="148"/>
        <v>170</v>
      </c>
      <c r="F322" s="325"/>
      <c r="G322" s="268"/>
      <c r="H322" s="553"/>
      <c r="I322" s="571" t="s">
        <v>887</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35">
      <c r="A323" s="243"/>
      <c r="B323" s="252"/>
      <c r="C323" s="441">
        <f t="shared" si="176"/>
        <v>4</v>
      </c>
      <c r="D323" s="268"/>
      <c r="E323" s="319">
        <f t="shared" si="148"/>
        <v>171</v>
      </c>
      <c r="F323" s="325"/>
      <c r="G323" s="268"/>
      <c r="H323" s="553"/>
      <c r="I323" s="568" t="s">
        <v>889</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35">
      <c r="A324" s="243"/>
      <c r="B324" s="252"/>
      <c r="C324" s="441">
        <f t="shared" si="176"/>
        <v>4</v>
      </c>
      <c r="D324" s="268"/>
      <c r="E324" s="319">
        <f t="shared" si="148"/>
        <v>172</v>
      </c>
      <c r="F324" s="325"/>
      <c r="G324" s="268"/>
      <c r="H324" s="553"/>
      <c r="I324" s="571" t="s">
        <v>888</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35">
      <c r="A325" s="243"/>
      <c r="B325" s="252"/>
      <c r="C325" s="441">
        <f t="shared" si="176"/>
        <v>4</v>
      </c>
      <c r="D325" s="268"/>
      <c r="E325" s="319">
        <f t="shared" si="148"/>
        <v>173</v>
      </c>
      <c r="F325" s="325"/>
      <c r="G325" s="268"/>
      <c r="H325" s="553"/>
      <c r="I325" s="568" t="s">
        <v>890</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35">
      <c r="A326" s="243"/>
      <c r="B326" s="252"/>
      <c r="C326" s="441">
        <f t="shared" si="176"/>
        <v>4</v>
      </c>
      <c r="D326" s="268"/>
      <c r="E326" s="319">
        <f t="shared" si="148"/>
        <v>174</v>
      </c>
      <c r="F326" s="325"/>
      <c r="G326" s="268"/>
      <c r="H326" s="553"/>
      <c r="I326" s="568" t="s">
        <v>893</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35">
      <c r="A327" s="243"/>
      <c r="B327" s="252"/>
      <c r="C327" s="441">
        <f t="shared" si="176"/>
        <v>4</v>
      </c>
      <c r="D327" s="268"/>
      <c r="E327" s="319">
        <f t="shared" si="148"/>
        <v>175</v>
      </c>
      <c r="F327" s="325"/>
      <c r="G327" s="268"/>
      <c r="H327" s="553"/>
      <c r="I327" s="571" t="s">
        <v>894</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35">
      <c r="A328" s="243"/>
      <c r="B328" s="252"/>
      <c r="C328" s="441">
        <f t="shared" si="176"/>
        <v>4</v>
      </c>
      <c r="D328" s="268"/>
      <c r="E328" s="319">
        <f t="shared" si="148"/>
        <v>176</v>
      </c>
      <c r="F328" s="325"/>
      <c r="G328" s="268"/>
      <c r="H328" s="553"/>
      <c r="I328" s="568" t="s">
        <v>890</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35">
      <c r="A329" s="243"/>
      <c r="B329" s="252"/>
      <c r="C329" s="441">
        <f t="shared" si="176"/>
        <v>4</v>
      </c>
      <c r="D329" s="268"/>
      <c r="E329" s="319">
        <f t="shared" si="148"/>
        <v>177</v>
      </c>
      <c r="F329" s="325"/>
      <c r="G329" s="268"/>
      <c r="H329" s="553"/>
      <c r="I329" s="568" t="s">
        <v>891</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35">
      <c r="A330" s="243"/>
      <c r="B330" s="252"/>
      <c r="C330" s="441">
        <f t="shared" si="176"/>
        <v>4</v>
      </c>
      <c r="D330" s="268"/>
      <c r="E330" s="319">
        <f t="shared" si="148"/>
        <v>178</v>
      </c>
      <c r="F330" s="325"/>
      <c r="G330" s="268"/>
      <c r="H330" s="553"/>
      <c r="I330" s="568" t="s">
        <v>892</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35">
      <c r="A331" s="243"/>
      <c r="B331" s="252"/>
      <c r="C331" s="441">
        <f t="shared" si="176"/>
        <v>4</v>
      </c>
      <c r="D331" s="268"/>
      <c r="E331" s="319">
        <f t="shared" si="148"/>
        <v>179</v>
      </c>
      <c r="F331" s="325"/>
      <c r="G331" s="268"/>
      <c r="H331" s="553"/>
      <c r="I331" s="571" t="s">
        <v>898</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35">
      <c r="A332" s="243"/>
      <c r="B332" s="252"/>
      <c r="C332" s="441">
        <f t="shared" si="176"/>
        <v>4</v>
      </c>
      <c r="D332" s="268"/>
      <c r="E332" s="319">
        <f t="shared" si="148"/>
        <v>180</v>
      </c>
      <c r="F332" s="325"/>
      <c r="G332" s="268"/>
      <c r="H332" s="553"/>
      <c r="I332" s="568" t="s">
        <v>890</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35">
      <c r="A333" s="243"/>
      <c r="B333" s="252"/>
      <c r="C333" s="441">
        <f t="shared" si="176"/>
        <v>4</v>
      </c>
      <c r="D333" s="268"/>
      <c r="E333" s="319">
        <f t="shared" si="148"/>
        <v>181</v>
      </c>
      <c r="F333" s="325"/>
      <c r="G333" s="268"/>
      <c r="H333" s="553"/>
      <c r="I333" s="568" t="s">
        <v>891</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35">
      <c r="A334" s="243"/>
      <c r="B334" s="252"/>
      <c r="C334" s="441">
        <f t="shared" si="176"/>
        <v>4</v>
      </c>
      <c r="D334" s="268"/>
      <c r="E334" s="319">
        <f t="shared" si="148"/>
        <v>182</v>
      </c>
      <c r="F334" s="325"/>
      <c r="G334" s="268"/>
      <c r="H334" s="555"/>
      <c r="I334" s="569" t="s">
        <v>892</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35">
      <c r="A335" s="243"/>
      <c r="B335" s="252"/>
      <c r="C335" s="441">
        <f>INT($C$40)+2</f>
        <v>3</v>
      </c>
      <c r="D335" s="268"/>
      <c r="E335" s="319">
        <f t="shared" si="148"/>
        <v>183</v>
      </c>
      <c r="F335" s="325"/>
      <c r="G335" s="268"/>
      <c r="H335" s="551"/>
      <c r="I335" s="551" t="s">
        <v>586</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35">
      <c r="A336" s="243"/>
      <c r="B336" s="252"/>
      <c r="C336" s="441">
        <f>INT($C$40)+3</f>
        <v>4</v>
      </c>
      <c r="D336" s="268"/>
      <c r="E336" s="319">
        <f t="shared" si="148"/>
        <v>184</v>
      </c>
      <c r="F336" s="325"/>
      <c r="G336" s="268"/>
      <c r="H336" s="553"/>
      <c r="I336" s="553" t="s">
        <v>587</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35">
      <c r="A337" s="243"/>
      <c r="B337" s="252"/>
      <c r="C337" s="441">
        <f>INT($C$40)+3</f>
        <v>4</v>
      </c>
      <c r="D337" s="268"/>
      <c r="E337" s="319">
        <f t="shared" si="148"/>
        <v>185</v>
      </c>
      <c r="F337" s="325"/>
      <c r="G337" s="268"/>
      <c r="H337" s="553"/>
      <c r="I337" s="553" t="s">
        <v>588</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35">
      <c r="A338" s="243"/>
      <c r="B338" s="252"/>
      <c r="C338" s="441">
        <f>INT($C$40)+3</f>
        <v>4</v>
      </c>
      <c r="D338" s="268"/>
      <c r="E338" s="319">
        <f t="shared" si="148"/>
        <v>186</v>
      </c>
      <c r="F338" s="325"/>
      <c r="G338" s="268"/>
      <c r="H338" s="557"/>
      <c r="I338" s="557" t="s">
        <v>719</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35">
      <c r="A339" s="243"/>
      <c r="B339" s="252"/>
      <c r="C339" s="441">
        <f>INT($C$40)+3</f>
        <v>4</v>
      </c>
      <c r="D339" s="268"/>
      <c r="E339" s="319">
        <f t="shared" si="148"/>
        <v>187</v>
      </c>
      <c r="F339" s="325"/>
      <c r="G339" s="268"/>
      <c r="H339" s="559"/>
      <c r="I339" s="559" t="s">
        <v>720</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35">
      <c r="A340" s="243"/>
      <c r="B340" s="252"/>
      <c r="C340" s="441">
        <f>INT($C$40)+2</f>
        <v>3</v>
      </c>
      <c r="D340" s="268"/>
      <c r="E340" s="319">
        <f t="shared" si="148"/>
        <v>188</v>
      </c>
      <c r="F340" s="325"/>
      <c r="G340" s="268"/>
      <c r="H340" s="459"/>
      <c r="I340" s="459" t="s">
        <v>721</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35">
      <c r="A341" s="243"/>
      <c r="B341" s="252"/>
      <c r="C341" s="441">
        <f>INT($C$40)+3</f>
        <v>4</v>
      </c>
      <c r="D341" s="268"/>
      <c r="E341" s="319">
        <f t="shared" si="148"/>
        <v>189</v>
      </c>
      <c r="F341" s="325"/>
      <c r="G341" s="268"/>
      <c r="H341" s="498"/>
      <c r="I341" s="498" t="s">
        <v>722</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35">
      <c r="A342" s="243"/>
      <c r="B342" s="252"/>
      <c r="C342" s="441">
        <f>INT($C$40)+2</f>
        <v>3</v>
      </c>
      <c r="D342" s="268"/>
      <c r="E342" s="319">
        <f t="shared" si="148"/>
        <v>190</v>
      </c>
      <c r="F342" s="325"/>
      <c r="G342" s="268"/>
      <c r="H342" s="499"/>
      <c r="I342" s="499" t="s">
        <v>723</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35">
      <c r="A343" s="243"/>
      <c r="B343" s="252"/>
      <c r="C343" s="441">
        <f>INT($C$40)+3</f>
        <v>4</v>
      </c>
      <c r="D343" s="268"/>
      <c r="E343" s="319">
        <f t="shared" si="148"/>
        <v>191</v>
      </c>
      <c r="F343" s="325"/>
      <c r="G343" s="268"/>
      <c r="H343" s="341"/>
      <c r="I343" s="341" t="s">
        <v>724</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35">
      <c r="A344" s="243"/>
      <c r="B344" s="252"/>
      <c r="C344" s="441">
        <f>INT($C$40)+3</f>
        <v>4</v>
      </c>
      <c r="D344" s="268"/>
      <c r="E344" s="319">
        <f t="shared" si="148"/>
        <v>192</v>
      </c>
      <c r="F344" s="325"/>
      <c r="G344" s="268"/>
      <c r="H344" s="559"/>
      <c r="I344" s="559" t="s">
        <v>725</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35">
      <c r="A345" s="243"/>
      <c r="B345" s="252"/>
      <c r="C345" s="441">
        <f>INT($C$40)+2</f>
        <v>3</v>
      </c>
      <c r="D345" s="268"/>
      <c r="E345" s="319">
        <f t="shared" si="148"/>
        <v>193</v>
      </c>
      <c r="F345" s="325"/>
      <c r="G345" s="268"/>
      <c r="H345" s="551" t="str">
        <f>Sheep!$H$253&amp;" Maternal"</f>
        <v>Spr Maternal</v>
      </c>
      <c r="I345" s="551" t="s">
        <v>886</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35">
      <c r="A346" s="243"/>
      <c r="B346" s="252"/>
      <c r="C346" s="441">
        <f>INT($C$40)+3</f>
        <v>4</v>
      </c>
      <c r="D346" s="268"/>
      <c r="E346" s="319">
        <f t="shared" ref="E346:E368" si="194">E345+1</f>
        <v>194</v>
      </c>
      <c r="F346" s="325"/>
      <c r="G346" s="268"/>
      <c r="H346" s="553"/>
      <c r="I346" s="571" t="s">
        <v>887</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35">
      <c r="A347" s="243"/>
      <c r="B347" s="252"/>
      <c r="C347" s="441">
        <f>INT($C$40)+3</f>
        <v>4</v>
      </c>
      <c r="D347" s="268"/>
      <c r="E347" s="319">
        <f t="shared" si="194"/>
        <v>195</v>
      </c>
      <c r="F347" s="325"/>
      <c r="G347" s="268"/>
      <c r="H347" s="553"/>
      <c r="I347" s="568" t="s">
        <v>889</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35">
      <c r="A348" s="243"/>
      <c r="B348" s="252"/>
      <c r="C348" s="441">
        <f t="shared" ref="C348:C355" si="195">INT($C$40)+3</f>
        <v>4</v>
      </c>
      <c r="D348" s="268"/>
      <c r="E348" s="319">
        <f t="shared" si="194"/>
        <v>196</v>
      </c>
      <c r="F348" s="325"/>
      <c r="G348" s="268"/>
      <c r="H348" s="553"/>
      <c r="I348" s="571" t="s">
        <v>888</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35">
      <c r="A349" s="243"/>
      <c r="B349" s="252"/>
      <c r="C349" s="441">
        <f t="shared" si="195"/>
        <v>4</v>
      </c>
      <c r="D349" s="268"/>
      <c r="E349" s="319">
        <f t="shared" si="194"/>
        <v>197</v>
      </c>
      <c r="F349" s="325"/>
      <c r="G349" s="268"/>
      <c r="H349" s="553"/>
      <c r="I349" s="568" t="s">
        <v>890</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35">
      <c r="A350" s="243"/>
      <c r="B350" s="252"/>
      <c r="C350" s="441">
        <f t="shared" si="195"/>
        <v>4</v>
      </c>
      <c r="D350" s="268"/>
      <c r="E350" s="319">
        <f t="shared" si="194"/>
        <v>198</v>
      </c>
      <c r="F350" s="325"/>
      <c r="G350" s="268"/>
      <c r="H350" s="553"/>
      <c r="I350" s="568" t="s">
        <v>893</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35">
      <c r="A351" s="243"/>
      <c r="B351" s="252"/>
      <c r="C351" s="441">
        <f t="shared" si="195"/>
        <v>4</v>
      </c>
      <c r="D351" s="268"/>
      <c r="E351" s="319">
        <f t="shared" si="194"/>
        <v>199</v>
      </c>
      <c r="F351" s="325"/>
      <c r="G351" s="268"/>
      <c r="H351" s="553"/>
      <c r="I351" s="571" t="s">
        <v>894</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35">
      <c r="A352" s="243"/>
      <c r="B352" s="252"/>
      <c r="C352" s="441">
        <f>INT($C$40)+3</f>
        <v>4</v>
      </c>
      <c r="D352" s="268"/>
      <c r="E352" s="319">
        <f t="shared" si="194"/>
        <v>200</v>
      </c>
      <c r="F352" s="325"/>
      <c r="G352" s="268"/>
      <c r="H352" s="553"/>
      <c r="I352" s="568" t="s">
        <v>890</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35">
      <c r="A353" s="243"/>
      <c r="B353" s="252"/>
      <c r="C353" s="441">
        <f>INT($C$40)+3</f>
        <v>4</v>
      </c>
      <c r="D353" s="268"/>
      <c r="E353" s="319">
        <f t="shared" si="194"/>
        <v>201</v>
      </c>
      <c r="F353" s="325"/>
      <c r="G353" s="268"/>
      <c r="H353" s="553"/>
      <c r="I353" s="568" t="s">
        <v>891</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35">
      <c r="A354" s="243"/>
      <c r="B354" s="252"/>
      <c r="C354" s="441">
        <f>INT($C$40)+3</f>
        <v>4</v>
      </c>
      <c r="D354" s="268"/>
      <c r="E354" s="319">
        <f t="shared" si="194"/>
        <v>202</v>
      </c>
      <c r="F354" s="325"/>
      <c r="G354" s="268"/>
      <c r="H354" s="553"/>
      <c r="I354" s="568" t="s">
        <v>892</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35">
      <c r="A355" s="243"/>
      <c r="B355" s="252"/>
      <c r="C355" s="441">
        <f t="shared" si="195"/>
        <v>4</v>
      </c>
      <c r="D355" s="268"/>
      <c r="E355" s="319">
        <f t="shared" si="194"/>
        <v>203</v>
      </c>
      <c r="F355" s="325"/>
      <c r="G355" s="268"/>
      <c r="H355" s="553"/>
      <c r="I355" s="571" t="s">
        <v>898</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35">
      <c r="A356" s="243"/>
      <c r="B356" s="252"/>
      <c r="C356" s="441">
        <f>INT($C$40)+3</f>
        <v>4</v>
      </c>
      <c r="D356" s="268"/>
      <c r="E356" s="319">
        <f t="shared" si="194"/>
        <v>204</v>
      </c>
      <c r="F356" s="325"/>
      <c r="G356" s="268"/>
      <c r="H356" s="553"/>
      <c r="I356" s="568" t="s">
        <v>890</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35">
      <c r="A357" s="243"/>
      <c r="B357" s="252"/>
      <c r="C357" s="441">
        <f>INT($C$40)+3</f>
        <v>4</v>
      </c>
      <c r="D357" s="268"/>
      <c r="E357" s="319">
        <f t="shared" si="194"/>
        <v>205</v>
      </c>
      <c r="F357" s="325"/>
      <c r="G357" s="268"/>
      <c r="H357" s="553"/>
      <c r="I357" s="568" t="s">
        <v>891</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35">
      <c r="A358" s="243"/>
      <c r="B358" s="252"/>
      <c r="C358" s="441">
        <f>INT($C$40)+3</f>
        <v>4</v>
      </c>
      <c r="D358" s="268"/>
      <c r="E358" s="319">
        <f t="shared" si="194"/>
        <v>206</v>
      </c>
      <c r="F358" s="325"/>
      <c r="G358" s="268"/>
      <c r="H358" s="555"/>
      <c r="I358" s="569" t="s">
        <v>892</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35">
      <c r="A359" s="243"/>
      <c r="B359" s="252"/>
      <c r="C359" s="441">
        <f>INT($C$40)+2</f>
        <v>3</v>
      </c>
      <c r="D359" s="268"/>
      <c r="E359" s="319">
        <f t="shared" si="194"/>
        <v>207</v>
      </c>
      <c r="F359" s="325"/>
      <c r="G359" s="268"/>
      <c r="H359" s="551"/>
      <c r="I359" s="551" t="s">
        <v>586</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35">
      <c r="A360" s="243"/>
      <c r="B360" s="252"/>
      <c r="C360" s="441">
        <f>INT($C$40)+3</f>
        <v>4</v>
      </c>
      <c r="D360" s="268"/>
      <c r="E360" s="319">
        <f t="shared" si="194"/>
        <v>208</v>
      </c>
      <c r="F360" s="325"/>
      <c r="G360" s="268"/>
      <c r="H360" s="553"/>
      <c r="I360" s="553" t="s">
        <v>587</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35">
      <c r="A361" s="243"/>
      <c r="B361" s="252"/>
      <c r="C361" s="441">
        <f>INT($C$40)+3</f>
        <v>4</v>
      </c>
      <c r="D361" s="268"/>
      <c r="E361" s="319">
        <f t="shared" si="194"/>
        <v>209</v>
      </c>
      <c r="F361" s="325"/>
      <c r="G361" s="268"/>
      <c r="H361" s="553"/>
      <c r="I361" s="553" t="s">
        <v>588</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35">
      <c r="A362" s="243"/>
      <c r="B362" s="252"/>
      <c r="C362" s="441">
        <f>INT($C$40)+3</f>
        <v>4</v>
      </c>
      <c r="D362" s="268"/>
      <c r="E362" s="319">
        <f t="shared" si="194"/>
        <v>210</v>
      </c>
      <c r="F362" s="325"/>
      <c r="G362" s="268"/>
      <c r="H362" s="557"/>
      <c r="I362" s="557" t="s">
        <v>719</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35">
      <c r="A363" s="243"/>
      <c r="B363" s="252"/>
      <c r="C363" s="441">
        <f>INT($C$40)+3</f>
        <v>4</v>
      </c>
      <c r="D363" s="268"/>
      <c r="E363" s="319">
        <f t="shared" si="194"/>
        <v>211</v>
      </c>
      <c r="F363" s="325"/>
      <c r="G363" s="268"/>
      <c r="H363" s="559"/>
      <c r="I363" s="559" t="s">
        <v>720</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35">
      <c r="A364" s="243"/>
      <c r="B364" s="252"/>
      <c r="C364" s="441">
        <f>INT($C$40)+2</f>
        <v>3</v>
      </c>
      <c r="D364" s="268"/>
      <c r="E364" s="319">
        <f t="shared" si="194"/>
        <v>212</v>
      </c>
      <c r="F364" s="325"/>
      <c r="G364" s="268"/>
      <c r="H364" s="459"/>
      <c r="I364" s="459" t="s">
        <v>721</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35">
      <c r="A365" s="243"/>
      <c r="B365" s="252"/>
      <c r="C365" s="441">
        <f>INT($C$40)+3</f>
        <v>4</v>
      </c>
      <c r="D365" s="268"/>
      <c r="E365" s="319">
        <f t="shared" si="194"/>
        <v>213</v>
      </c>
      <c r="F365" s="325"/>
      <c r="G365" s="268"/>
      <c r="H365" s="498"/>
      <c r="I365" s="498" t="s">
        <v>722</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35">
      <c r="A366" s="243"/>
      <c r="B366" s="252"/>
      <c r="C366" s="441">
        <f>INT($C$40)+2</f>
        <v>3</v>
      </c>
      <c r="D366" s="268"/>
      <c r="E366" s="319">
        <f t="shared" si="194"/>
        <v>214</v>
      </c>
      <c r="F366" s="325"/>
      <c r="G366" s="268"/>
      <c r="H366" s="499"/>
      <c r="I366" s="499" t="s">
        <v>723</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35">
      <c r="A367" s="243"/>
      <c r="B367" s="252"/>
      <c r="C367" s="441">
        <f>INT($C$40)+3</f>
        <v>4</v>
      </c>
      <c r="D367" s="268"/>
      <c r="E367" s="319">
        <f t="shared" si="194"/>
        <v>215</v>
      </c>
      <c r="F367" s="325"/>
      <c r="G367" s="268"/>
      <c r="H367" s="341"/>
      <c r="I367" s="341" t="s">
        <v>724</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35">
      <c r="A368" s="243"/>
      <c r="B368" s="252"/>
      <c r="C368" s="441">
        <f>INT($C$40)+3</f>
        <v>4</v>
      </c>
      <c r="D368" s="268"/>
      <c r="E368" s="319">
        <f t="shared" si="194"/>
        <v>216</v>
      </c>
      <c r="F368" s="325"/>
      <c r="G368" s="268"/>
      <c r="H368" s="559"/>
      <c r="I368" s="559" t="s">
        <v>725</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15" customHeight="1" outlineLevel="2" x14ac:dyDescent="0.3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398</v>
      </c>
      <c r="SK369" s="255"/>
      <c r="SL369" s="243"/>
      <c r="SM369" s="243"/>
      <c r="SN369" s="243"/>
    </row>
    <row r="370" spans="1:508" ht="5.15" customHeight="1" outlineLevel="2" x14ac:dyDescent="0.3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15" customHeight="1" outlineLevel="1" x14ac:dyDescent="0.3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115</v>
      </c>
      <c r="SL371" s="243"/>
      <c r="SM371" s="243"/>
      <c r="SN371" s="243"/>
    </row>
    <row r="372" spans="1:508" ht="5.15" customHeight="1" collapsed="1" x14ac:dyDescent="0.3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3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3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3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3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3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3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3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35">
      <c r="C380" s="440" t="s">
        <v>708</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76</v>
      </c>
    </row>
    <row r="3" spans="1:2" x14ac:dyDescent="0.35">
      <c r="A3" t="s">
        <v>77</v>
      </c>
      <c r="B3" s="197">
        <v>3</v>
      </c>
    </row>
    <row r="4" spans="1:2" ht="7.4" customHeight="1" x14ac:dyDescent="0.35"/>
    <row r="5" spans="1:2" x14ac:dyDescent="0.35">
      <c r="A5" t="s">
        <v>79</v>
      </c>
      <c r="B5" s="197">
        <v>1.25</v>
      </c>
    </row>
    <row r="7" spans="1:2" x14ac:dyDescent="0.35">
      <c r="A7" s="64" t="s">
        <v>78</v>
      </c>
    </row>
    <row r="8" spans="1:2" x14ac:dyDescent="0.35">
      <c r="A8" t="s">
        <v>80</v>
      </c>
      <c r="B8" s="197">
        <v>12</v>
      </c>
    </row>
    <row r="9" spans="1:2" ht="7.4" customHeight="1" x14ac:dyDescent="0.35"/>
    <row r="10" spans="1:2" x14ac:dyDescent="0.35">
      <c r="A10" t="s">
        <v>81</v>
      </c>
      <c r="B10" s="197">
        <v>12</v>
      </c>
    </row>
    <row r="12" spans="1:2" x14ac:dyDescent="0.35">
      <c r="A12" s="64" t="s">
        <v>1155</v>
      </c>
    </row>
    <row r="13" spans="1:2" x14ac:dyDescent="0.35">
      <c r="A13" t="s">
        <v>1156</v>
      </c>
      <c r="B13" s="848">
        <v>0.08</v>
      </c>
    </row>
    <row r="14" spans="1:2" ht="9.75" customHeight="1" x14ac:dyDescent="0.35"/>
    <row r="15" spans="1:2" x14ac:dyDescent="0.35">
      <c r="A15" s="64" t="s">
        <v>260</v>
      </c>
    </row>
    <row r="16" spans="1:2" x14ac:dyDescent="0.35">
      <c r="A16" t="s">
        <v>1157</v>
      </c>
      <c r="B16" s="848">
        <v>0.05</v>
      </c>
    </row>
    <row r="17" spans="1:2" ht="9.75" customHeight="1" x14ac:dyDescent="0.35"/>
    <row r="18" spans="1:2" x14ac:dyDescent="0.35">
      <c r="A18" t="s">
        <v>1138</v>
      </c>
      <c r="B18" s="848">
        <v>7.4999999999999997E-2</v>
      </c>
    </row>
    <row r="20" spans="1:2" x14ac:dyDescent="0.35">
      <c r="A20" s="64" t="s">
        <v>82</v>
      </c>
    </row>
    <row r="21" spans="1:2" x14ac:dyDescent="0.35">
      <c r="A21" t="s">
        <v>1158</v>
      </c>
      <c r="B21" s="848">
        <v>0.1</v>
      </c>
    </row>
    <row r="22" spans="1:2" ht="9.75" customHeight="1" x14ac:dyDescent="0.35"/>
    <row r="23" spans="1:2" x14ac:dyDescent="0.35">
      <c r="A23" t="s">
        <v>1139</v>
      </c>
      <c r="B23" s="848">
        <v>7.4999999999999997E-2</v>
      </c>
    </row>
    <row r="25" spans="1:2" x14ac:dyDescent="0.35">
      <c r="A25" t="s">
        <v>83</v>
      </c>
      <c r="B25"/>
    </row>
    <row r="26" spans="1:2" x14ac:dyDescent="0.35">
      <c r="A26" t="s">
        <v>368</v>
      </c>
      <c r="B26" s="197">
        <v>1</v>
      </c>
    </row>
    <row r="27" spans="1:2" x14ac:dyDescent="0.35">
      <c r="A27" t="s">
        <v>54</v>
      </c>
      <c r="B27" s="197">
        <v>1</v>
      </c>
    </row>
    <row r="28" spans="1:2" x14ac:dyDescent="0.35">
      <c r="A28" t="s">
        <v>55</v>
      </c>
      <c r="B28" s="197">
        <v>1</v>
      </c>
    </row>
    <row r="29" spans="1:2" x14ac:dyDescent="0.35">
      <c r="A29" t="s">
        <v>56</v>
      </c>
      <c r="B29" s="197">
        <v>1</v>
      </c>
    </row>
    <row r="30" spans="1:2" x14ac:dyDescent="0.35">
      <c r="A30" t="s">
        <v>57</v>
      </c>
      <c r="B30" s="197">
        <v>1.1000000000000001</v>
      </c>
    </row>
    <row r="31" spans="1:2" x14ac:dyDescent="0.35">
      <c r="A31" t="s">
        <v>870</v>
      </c>
      <c r="B31" s="197">
        <v>1.2</v>
      </c>
    </row>
    <row r="32" spans="1:2" x14ac:dyDescent="0.35">
      <c r="A32" t="s">
        <v>871</v>
      </c>
      <c r="B32" s="197">
        <v>1.2</v>
      </c>
    </row>
    <row r="33" spans="1:2" x14ac:dyDescent="0.35">
      <c r="A33" t="s">
        <v>872</v>
      </c>
      <c r="B33" s="197">
        <v>1</v>
      </c>
    </row>
    <row r="34" spans="1:2" x14ac:dyDescent="0.35">
      <c r="A34" t="s">
        <v>1086</v>
      </c>
      <c r="B34" s="197">
        <v>1</v>
      </c>
    </row>
    <row r="36" spans="1:2" x14ac:dyDescent="0.35">
      <c r="A36" t="s">
        <v>84</v>
      </c>
      <c r="B36"/>
    </row>
    <row r="37" spans="1:2" x14ac:dyDescent="0.35">
      <c r="A37" t="s">
        <v>368</v>
      </c>
      <c r="B37" s="197">
        <v>1.1000000000000001</v>
      </c>
    </row>
    <row r="38" spans="1:2" x14ac:dyDescent="0.35">
      <c r="A38" t="s">
        <v>54</v>
      </c>
      <c r="B38" s="197">
        <v>1</v>
      </c>
    </row>
    <row r="39" spans="1:2" x14ac:dyDescent="0.35">
      <c r="A39" t="s">
        <v>55</v>
      </c>
      <c r="B39" s="197">
        <v>1</v>
      </c>
    </row>
    <row r="40" spans="1:2" x14ac:dyDescent="0.35">
      <c r="A40" t="s">
        <v>56</v>
      </c>
      <c r="B40" s="197">
        <v>1</v>
      </c>
    </row>
    <row r="41" spans="1:2" x14ac:dyDescent="0.35">
      <c r="A41" t="s">
        <v>57</v>
      </c>
      <c r="B41" s="197">
        <v>1.1000000000000001</v>
      </c>
    </row>
    <row r="42" spans="1:2" x14ac:dyDescent="0.35">
      <c r="A42" t="s">
        <v>870</v>
      </c>
      <c r="B42" s="197">
        <v>1.2</v>
      </c>
    </row>
    <row r="43" spans="1:2" x14ac:dyDescent="0.35">
      <c r="A43" t="s">
        <v>871</v>
      </c>
      <c r="B43" s="197">
        <v>1.2</v>
      </c>
    </row>
    <row r="44" spans="1:2" x14ac:dyDescent="0.35">
      <c r="A44" t="s">
        <v>872</v>
      </c>
      <c r="B44" s="197">
        <v>1.1000000000000001</v>
      </c>
    </row>
    <row r="45" spans="1:2" x14ac:dyDescent="0.35">
      <c r="A45" t="s">
        <v>1086</v>
      </c>
      <c r="B45" s="197">
        <v>1</v>
      </c>
    </row>
    <row r="47" spans="1:2" x14ac:dyDescent="0.35">
      <c r="A47" t="s">
        <v>1154</v>
      </c>
      <c r="B47"/>
    </row>
    <row r="48" spans="1:2" x14ac:dyDescent="0.35">
      <c r="A48" t="s">
        <v>368</v>
      </c>
      <c r="B48" s="197">
        <v>1</v>
      </c>
    </row>
    <row r="49" spans="1:3" x14ac:dyDescent="0.35">
      <c r="A49" t="s">
        <v>54</v>
      </c>
      <c r="B49" s="197">
        <v>1</v>
      </c>
    </row>
    <row r="50" spans="1:3" x14ac:dyDescent="0.35">
      <c r="A50" t="s">
        <v>55</v>
      </c>
      <c r="B50" s="197">
        <v>1</v>
      </c>
    </row>
    <row r="51" spans="1:3" x14ac:dyDescent="0.35">
      <c r="A51" t="s">
        <v>56</v>
      </c>
      <c r="B51" s="197">
        <v>1</v>
      </c>
    </row>
    <row r="52" spans="1:3" x14ac:dyDescent="0.35">
      <c r="A52" t="s">
        <v>57</v>
      </c>
      <c r="B52" s="197">
        <v>1</v>
      </c>
    </row>
    <row r="53" spans="1:3" x14ac:dyDescent="0.35">
      <c r="A53" t="s">
        <v>870</v>
      </c>
      <c r="B53" s="197">
        <v>1</v>
      </c>
    </row>
    <row r="54" spans="1:3" x14ac:dyDescent="0.35">
      <c r="A54" t="s">
        <v>871</v>
      </c>
      <c r="B54" s="197">
        <v>1</v>
      </c>
    </row>
    <row r="55" spans="1:3" x14ac:dyDescent="0.35">
      <c r="A55" t="s">
        <v>872</v>
      </c>
      <c r="B55" s="197">
        <v>1</v>
      </c>
    </row>
    <row r="56" spans="1:3" x14ac:dyDescent="0.35">
      <c r="A56" t="s">
        <v>1086</v>
      </c>
      <c r="B56" s="197">
        <v>1</v>
      </c>
    </row>
    <row r="58" spans="1:3" x14ac:dyDescent="0.35">
      <c r="A58" s="64" t="s">
        <v>85</v>
      </c>
    </row>
    <row r="59" spans="1:3" x14ac:dyDescent="0.35">
      <c r="A59" t="s">
        <v>86</v>
      </c>
      <c r="B59" s="700">
        <f>MIN(364,INT((C59 - DATE(YEAR(C59),1,1))))</f>
        <v>104</v>
      </c>
      <c r="C59" s="71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6"/>
  <sheetViews>
    <sheetView tabSelected="1" zoomScaleNormal="100" workbookViewId="0">
      <selection activeCell="J16" sqref="J16"/>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5"/>
      <c r="C4" s="12"/>
      <c r="D4" s="12">
        <v>0</v>
      </c>
      <c r="E4" s="12" t="s">
        <v>1</v>
      </c>
      <c r="F4" s="69"/>
      <c r="G4" s="70" t="s">
        <v>1003</v>
      </c>
      <c r="H4" s="71"/>
      <c r="I4" s="71"/>
      <c r="J4" s="71"/>
      <c r="K4" s="71"/>
      <c r="L4" s="71"/>
      <c r="M4" s="71"/>
      <c r="N4" s="71"/>
      <c r="O4" s="71"/>
      <c r="P4" s="71"/>
      <c r="Q4" s="71"/>
      <c r="R4" s="71"/>
      <c r="S4" s="72"/>
      <c r="T4" s="71"/>
      <c r="U4" s="71"/>
      <c r="V4" s="71"/>
      <c r="W4" s="16"/>
      <c r="X4" s="8"/>
      <c r="Y4" s="8"/>
      <c r="Z4" s="8"/>
    </row>
    <row r="5" spans="1:26" customFormat="1" ht="13.4" customHeight="1" outlineLevel="1" x14ac:dyDescent="0.35">
      <c r="A5" s="6"/>
      <c r="B5" s="95"/>
      <c r="C5" s="12"/>
      <c r="D5" s="12"/>
      <c r="E5" s="17"/>
      <c r="F5" s="73"/>
      <c r="G5" s="74" t="s">
        <v>1004</v>
      </c>
      <c r="H5" s="74"/>
      <c r="I5" s="74"/>
      <c r="J5" s="74"/>
      <c r="K5" s="74"/>
      <c r="L5" s="74"/>
      <c r="M5" s="74"/>
      <c r="N5" s="74"/>
      <c r="O5" s="74"/>
      <c r="P5" s="74"/>
      <c r="Q5" s="74"/>
      <c r="R5" s="74"/>
      <c r="S5" s="75"/>
      <c r="T5" s="76"/>
      <c r="U5" s="76"/>
      <c r="V5" s="76"/>
      <c r="W5" s="16"/>
      <c r="X5" s="8"/>
      <c r="Y5" s="8"/>
      <c r="Z5" s="8"/>
    </row>
    <row r="6" spans="1:26" customFormat="1" ht="13.4" customHeight="1" outlineLevel="1" x14ac:dyDescent="0.35">
      <c r="A6" s="6"/>
      <c r="B6" s="95"/>
      <c r="C6" s="17"/>
      <c r="D6" s="12"/>
      <c r="E6" s="17"/>
      <c r="F6" s="73"/>
      <c r="G6" s="77">
        <v>37998.72855324074</v>
      </c>
      <c r="H6" s="78">
        <v>37998.72855324074</v>
      </c>
      <c r="I6" s="74"/>
      <c r="J6" s="74"/>
      <c r="K6" s="74" t="s">
        <v>1005</v>
      </c>
      <c r="L6" s="74"/>
      <c r="M6" s="74"/>
      <c r="N6" s="74"/>
      <c r="O6" s="74"/>
      <c r="P6" s="74"/>
      <c r="Q6" s="74"/>
      <c r="R6" s="74"/>
      <c r="S6" s="75"/>
      <c r="T6" s="76"/>
      <c r="U6" s="76"/>
      <c r="V6" s="76"/>
      <c r="W6" s="16"/>
      <c r="X6" s="8"/>
      <c r="Y6" s="8"/>
      <c r="Z6" s="8"/>
    </row>
    <row r="7" spans="1:26" customFormat="1" ht="13.4" customHeight="1" outlineLevel="1" x14ac:dyDescent="0.3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4" customHeight="1" outlineLevel="1" x14ac:dyDescent="0.3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5"/>
      <c r="C11" s="17"/>
      <c r="D11" s="17"/>
      <c r="E11" s="17"/>
      <c r="F11" s="17"/>
      <c r="G11" s="23"/>
      <c r="H11" s="23"/>
      <c r="I11" s="23"/>
      <c r="J11" s="23" t="s">
        <v>809</v>
      </c>
      <c r="K11" s="23" t="s">
        <v>382</v>
      </c>
      <c r="L11" s="23" t="s">
        <v>780</v>
      </c>
      <c r="M11" s="23" t="s">
        <v>781</v>
      </c>
      <c r="N11" s="23" t="s">
        <v>782</v>
      </c>
      <c r="O11" s="23" t="s">
        <v>783</v>
      </c>
      <c r="P11" s="23" t="s">
        <v>784</v>
      </c>
      <c r="Q11" s="23" t="s">
        <v>785</v>
      </c>
      <c r="R11" s="23" t="s">
        <v>786</v>
      </c>
      <c r="S11" s="23" t="s">
        <v>787</v>
      </c>
      <c r="T11" s="23"/>
      <c r="U11" s="23"/>
      <c r="V11" s="23"/>
      <c r="W11" s="16"/>
      <c r="X11" s="8"/>
      <c r="Y11" s="8"/>
      <c r="Z11" s="8"/>
    </row>
    <row r="12" spans="1:26" customFormat="1" ht="5.15" customHeight="1" outlineLevel="1" x14ac:dyDescent="0.35">
      <c r="A12" s="6"/>
      <c r="B12" s="95"/>
      <c r="C12" s="12" t="s">
        <v>109</v>
      </c>
      <c r="D12" s="17"/>
      <c r="E12" s="17"/>
      <c r="F12" s="17"/>
      <c r="G12" s="23"/>
      <c r="H12" s="23"/>
      <c r="I12" s="23"/>
      <c r="J12" s="84" t="s">
        <v>110</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4" customHeight="1" outlineLevel="1" x14ac:dyDescent="0.35">
      <c r="A14" s="6"/>
      <c r="B14" s="95"/>
      <c r="C14" s="17"/>
      <c r="D14" s="17"/>
      <c r="E14" s="17"/>
      <c r="F14" s="13"/>
      <c r="G14" s="90" t="s">
        <v>1006</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4" customHeight="1" outlineLevel="1" x14ac:dyDescent="0.3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4" customHeight="1" outlineLevel="1" x14ac:dyDescent="0.3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4" customHeight="1" outlineLevel="1" x14ac:dyDescent="0.3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15" customHeight="1" outlineLevel="1" x14ac:dyDescent="0.35">
      <c r="A18" s="6"/>
      <c r="B18" s="95"/>
      <c r="C18" s="12" t="s">
        <v>113</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3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115</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223</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53</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t="s">
        <v>1233</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96</v>
      </c>
      <c r="H34" t="s">
        <v>354</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3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3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3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3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3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35">
      <c r="A40" s="6"/>
      <c r="B40" s="7"/>
      <c r="C40" s="17"/>
      <c r="D40" s="17"/>
      <c r="E40" s="17"/>
      <c r="F40" s="26"/>
      <c r="G40" s="648" t="str">
        <f>General!G22</f>
        <v>k</v>
      </c>
      <c r="H40" s="225">
        <f t="shared" ref="H40:H41" si="0">1/0.2</f>
        <v>5</v>
      </c>
      <c r="I40" s="55"/>
      <c r="L40" s="56"/>
      <c r="O40" s="56"/>
      <c r="P40" s="32"/>
      <c r="Q40" s="32"/>
      <c r="R40" s="32"/>
      <c r="S40" s="32"/>
      <c r="T40" s="32"/>
      <c r="U40" s="32"/>
      <c r="V40" s="30"/>
      <c r="W40" s="16"/>
      <c r="X40" s="8"/>
      <c r="Y40" s="8"/>
      <c r="Z40" s="8"/>
    </row>
    <row r="41" spans="1:26" customFormat="1" ht="12" customHeight="1" outlineLevel="1" x14ac:dyDescent="0.3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35">
      <c r="A42" s="6"/>
      <c r="B42" s="7"/>
      <c r="C42" s="17"/>
      <c r="D42" s="17"/>
      <c r="E42" s="17"/>
      <c r="F42" s="26"/>
      <c r="G42" s="648" t="str">
        <f>General!G24</f>
        <v>o</v>
      </c>
      <c r="H42" s="225">
        <f>1.8/0.2</f>
        <v>9</v>
      </c>
      <c r="I42" s="55"/>
      <c r="L42" s="56"/>
      <c r="O42" s="56"/>
      <c r="P42" s="32"/>
      <c r="Q42" s="32"/>
      <c r="R42" s="32"/>
      <c r="S42" s="32"/>
      <c r="T42" s="32"/>
      <c r="U42" s="32"/>
      <c r="V42" s="30"/>
      <c r="W42" s="16"/>
      <c r="X42" s="8"/>
      <c r="Y42" s="8"/>
      <c r="Z42" s="8"/>
    </row>
    <row r="43" spans="1:26" customFormat="1" ht="12" customHeight="1" outlineLevel="1" x14ac:dyDescent="0.35">
      <c r="A43" s="6"/>
      <c r="B43" s="7"/>
      <c r="C43" s="17"/>
      <c r="D43" s="17"/>
      <c r="E43" s="17"/>
      <c r="F43" s="26"/>
      <c r="G43" s="648" t="str">
        <f>General!G25</f>
        <v>od</v>
      </c>
      <c r="H43" s="225">
        <f>1.8/0.2</f>
        <v>9</v>
      </c>
      <c r="I43" s="55"/>
      <c r="L43" s="56"/>
      <c r="O43" s="56"/>
      <c r="P43" s="32"/>
      <c r="Q43" s="32"/>
      <c r="R43" s="32"/>
      <c r="S43" s="32"/>
      <c r="T43" s="32"/>
      <c r="U43" s="32"/>
      <c r="V43" s="30"/>
      <c r="W43" s="16"/>
      <c r="X43" s="8"/>
      <c r="Y43" s="8"/>
      <c r="Z43" s="8"/>
    </row>
    <row r="44" spans="1:26" customFormat="1" ht="12" customHeight="1" outlineLevel="1" x14ac:dyDescent="0.35">
      <c r="A44" s="6"/>
      <c r="B44" s="7"/>
      <c r="C44" s="17"/>
      <c r="D44" s="17"/>
      <c r="E44" s="17"/>
      <c r="F44" s="26"/>
      <c r="G44" s="648" t="str">
        <f>General!G26</f>
        <v>of</v>
      </c>
      <c r="H44" s="225"/>
      <c r="I44" s="55"/>
      <c r="L44" s="56"/>
      <c r="O44" s="56"/>
      <c r="P44" s="32"/>
      <c r="Q44" s="32"/>
      <c r="R44" s="32"/>
      <c r="S44" s="32"/>
      <c r="T44" s="32"/>
      <c r="U44" s="32"/>
      <c r="V44" s="30"/>
      <c r="W44" s="16"/>
      <c r="X44" s="8"/>
      <c r="Y44" s="8"/>
      <c r="Z44" s="8"/>
    </row>
    <row r="45" spans="1:26" customFormat="1" ht="12" customHeight="1" outlineLevel="1" x14ac:dyDescent="0.35">
      <c r="A45" s="6"/>
      <c r="B45" s="7"/>
      <c r="C45" s="17"/>
      <c r="D45" s="17"/>
      <c r="E45" s="17"/>
      <c r="F45" s="26"/>
      <c r="G45" s="648" t="str">
        <f>General!G27</f>
        <v>r</v>
      </c>
      <c r="H45" s="225">
        <f t="shared" ref="H45:H46" si="1">1/0.2</f>
        <v>5</v>
      </c>
      <c r="I45" s="55"/>
      <c r="L45" s="56"/>
      <c r="O45" s="56"/>
      <c r="P45" s="32"/>
      <c r="Q45" s="32"/>
      <c r="R45" s="32"/>
      <c r="S45" s="32"/>
      <c r="T45" s="32"/>
      <c r="U45" s="32"/>
      <c r="V45" s="30"/>
      <c r="W45" s="16"/>
      <c r="X45" s="8"/>
      <c r="Y45" s="8"/>
      <c r="Z45" s="8"/>
    </row>
    <row r="46" spans="1:26" customFormat="1" ht="12" customHeight="1" outlineLevel="1" x14ac:dyDescent="0.35">
      <c r="A46" s="6"/>
      <c r="B46" s="7"/>
      <c r="C46" s="17"/>
      <c r="D46" s="17"/>
      <c r="E46" s="17"/>
      <c r="F46" s="26"/>
      <c r="G46" s="648" t="str">
        <f>General!G28</f>
        <v>rd</v>
      </c>
      <c r="H46" s="225">
        <f t="shared" si="1"/>
        <v>5</v>
      </c>
      <c r="I46" s="55"/>
      <c r="L46" s="56"/>
      <c r="O46" s="56"/>
      <c r="P46" s="32"/>
      <c r="Q46" s="32"/>
      <c r="R46" s="32"/>
      <c r="S46" s="32"/>
      <c r="T46" s="32"/>
      <c r="U46" s="32"/>
      <c r="V46" s="30"/>
      <c r="W46" s="16"/>
      <c r="X46" s="8"/>
      <c r="Y46" s="8"/>
      <c r="Z46" s="8"/>
    </row>
    <row r="47" spans="1:26" customFormat="1" ht="12" customHeight="1" outlineLevel="1" x14ac:dyDescent="0.35">
      <c r="A47" s="6"/>
      <c r="B47" s="7"/>
      <c r="C47" s="17"/>
      <c r="D47" s="17"/>
      <c r="E47" s="17"/>
      <c r="F47" s="26"/>
      <c r="G47" s="648" t="str">
        <f>General!G29</f>
        <v>v</v>
      </c>
      <c r="H47" s="225">
        <f>1/0.2</f>
        <v>5</v>
      </c>
      <c r="I47" s="55"/>
      <c r="J47" s="56"/>
      <c r="K47" s="56"/>
      <c r="L47" s="56"/>
      <c r="O47" s="56"/>
      <c r="P47" s="32"/>
      <c r="Q47" s="32"/>
      <c r="R47" s="32"/>
      <c r="S47" s="32"/>
      <c r="T47" s="32"/>
      <c r="U47" s="32"/>
      <c r="V47" s="30"/>
      <c r="W47" s="16"/>
      <c r="X47" s="8"/>
      <c r="Y47" s="8"/>
      <c r="Z47" s="8"/>
    </row>
    <row r="48" spans="1:26" customFormat="1" ht="12" customHeight="1" outlineLevel="1" x14ac:dyDescent="0.35">
      <c r="A48" s="6"/>
      <c r="B48" s="7"/>
      <c r="C48" s="17"/>
      <c r="D48" s="17"/>
      <c r="E48" s="17"/>
      <c r="F48" s="26"/>
      <c r="G48" s="648" t="str">
        <f>General!G30</f>
        <v>w</v>
      </c>
      <c r="H48" s="225">
        <f>1.8/0.2</f>
        <v>9</v>
      </c>
      <c r="I48" s="55"/>
      <c r="J48" s="53"/>
      <c r="K48" s="615"/>
      <c r="L48" s="53"/>
      <c r="O48" s="53"/>
      <c r="P48" s="32"/>
      <c r="Q48" s="32"/>
      <c r="R48" s="32"/>
      <c r="S48" s="32"/>
      <c r="T48" s="32"/>
      <c r="U48" s="32"/>
      <c r="V48" s="30"/>
      <c r="W48" s="16"/>
      <c r="X48" s="8"/>
      <c r="Y48" s="8"/>
      <c r="Z48" s="8"/>
    </row>
    <row r="49" spans="1:68" customFormat="1" ht="12" customHeight="1" outlineLevel="1" x14ac:dyDescent="0.35">
      <c r="A49" s="6"/>
      <c r="B49" s="7"/>
      <c r="C49" s="17"/>
      <c r="D49" s="17"/>
      <c r="E49" s="17"/>
      <c r="F49" s="26"/>
      <c r="G49" s="648" t="str">
        <f>General!G31</f>
        <v>wd</v>
      </c>
      <c r="H49" s="225">
        <f>1.8/0.2</f>
        <v>9</v>
      </c>
      <c r="I49" s="55"/>
      <c r="J49" s="53"/>
      <c r="K49" s="615"/>
      <c r="L49" s="53"/>
      <c r="O49" s="53"/>
      <c r="P49" s="32"/>
      <c r="Q49" s="32"/>
      <c r="R49" s="32"/>
      <c r="S49" s="32"/>
      <c r="T49" s="32"/>
      <c r="U49" s="32"/>
      <c r="V49" s="30"/>
      <c r="W49" s="16"/>
      <c r="X49" s="8"/>
      <c r="Y49" s="8"/>
      <c r="Z49" s="8"/>
    </row>
    <row r="50" spans="1:68" customFormat="1" ht="12" customHeight="1" outlineLevel="1" x14ac:dyDescent="0.35">
      <c r="A50" s="6"/>
      <c r="B50" s="7"/>
      <c r="C50" s="17"/>
      <c r="D50" s="17"/>
      <c r="E50" s="17"/>
      <c r="F50" s="26"/>
      <c r="G50" s="648" t="str">
        <f>General!G32</f>
        <v>z</v>
      </c>
      <c r="H50" s="225">
        <f t="shared" ref="H50:H51" si="2">1/0.2</f>
        <v>5</v>
      </c>
      <c r="I50" s="55"/>
      <c r="J50" s="56"/>
      <c r="K50" s="56"/>
      <c r="L50" s="56"/>
      <c r="O50" s="56"/>
      <c r="P50" s="32"/>
      <c r="Q50" s="32"/>
      <c r="R50" s="32"/>
      <c r="S50" s="32"/>
      <c r="T50" s="32"/>
      <c r="U50" s="32"/>
      <c r="V50" s="30"/>
      <c r="W50" s="16"/>
      <c r="X50" s="8"/>
      <c r="Y50" s="8"/>
      <c r="Z50" s="8"/>
    </row>
    <row r="51" spans="1:68" customFormat="1" ht="12" customHeight="1" outlineLevel="1" x14ac:dyDescent="0.35">
      <c r="A51" s="6"/>
      <c r="B51" s="7"/>
      <c r="C51" s="17"/>
      <c r="D51" s="17"/>
      <c r="E51" s="17"/>
      <c r="F51" s="26"/>
      <c r="G51" s="648" t="str">
        <f>General!G33</f>
        <v>zd</v>
      </c>
      <c r="H51" s="225">
        <f t="shared" si="2"/>
        <v>5</v>
      </c>
      <c r="I51" s="55"/>
      <c r="J51" s="56"/>
      <c r="K51" s="56"/>
      <c r="L51" s="56"/>
      <c r="O51" s="56"/>
      <c r="P51" s="32"/>
      <c r="Q51" s="32"/>
      <c r="R51" s="32"/>
      <c r="S51" s="32"/>
      <c r="T51" s="32"/>
      <c r="U51" s="32"/>
      <c r="V51" s="30"/>
      <c r="W51" s="16"/>
      <c r="X51" s="8"/>
      <c r="Y51" s="8"/>
      <c r="Z51" s="8"/>
    </row>
    <row r="52" spans="1:68" customFormat="1" ht="12" customHeight="1" outlineLevel="1" x14ac:dyDescent="0.35">
      <c r="A52" s="6"/>
      <c r="B52" s="7"/>
      <c r="C52" s="17"/>
      <c r="D52" s="17"/>
      <c r="E52" s="17"/>
      <c r="F52" s="26"/>
      <c r="G52" s="27"/>
      <c r="H52" s="34"/>
      <c r="I52" s="55"/>
      <c r="J52" s="56"/>
      <c r="K52" s="56"/>
      <c r="L52" s="56"/>
      <c r="O52" s="56"/>
      <c r="P52" s="32"/>
      <c r="Q52" s="32"/>
      <c r="R52" s="32"/>
      <c r="S52" s="32"/>
      <c r="T52" s="32"/>
      <c r="U52" s="32"/>
      <c r="V52" s="30"/>
      <c r="W52" s="16"/>
      <c r="X52" s="8"/>
      <c r="Y52" s="8"/>
      <c r="Z52" s="8"/>
    </row>
    <row r="53" spans="1:68" customFormat="1" ht="5.15" customHeight="1" outlineLevel="1" x14ac:dyDescent="0.35">
      <c r="A53" s="6"/>
      <c r="B53" s="7"/>
      <c r="C53" s="17"/>
      <c r="D53" s="17"/>
      <c r="E53" s="17"/>
      <c r="F53" s="36"/>
      <c r="G53" s="37"/>
      <c r="H53" s="37"/>
      <c r="I53" s="37"/>
      <c r="J53" s="38"/>
      <c r="K53" s="38"/>
      <c r="L53" s="38"/>
      <c r="M53" s="38"/>
      <c r="N53" s="38"/>
      <c r="O53" s="38"/>
      <c r="P53" s="38"/>
      <c r="Q53" s="38"/>
      <c r="R53" s="38"/>
      <c r="S53" s="38"/>
      <c r="T53" s="38"/>
      <c r="U53" s="38"/>
      <c r="V53" s="30"/>
      <c r="W53" s="16"/>
      <c r="X53" s="8"/>
      <c r="Y53" s="8"/>
      <c r="Z53" s="8"/>
    </row>
    <row r="54" spans="1:68" customFormat="1" ht="25.4" customHeight="1" outlineLevel="1" x14ac:dyDescent="0.35">
      <c r="A54" s="6"/>
      <c r="B54" s="7"/>
      <c r="C54" s="39"/>
      <c r="D54" s="39"/>
      <c r="E54" s="39"/>
      <c r="F54" s="39"/>
      <c r="G54" s="40" t="str">
        <f>G24</f>
        <v>STUBBLE HANDLING</v>
      </c>
      <c r="H54" s="39"/>
      <c r="I54" s="39"/>
      <c r="J54" s="39"/>
      <c r="K54" s="39"/>
      <c r="L54" s="39"/>
      <c r="M54" s="39"/>
      <c r="N54" s="39"/>
      <c r="O54" s="39"/>
      <c r="P54" s="39"/>
      <c r="Q54" s="39"/>
      <c r="R54" s="39"/>
      <c r="S54" s="39"/>
      <c r="T54" s="39"/>
      <c r="U54" s="39"/>
      <c r="V54" s="39"/>
      <c r="W54" s="41" t="s">
        <v>23</v>
      </c>
      <c r="X54" s="8"/>
      <c r="Y54" s="8"/>
      <c r="Z54" s="8"/>
    </row>
    <row r="55" spans="1:68" customFormat="1" ht="12" customHeight="1" outlineLevel="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68" customFormat="1" ht="12" customHeight="1" outlineLevel="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1128</v>
      </c>
      <c r="B2" s="197">
        <v>5000000</v>
      </c>
    </row>
    <row r="4" spans="1:2" x14ac:dyDescent="0.35">
      <c r="A4" s="63" t="s">
        <v>380</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833</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834</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36" t="s">
        <v>932</v>
      </c>
      <c r="M10" s="536"/>
      <c r="N10" s="536"/>
      <c r="O10" s="536"/>
      <c r="P10" s="536"/>
      <c r="Q10" s="536"/>
      <c r="R10" s="22"/>
      <c r="S10" s="22"/>
      <c r="T10" s="22"/>
      <c r="U10" s="22"/>
      <c r="V10" s="22"/>
      <c r="W10" s="16"/>
      <c r="X10" s="8"/>
    </row>
    <row r="11" spans="1:24" ht="13.4" customHeight="1" x14ac:dyDescent="0.35">
      <c r="A11" s="163"/>
      <c r="B11" s="7"/>
      <c r="C11" s="17"/>
      <c r="D11" s="17"/>
      <c r="E11" s="17"/>
      <c r="F11" s="17"/>
      <c r="G11" s="17"/>
      <c r="H11" s="17"/>
      <c r="I11" s="22" t="s">
        <v>825</v>
      </c>
      <c r="J11" s="23"/>
      <c r="K11" s="98"/>
      <c r="L11" s="98"/>
      <c r="M11" s="23"/>
      <c r="N11" s="23"/>
      <c r="O11" s="23" t="s">
        <v>829</v>
      </c>
      <c r="P11" s="23"/>
      <c r="Q11" s="23"/>
      <c r="R11" s="23"/>
      <c r="S11" s="23"/>
      <c r="T11" s="23"/>
      <c r="U11" s="23"/>
      <c r="V11" s="22"/>
      <c r="W11" s="16"/>
      <c r="X11" s="8"/>
    </row>
    <row r="12" spans="1:24" ht="13.4" customHeight="1" x14ac:dyDescent="0.35">
      <c r="A12" s="163"/>
      <c r="B12" s="7"/>
      <c r="C12" s="17"/>
      <c r="D12" s="17"/>
      <c r="E12" s="17"/>
      <c r="F12" s="17"/>
      <c r="G12" s="17"/>
      <c r="H12" s="17"/>
      <c r="I12" s="22" t="s">
        <v>832</v>
      </c>
      <c r="J12" s="23"/>
      <c r="K12" s="23" t="s">
        <v>195</v>
      </c>
      <c r="L12" s="23" t="s">
        <v>831</v>
      </c>
      <c r="M12" s="23" t="s">
        <v>830</v>
      </c>
      <c r="N12" s="23" t="s">
        <v>829</v>
      </c>
      <c r="O12" s="23" t="str">
        <f>"per "&amp;$I$26&amp;" MJ"</f>
        <v>per 100 MJ</v>
      </c>
      <c r="P12" s="23"/>
      <c r="Q12" s="23" t="s">
        <v>903</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41" t="s">
        <v>839</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4" customHeight="1" x14ac:dyDescent="0.35">
      <c r="A16" s="163"/>
      <c r="B16" s="7"/>
      <c r="C16" s="17"/>
      <c r="D16" s="17"/>
      <c r="E16" s="17"/>
      <c r="F16" s="26"/>
      <c r="G16" s="90"/>
      <c r="H16" s="90"/>
      <c r="I16" s="541" t="s">
        <v>840</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4" customHeight="1" x14ac:dyDescent="0.35">
      <c r="A17" s="163"/>
      <c r="B17" s="7"/>
      <c r="C17" s="17"/>
      <c r="D17" s="17"/>
      <c r="E17" s="17"/>
      <c r="F17" s="26"/>
      <c r="G17" s="90"/>
      <c r="H17" s="90"/>
      <c r="I17" s="541" t="s">
        <v>841</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4" customHeight="1" x14ac:dyDescent="0.35">
      <c r="A18" s="163"/>
      <c r="B18" s="7"/>
      <c r="C18" s="17"/>
      <c r="D18" s="17"/>
      <c r="E18" s="17"/>
      <c r="F18" s="26"/>
      <c r="G18" s="90"/>
      <c r="H18" s="90"/>
      <c r="I18" s="541" t="s">
        <v>842</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4" customHeight="1" x14ac:dyDescent="0.35">
      <c r="A19" s="163"/>
      <c r="B19" s="7"/>
      <c r="C19" s="17"/>
      <c r="D19" s="17"/>
      <c r="E19" s="17"/>
      <c r="F19" s="26"/>
      <c r="G19" s="90"/>
      <c r="H19" s="90"/>
      <c r="I19" s="541" t="s">
        <v>843</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4" customHeight="1" x14ac:dyDescent="0.35">
      <c r="A20" s="163"/>
      <c r="B20" s="7"/>
      <c r="C20" s="17"/>
      <c r="D20" s="17"/>
      <c r="E20" s="17"/>
      <c r="F20" s="26"/>
      <c r="G20" s="90"/>
      <c r="H20" s="90"/>
      <c r="I20" s="541" t="s">
        <v>844</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4" customHeight="1" x14ac:dyDescent="0.35">
      <c r="A21" s="163"/>
      <c r="B21" s="7"/>
      <c r="C21" s="17"/>
      <c r="D21" s="17"/>
      <c r="E21" s="17"/>
      <c r="F21" s="26"/>
      <c r="G21" s="90"/>
      <c r="H21" s="90"/>
      <c r="I21" s="541" t="s">
        <v>845</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4" customHeight="1" x14ac:dyDescent="0.35">
      <c r="A22" s="163"/>
      <c r="B22" s="7"/>
      <c r="C22" s="17"/>
      <c r="D22" s="17"/>
      <c r="E22" s="17"/>
      <c r="F22" s="26"/>
      <c r="G22" s="90"/>
      <c r="H22" s="90"/>
      <c r="I22" s="541" t="s">
        <v>846</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4" customHeight="1" x14ac:dyDescent="0.35">
      <c r="A23" s="163"/>
      <c r="B23" s="7"/>
      <c r="C23" s="17"/>
      <c r="D23" s="17"/>
      <c r="E23" s="17"/>
      <c r="F23" s="26"/>
      <c r="G23" s="90"/>
      <c r="H23" s="90"/>
      <c r="I23" s="541" t="s">
        <v>847</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4" customHeight="1" x14ac:dyDescent="0.35">
      <c r="A24" s="163"/>
      <c r="B24" s="7"/>
      <c r="C24" s="17"/>
      <c r="D24" s="17"/>
      <c r="E24" s="17"/>
      <c r="F24" s="26"/>
      <c r="G24" s="90"/>
      <c r="H24" s="90"/>
      <c r="I24" s="541" t="s">
        <v>848</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4" customHeight="1" x14ac:dyDescent="0.3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4" customHeight="1" x14ac:dyDescent="0.35">
      <c r="A26" s="163"/>
      <c r="B26" s="7"/>
      <c r="C26" s="17"/>
      <c r="D26" s="17"/>
      <c r="E26" s="17"/>
      <c r="F26" s="26"/>
      <c r="G26" s="90"/>
      <c r="H26" s="90" t="s">
        <v>828</v>
      </c>
      <c r="I26" s="541">
        <v>100</v>
      </c>
      <c r="J26" s="88" t="s">
        <v>827</v>
      </c>
      <c r="K26" s="148"/>
      <c r="L26" s="148"/>
      <c r="M26" s="53"/>
      <c r="N26" s="533"/>
      <c r="O26" s="533"/>
      <c r="P26" s="88"/>
      <c r="Q26" s="88"/>
      <c r="R26" s="88"/>
      <c r="S26" s="533"/>
      <c r="T26" s="88"/>
      <c r="U26" s="88"/>
      <c r="V26" s="30"/>
      <c r="W26" s="16"/>
      <c r="X26" s="8"/>
    </row>
    <row r="27" spans="1:24" ht="13.4" customHeight="1" x14ac:dyDescent="0.35">
      <c r="A27" s="163"/>
      <c r="B27" s="7"/>
      <c r="C27" s="17"/>
      <c r="D27" s="17"/>
      <c r="E27" s="17"/>
      <c r="F27" s="33"/>
      <c r="G27" s="90"/>
      <c r="H27" s="90" t="s">
        <v>826</v>
      </c>
      <c r="I27" s="90"/>
      <c r="J27" s="532"/>
      <c r="K27" s="532"/>
      <c r="L27" s="532"/>
      <c r="M27" s="532"/>
      <c r="N27" s="532"/>
      <c r="O27" s="532"/>
      <c r="P27" s="532"/>
      <c r="Q27" s="532"/>
      <c r="R27" s="532"/>
      <c r="S27" s="532"/>
      <c r="T27" s="532"/>
      <c r="U27" s="532"/>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115</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415</vt:i4>
      </vt:variant>
    </vt:vector>
  </HeadingPairs>
  <TitlesOfParts>
    <vt:vector size="432"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2024-04-14T11:46:29Z</dcterms:modified>
</cp:coreProperties>
</file>