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E4CA3941-E7F7-44BF-A122-AAD5EE60E055}" xr6:coauthVersionLast="47" xr6:coauthVersionMax="47" xr10:uidLastSave="{00000000-0000-0000-0000-000000000000}"/>
  <bookViews>
    <workbookView xWindow="19395" yWindow="-16320" windowWidth="29040" windowHeight="15720" firstSheet="1" activeTab="10"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Price!$B$92</definedName>
    <definedName name="casual_super">Price!$B$94</definedName>
    <definedName name="casual_workers_comp">Price!$B$96</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Price!$B$82</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Parameters!$E$73:$P$863</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eff" localSheetId="11">'Mach 2'!#REF!</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er_width" localSheetId="11">'Mach 2'!#REF!</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1" i="18" l="1"/>
  <c r="B92" i="18"/>
  <c r="B93" i="18"/>
  <c r="B94" i="18"/>
  <c r="B95" i="18"/>
  <c r="B96" i="18"/>
  <c r="B97" i="18"/>
  <c r="B98" i="18"/>
  <c r="B99" i="18"/>
  <c r="B100" i="18"/>
  <c r="B101" i="18"/>
  <c r="B102" i="18"/>
  <c r="B103" i="18"/>
  <c r="B104" i="18"/>
  <c r="B105" i="18"/>
  <c r="B106" i="18"/>
  <c r="B107" i="18"/>
  <c r="AB366" i="14"/>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45" i="18" l="1"/>
  <c r="A145" i="18"/>
  <c r="B144" i="18"/>
  <c r="A144" i="18"/>
  <c r="B139" i="18"/>
  <c r="A139" i="18"/>
  <c r="B143" i="18"/>
  <c r="A143" i="18"/>
  <c r="B142" i="18"/>
  <c r="A142" i="18"/>
  <c r="B141" i="18"/>
  <c r="A141" i="18"/>
  <c r="B140" i="18"/>
  <c r="A140"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40" i="16"/>
  <c r="B141" i="16"/>
  <c r="B142" i="16"/>
  <c r="B138" i="16"/>
  <c r="B143" i="16"/>
  <c r="B144" i="16"/>
  <c r="B139" i="16"/>
  <c r="A140" i="16"/>
  <c r="A141" i="16"/>
  <c r="A142" i="16"/>
  <c r="A138" i="16"/>
  <c r="A143" i="16"/>
  <c r="A144" i="16"/>
  <c r="A139"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48" i="18"/>
  <c r="A47"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27" i="16"/>
  <c r="B27" i="18"/>
  <c r="Y1148" i="14" l="1"/>
  <c r="Y1146" i="14"/>
  <c r="Y1145"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1"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<sst xmlns="http://schemas.openxmlformats.org/spreadsheetml/2006/main" count="5098" uniqueCount="3020">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</sst>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M37" sqref="M37:M40"/>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98</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2259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156</v>
      </c>
      <c r="C13" s="73" t="s">
        <v>157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2404</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2412</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2414</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2405</v>
      </c>
      <c r="G21" s="401" t="s">
        <v>2407</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2413</v>
      </c>
      <c r="G23" s="94"/>
      <c r="H23" s="94"/>
      <c r="I23" s="94"/>
      <c r="J23" s="94"/>
      <c r="K23" s="363" t="s">
        <v>2407</v>
      </c>
      <c r="L23" s="94"/>
      <c r="M23" s="94"/>
      <c r="N23" s="94"/>
      <c r="O23" s="94"/>
      <c r="P23" s="363" t="s">
        <v>2408</v>
      </c>
      <c r="Q23" s="94"/>
      <c r="R23" s="94"/>
      <c r="S23" s="94"/>
      <c r="T23" s="94"/>
      <c r="U23" s="94"/>
      <c r="V23" s="94"/>
      <c r="W23" s="73"/>
      <c r="X23" s="57"/>
      <c r="Y23" s="45"/>
      <c r="Z23" s="45"/>
      <c r="AA23" s="45"/>
    </row>
    <row r="24" spans="1:27" ht="56" outlineLevel="3" x14ac:dyDescent="0.35">
      <c r="A24" s="45"/>
      <c r="B24" s="54"/>
      <c r="C24" s="73"/>
      <c r="D24" s="73"/>
      <c r="E24" s="76"/>
      <c r="F24" s="367" t="s">
        <v>2406</v>
      </c>
      <c r="G24" s="366" t="s">
        <v>2407</v>
      </c>
      <c r="H24" s="76"/>
      <c r="I24" s="76"/>
      <c r="J24" s="76"/>
      <c r="K24" s="367" t="s">
        <v>2409</v>
      </c>
      <c r="L24" s="364">
        <v>5.0000000000000004E-6</v>
      </c>
      <c r="M24" s="76"/>
      <c r="N24" s="76"/>
      <c r="O24" s="76"/>
      <c r="P24" s="367" t="s">
        <v>2410</v>
      </c>
      <c r="Q24" s="364">
        <v>0.7</v>
      </c>
      <c r="R24" s="76"/>
      <c r="S24" s="76"/>
      <c r="T24" s="76"/>
      <c r="U24" s="76"/>
      <c r="V24" s="76"/>
      <c r="W24" s="73"/>
      <c r="X24" s="57"/>
      <c r="Y24" s="45"/>
      <c r="Z24" s="45"/>
      <c r="AA24" s="45"/>
    </row>
    <row r="25" spans="1:27" outlineLevel="3" x14ac:dyDescent="0.35">
      <c r="A25" s="45"/>
      <c r="B25" s="54"/>
      <c r="C25" s="73"/>
      <c r="D25" s="73"/>
      <c r="E25" s="76"/>
      <c r="F25" s="76"/>
      <c r="G25" s="366" t="s">
        <v>2408</v>
      </c>
      <c r="H25" s="76"/>
      <c r="I25" s="76"/>
      <c r="J25" s="76"/>
      <c r="K25" s="76"/>
      <c r="L25" s="76"/>
      <c r="M25" s="76"/>
      <c r="N25" s="76"/>
      <c r="O25" s="76"/>
      <c r="P25" s="76" t="s">
        <v>2411</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162</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171</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2380</v>
      </c>
      <c r="I36" t="s">
        <v>2381</v>
      </c>
      <c r="K36" t="s">
        <v>2797</v>
      </c>
      <c r="M36" t="s">
        <v>2798</v>
      </c>
    </row>
    <row r="37" spans="1:27" x14ac:dyDescent="0.35">
      <c r="G37" s="351" t="s">
        <v>4</v>
      </c>
      <c r="I37" s="351" t="s">
        <v>2382</v>
      </c>
      <c r="K37" s="351" t="str" cm="1">
        <f t="array" ref="K37:K43">Price!B72:B78</f>
        <v>lime</v>
      </c>
      <c r="M37" s="450" t="s">
        <v>2799</v>
      </c>
    </row>
    <row r="38" spans="1:27" x14ac:dyDescent="0.35">
      <c r="G38" s="352" t="s">
        <v>2374</v>
      </c>
      <c r="I38" s="352" t="s">
        <v>125</v>
      </c>
      <c r="K38" s="352" t="str">
        <v>at_seeding</v>
      </c>
      <c r="M38" s="451" t="s">
        <v>2800</v>
      </c>
    </row>
    <row r="39" spans="1:27" ht="43.5" x14ac:dyDescent="0.35">
      <c r="G39" s="352" t="s">
        <v>10</v>
      </c>
      <c r="I39" s="352" t="s">
        <v>2651</v>
      </c>
      <c r="K39" s="352" t="str">
        <v>mid</v>
      </c>
      <c r="M39" s="451" t="s">
        <v>2801</v>
      </c>
    </row>
    <row r="40" spans="1:27" x14ac:dyDescent="0.35">
      <c r="G40" t="s">
        <v>68</v>
      </c>
      <c r="H40" s="356"/>
      <c r="I40" s="352" t="s">
        <v>4</v>
      </c>
      <c r="K40" s="352" t="str">
        <v>late_cereal</v>
      </c>
      <c r="M40" s="452" t="s">
        <v>2802</v>
      </c>
    </row>
    <row r="41" spans="1:27" x14ac:dyDescent="0.35">
      <c r="G41" s="352" t="s">
        <v>69</v>
      </c>
      <c r="I41" s="352" t="s">
        <v>2374</v>
      </c>
      <c r="K41" s="352" t="str">
        <v>late_oilseed</v>
      </c>
    </row>
    <row r="42" spans="1:27" x14ac:dyDescent="0.35">
      <c r="G42" s="352" t="s">
        <v>70</v>
      </c>
      <c r="I42" s="352" t="s">
        <v>10</v>
      </c>
      <c r="K42" s="352" t="str">
        <v>early_pas</v>
      </c>
    </row>
    <row r="43" spans="1:27" x14ac:dyDescent="0.35">
      <c r="G43" s="352" t="s">
        <v>7</v>
      </c>
      <c r="I43" s="352" t="s">
        <v>68</v>
      </c>
      <c r="K43" s="353" t="str">
        <v>mid_pas</v>
      </c>
    </row>
    <row r="44" spans="1:27" x14ac:dyDescent="0.35">
      <c r="G44" s="352" t="s">
        <v>6</v>
      </c>
      <c r="I44" s="352" t="s">
        <v>69</v>
      </c>
    </row>
    <row r="45" spans="1:27" x14ac:dyDescent="0.35">
      <c r="G45" s="352" t="s">
        <v>2378</v>
      </c>
      <c r="I45" s="352" t="s">
        <v>2383</v>
      </c>
    </row>
    <row r="46" spans="1:27" x14ac:dyDescent="0.35">
      <c r="G46" s="352" t="s">
        <v>84</v>
      </c>
      <c r="I46" s="352" t="s">
        <v>130</v>
      </c>
    </row>
    <row r="47" spans="1:27" x14ac:dyDescent="0.35">
      <c r="G47" s="352" t="s">
        <v>9</v>
      </c>
      <c r="I47" s="352" t="s">
        <v>128</v>
      </c>
    </row>
    <row r="48" spans="1:27" x14ac:dyDescent="0.35">
      <c r="G48" s="352" t="s">
        <v>2377</v>
      </c>
      <c r="I48" s="352" t="s">
        <v>70</v>
      </c>
    </row>
    <row r="49" spans="7:9" x14ac:dyDescent="0.35">
      <c r="G49" s="352" t="s">
        <v>71</v>
      </c>
      <c r="I49" s="352" t="s">
        <v>7</v>
      </c>
    </row>
    <row r="50" spans="7:9" x14ac:dyDescent="0.35">
      <c r="G50" s="352" t="s">
        <v>5</v>
      </c>
      <c r="I50" s="352" t="s">
        <v>139</v>
      </c>
    </row>
    <row r="51" spans="7:9" x14ac:dyDescent="0.35">
      <c r="G51" s="352" t="s">
        <v>2376</v>
      </c>
      <c r="I51" s="352" t="s">
        <v>6</v>
      </c>
    </row>
    <row r="52" spans="7:9" x14ac:dyDescent="0.35">
      <c r="G52" s="352" t="s">
        <v>8</v>
      </c>
      <c r="I52" s="352" t="s">
        <v>2378</v>
      </c>
    </row>
    <row r="53" spans="7:9" x14ac:dyDescent="0.35">
      <c r="G53" s="353" t="s">
        <v>2375</v>
      </c>
      <c r="I53" s="352" t="s">
        <v>84</v>
      </c>
    </row>
    <row r="54" spans="7:9" x14ac:dyDescent="0.35">
      <c r="I54" s="352" t="s">
        <v>9</v>
      </c>
    </row>
    <row r="55" spans="7:9" x14ac:dyDescent="0.35">
      <c r="I55" s="352" t="s">
        <v>2377</v>
      </c>
    </row>
    <row r="56" spans="7:9" x14ac:dyDescent="0.35">
      <c r="I56" s="352" t="s">
        <v>2384</v>
      </c>
    </row>
    <row r="57" spans="7:9" x14ac:dyDescent="0.35">
      <c r="I57" s="352" t="s">
        <v>2637</v>
      </c>
    </row>
    <row r="58" spans="7:9" x14ac:dyDescent="0.35">
      <c r="I58" s="352" t="s">
        <v>126</v>
      </c>
    </row>
    <row r="59" spans="7:9" x14ac:dyDescent="0.35">
      <c r="I59" s="352" t="s">
        <v>2385</v>
      </c>
    </row>
    <row r="60" spans="7:9" x14ac:dyDescent="0.35">
      <c r="I60" s="352" t="s">
        <v>129</v>
      </c>
    </row>
    <row r="61" spans="7:9" x14ac:dyDescent="0.35">
      <c r="I61" s="352" t="s">
        <v>127</v>
      </c>
    </row>
    <row r="62" spans="7:9" x14ac:dyDescent="0.35">
      <c r="I62" s="352" t="s">
        <v>2386</v>
      </c>
    </row>
    <row r="63" spans="7:9" x14ac:dyDescent="0.35">
      <c r="I63" s="352" t="s">
        <v>133</v>
      </c>
    </row>
    <row r="64" spans="7:9" x14ac:dyDescent="0.35">
      <c r="I64" s="352" t="s">
        <v>131</v>
      </c>
    </row>
    <row r="65" spans="9:9" x14ac:dyDescent="0.35">
      <c r="I65" s="352" t="s">
        <v>71</v>
      </c>
    </row>
    <row r="66" spans="9:9" x14ac:dyDescent="0.35">
      <c r="I66" s="352" t="s">
        <v>5</v>
      </c>
    </row>
    <row r="67" spans="9:9" x14ac:dyDescent="0.35">
      <c r="I67" s="352" t="s">
        <v>2376</v>
      </c>
    </row>
    <row r="68" spans="9:9" x14ac:dyDescent="0.35">
      <c r="I68" s="352" t="s">
        <v>2387</v>
      </c>
    </row>
    <row r="69" spans="9:9" x14ac:dyDescent="0.35">
      <c r="I69" s="352" t="s">
        <v>134</v>
      </c>
    </row>
    <row r="70" spans="9:9" x14ac:dyDescent="0.35">
      <c r="I70" s="352" t="s">
        <v>132</v>
      </c>
    </row>
    <row r="71" spans="9:9" x14ac:dyDescent="0.35">
      <c r="I71" s="352" t="s">
        <v>8</v>
      </c>
    </row>
    <row r="72" spans="9:9" x14ac:dyDescent="0.35">
      <c r="I72" s="353" t="s">
        <v>2375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workbookViewId="0">
      <selection activeCell="E17" sqref="E17"/>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2999</v>
      </c>
    </row>
    <row r="10" spans="1:3" x14ac:dyDescent="0.35">
      <c r="A10" s="354" t="str">
        <f>General!G38</f>
        <v>bd</v>
      </c>
      <c r="B10">
        <v>680</v>
      </c>
      <c r="C10" s="1" t="s">
        <v>2999</v>
      </c>
    </row>
    <row r="11" spans="1:3" x14ac:dyDescent="0.35">
      <c r="A11" s="354" t="str">
        <f>General!G39</f>
        <v>f</v>
      </c>
      <c r="B11">
        <v>680</v>
      </c>
      <c r="C11" s="1" t="s">
        <v>2999</v>
      </c>
    </row>
    <row r="12" spans="1:3" x14ac:dyDescent="0.35">
      <c r="A12" s="354" t="str">
        <f>General!G40</f>
        <v>h</v>
      </c>
      <c r="B12">
        <v>680</v>
      </c>
      <c r="C12" s="1" t="s">
        <v>2999</v>
      </c>
    </row>
    <row r="13" spans="1:3" x14ac:dyDescent="0.35">
      <c r="A13" s="354" t="str">
        <f>General!G41</f>
        <v>i</v>
      </c>
      <c r="B13">
        <v>680</v>
      </c>
      <c r="C13" s="1" t="s">
        <v>2999</v>
      </c>
    </row>
    <row r="14" spans="1:3" x14ac:dyDescent="0.35">
      <c r="A14" s="354" t="str">
        <f>General!G42</f>
        <v>k</v>
      </c>
      <c r="B14">
        <v>680</v>
      </c>
      <c r="C14" s="1" t="s">
        <v>2999</v>
      </c>
    </row>
    <row r="15" spans="1:3" x14ac:dyDescent="0.35">
      <c r="A15" s="354" t="str">
        <f>General!G43</f>
        <v>l</v>
      </c>
      <c r="B15">
        <v>680</v>
      </c>
      <c r="C15" s="1" t="s">
        <v>2999</v>
      </c>
    </row>
    <row r="16" spans="1:3" x14ac:dyDescent="0.35">
      <c r="A16" s="354" t="str">
        <f>General!G44</f>
        <v>o</v>
      </c>
      <c r="B16">
        <v>680</v>
      </c>
      <c r="C16" s="1" t="s">
        <v>2999</v>
      </c>
    </row>
    <row r="17" spans="1:3" x14ac:dyDescent="0.35">
      <c r="A17" s="354" t="str">
        <f>General!G45</f>
        <v>od</v>
      </c>
      <c r="B17">
        <v>680</v>
      </c>
      <c r="C17" s="1" t="s">
        <v>2999</v>
      </c>
    </row>
    <row r="18" spans="1:3" x14ac:dyDescent="0.35">
      <c r="A18" s="354" t="str">
        <f>General!G46</f>
        <v>of</v>
      </c>
      <c r="B18">
        <v>680</v>
      </c>
      <c r="C18" s="1" t="s">
        <v>2999</v>
      </c>
    </row>
    <row r="19" spans="1:3" x14ac:dyDescent="0.35">
      <c r="A19" s="354" t="str">
        <f>General!G47</f>
        <v>r</v>
      </c>
      <c r="B19">
        <v>680</v>
      </c>
      <c r="C19" s="1" t="s">
        <v>2999</v>
      </c>
    </row>
    <row r="20" spans="1:3" x14ac:dyDescent="0.35">
      <c r="A20" s="354" t="str">
        <f>General!G48</f>
        <v>rd</v>
      </c>
      <c r="B20">
        <v>680</v>
      </c>
      <c r="C20" s="1" t="s">
        <v>2999</v>
      </c>
    </row>
    <row r="21" spans="1:3" x14ac:dyDescent="0.35">
      <c r="A21" s="354" t="str">
        <f>General!G49</f>
        <v>v</v>
      </c>
      <c r="B21">
        <v>680</v>
      </c>
      <c r="C21" s="1" t="s">
        <v>2999</v>
      </c>
    </row>
    <row r="22" spans="1:3" x14ac:dyDescent="0.35">
      <c r="A22" s="354" t="str">
        <f>General!G50</f>
        <v>w</v>
      </c>
      <c r="B22">
        <v>680</v>
      </c>
      <c r="C22" s="1" t="s">
        <v>2999</v>
      </c>
    </row>
    <row r="23" spans="1:3" x14ac:dyDescent="0.35">
      <c r="A23" s="354" t="str">
        <f>General!G51</f>
        <v>wd</v>
      </c>
      <c r="B23">
        <v>680</v>
      </c>
      <c r="C23" s="1" t="s">
        <v>2999</v>
      </c>
    </row>
    <row r="24" spans="1:3" x14ac:dyDescent="0.35">
      <c r="A24" s="354" t="str">
        <f>General!G52</f>
        <v>z</v>
      </c>
      <c r="B24">
        <v>680</v>
      </c>
      <c r="C24" s="1" t="s">
        <v>2999</v>
      </c>
    </row>
    <row r="25" spans="1:3" x14ac:dyDescent="0.35">
      <c r="A25" s="354" t="str">
        <f>General!G53</f>
        <v>zd</v>
      </c>
      <c r="B25">
        <v>680</v>
      </c>
      <c r="C25" s="1" t="s">
        <v>2999</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96</v>
      </c>
    </row>
    <row r="37" spans="1:18" x14ac:dyDescent="0.35">
      <c r="A37" s="6" t="s">
        <v>95</v>
      </c>
      <c r="B37" s="6">
        <v>15</v>
      </c>
      <c r="C37" s="1" t="s">
        <v>17</v>
      </c>
    </row>
    <row r="38" spans="1:18" ht="6.65" customHeight="1" x14ac:dyDescent="0.35">
      <c r="A38" s="3"/>
    </row>
    <row r="39" spans="1:18" x14ac:dyDescent="0.35">
      <c r="A39" s="6" t="s">
        <v>94</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92</v>
      </c>
      <c r="B44" s="399">
        <f>MIN(364,INT((C44 - DATE(YEAR(C44),1,1))))</f>
        <v>226</v>
      </c>
      <c r="C44" s="4">
        <v>43692</v>
      </c>
    </row>
    <row r="46" spans="1:18" x14ac:dyDescent="0.35">
      <c r="A46" s="1" t="s">
        <v>2337</v>
      </c>
      <c r="B46">
        <v>50</v>
      </c>
      <c r="J46" s="1" t="s">
        <v>2338</v>
      </c>
    </row>
    <row r="47" spans="1:18" x14ac:dyDescent="0.35">
      <c r="A47" s="3"/>
      <c r="J47" s="502" t="s">
        <v>2388</v>
      </c>
      <c r="K47" s="502"/>
      <c r="L47" s="502"/>
      <c r="M47" s="502" t="s">
        <v>2392</v>
      </c>
      <c r="N47" s="502"/>
      <c r="O47" s="502"/>
      <c r="P47" s="502" t="s">
        <v>2393</v>
      </c>
      <c r="Q47" s="502"/>
      <c r="R47" s="502"/>
    </row>
    <row r="48" spans="1:18" x14ac:dyDescent="0.35">
      <c r="A48" s="3"/>
      <c r="I48" s="1" t="s">
        <v>2394</v>
      </c>
      <c r="J48" t="s">
        <v>2389</v>
      </c>
      <c r="K48" t="s">
        <v>2389</v>
      </c>
      <c r="L48" t="s">
        <v>2389</v>
      </c>
      <c r="M48" t="s">
        <v>2391</v>
      </c>
      <c r="N48" t="s">
        <v>2391</v>
      </c>
      <c r="O48" t="s">
        <v>2391</v>
      </c>
      <c r="P48" t="s">
        <v>2390</v>
      </c>
      <c r="Q48" t="s">
        <v>2390</v>
      </c>
      <c r="R48" t="s">
        <v>2390</v>
      </c>
    </row>
    <row r="49" spans="1:18" x14ac:dyDescent="0.35">
      <c r="A49" t="s">
        <v>67</v>
      </c>
      <c r="B49" t="s">
        <v>2339</v>
      </c>
      <c r="C49" t="s">
        <v>72</v>
      </c>
      <c r="D49" t="s">
        <v>73</v>
      </c>
      <c r="E49" t="s">
        <v>74</v>
      </c>
      <c r="F49" t="s">
        <v>75</v>
      </c>
      <c r="G49" t="s">
        <v>85</v>
      </c>
      <c r="I49" s="1" t="s">
        <v>2336</v>
      </c>
      <c r="J49">
        <v>20</v>
      </c>
      <c r="K49">
        <v>50</v>
      </c>
      <c r="L49">
        <v>80</v>
      </c>
      <c r="M49">
        <v>20</v>
      </c>
      <c r="N49">
        <v>50</v>
      </c>
      <c r="O49">
        <v>80</v>
      </c>
      <c r="P49">
        <v>20</v>
      </c>
      <c r="Q49">
        <v>50</v>
      </c>
      <c r="R49">
        <v>80</v>
      </c>
    </row>
    <row r="50" spans="1:18" x14ac:dyDescent="0.3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3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3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3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3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3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3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35">
      <c r="A68" s="3" t="s">
        <v>80</v>
      </c>
    </row>
    <row r="69" spans="1:18" x14ac:dyDescent="0.35">
      <c r="A69" t="s">
        <v>81</v>
      </c>
      <c r="B69">
        <v>23</v>
      </c>
    </row>
    <row r="70" spans="1:18" ht="9.65" customHeight="1" x14ac:dyDescent="0.35">
      <c r="A70" s="3"/>
    </row>
    <row r="71" spans="1:18" x14ac:dyDescent="0.35">
      <c r="B71" t="s">
        <v>77</v>
      </c>
      <c r="C71" t="s">
        <v>78</v>
      </c>
    </row>
    <row r="72" spans="1:18" x14ac:dyDescent="0.35">
      <c r="A72" s="449" t="s">
        <v>50</v>
      </c>
      <c r="B72" t="s">
        <v>50</v>
      </c>
      <c r="C72">
        <v>15</v>
      </c>
    </row>
    <row r="73" spans="1:18" x14ac:dyDescent="0.35">
      <c r="A73" s="449" t="s">
        <v>79</v>
      </c>
      <c r="B73" s="448" t="s">
        <v>2786</v>
      </c>
      <c r="C73">
        <v>780</v>
      </c>
    </row>
    <row r="74" spans="1:18" x14ac:dyDescent="0.35">
      <c r="A74" s="449" t="s">
        <v>2633</v>
      </c>
      <c r="B74" s="448" t="s">
        <v>2788</v>
      </c>
      <c r="C74">
        <v>520</v>
      </c>
    </row>
    <row r="75" spans="1:18" x14ac:dyDescent="0.35">
      <c r="A75" s="449" t="s">
        <v>2634</v>
      </c>
      <c r="B75" s="448" t="s">
        <v>2787</v>
      </c>
      <c r="C75">
        <v>520</v>
      </c>
    </row>
    <row r="76" spans="1:18" x14ac:dyDescent="0.35">
      <c r="A76" s="449" t="s">
        <v>122</v>
      </c>
      <c r="B76" t="s">
        <v>2789</v>
      </c>
      <c r="C76">
        <v>500</v>
      </c>
    </row>
    <row r="77" spans="1:18" x14ac:dyDescent="0.35">
      <c r="A77" s="449" t="s">
        <v>48</v>
      </c>
      <c r="B77" s="392" t="s">
        <v>2785</v>
      </c>
      <c r="C77">
        <v>339</v>
      </c>
    </row>
    <row r="78" spans="1:18" x14ac:dyDescent="0.35">
      <c r="A78" s="449" t="s">
        <v>49</v>
      </c>
      <c r="B78" t="s">
        <v>2784</v>
      </c>
      <c r="C78">
        <v>541</v>
      </c>
    </row>
    <row r="81" spans="1:2" x14ac:dyDescent="0.35">
      <c r="A81" s="3" t="s">
        <v>86</v>
      </c>
    </row>
    <row r="82" spans="1:2" x14ac:dyDescent="0.35">
      <c r="A82" t="s">
        <v>135</v>
      </c>
      <c r="B82">
        <v>80000</v>
      </c>
    </row>
    <row r="84" spans="1:2" x14ac:dyDescent="0.35">
      <c r="A84" t="s">
        <v>136</v>
      </c>
      <c r="B84">
        <v>80000</v>
      </c>
    </row>
    <row r="86" spans="1:2" x14ac:dyDescent="0.35">
      <c r="A86" t="s">
        <v>87</v>
      </c>
      <c r="B86" s="44">
        <v>0.09</v>
      </c>
    </row>
    <row r="88" spans="1:2" x14ac:dyDescent="0.35">
      <c r="A88" t="s">
        <v>88</v>
      </c>
      <c r="B88" s="44">
        <v>3.5000000000000003E-2</v>
      </c>
    </row>
    <row r="90" spans="1:2" x14ac:dyDescent="0.35">
      <c r="A90" t="s">
        <v>89</v>
      </c>
      <c r="B90">
        <v>2.3E-2</v>
      </c>
    </row>
    <row r="92" spans="1:2" x14ac:dyDescent="0.35">
      <c r="A92" t="s">
        <v>137</v>
      </c>
      <c r="B92">
        <v>28</v>
      </c>
    </row>
    <row r="94" spans="1:2" x14ac:dyDescent="0.35">
      <c r="A94" t="s">
        <v>90</v>
      </c>
      <c r="B94" s="44">
        <v>0.09</v>
      </c>
    </row>
    <row r="96" spans="1:2" x14ac:dyDescent="0.35">
      <c r="A96" t="s">
        <v>91</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2379</v>
      </c>
      <c r="B3" s="42">
        <v>4.4999999999999998E-2</v>
      </c>
    </row>
    <row r="5" spans="1:2" x14ac:dyDescent="0.35">
      <c r="A5" s="3" t="s">
        <v>121</v>
      </c>
    </row>
    <row r="6" spans="1:2" x14ac:dyDescent="0.35">
      <c r="A6" t="s">
        <v>120</v>
      </c>
      <c r="B6" s="42">
        <v>4.4999999999999998E-2</v>
      </c>
    </row>
    <row r="8" spans="1:2" x14ac:dyDescent="0.35">
      <c r="A8" s="3" t="s">
        <v>119</v>
      </c>
    </row>
    <row r="9" spans="1:2" x14ac:dyDescent="0.35">
      <c r="A9" t="s">
        <v>2283</v>
      </c>
      <c r="B9" s="42">
        <v>0.5</v>
      </c>
    </row>
    <row r="10" spans="1:2" x14ac:dyDescent="0.35">
      <c r="A10" t="s">
        <v>2284</v>
      </c>
      <c r="B10" s="42">
        <v>0</v>
      </c>
    </row>
    <row r="12" spans="1:2" x14ac:dyDescent="0.35">
      <c r="A12" s="3" t="s">
        <v>123</v>
      </c>
    </row>
    <row r="13" spans="1:2" x14ac:dyDescent="0.35">
      <c r="A13" t="s">
        <v>20</v>
      </c>
      <c r="B13" s="42">
        <v>0.02</v>
      </c>
    </row>
    <row r="15" spans="1:2" x14ac:dyDescent="0.35">
      <c r="A15" s="3" t="s">
        <v>97</v>
      </c>
    </row>
    <row r="16" spans="1:2" x14ac:dyDescent="0.35">
      <c r="A16" t="s">
        <v>124</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98</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99</v>
      </c>
      <c r="F4" s="14"/>
      <c r="G4" s="15" t="s">
        <v>2644</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2645</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2646</v>
      </c>
      <c r="K9" s="18"/>
      <c r="L9" s="21" t="s">
        <v>2646</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2647</v>
      </c>
      <c r="K10" s="22"/>
      <c r="L10" s="21" t="s">
        <v>2648</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105</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98</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99</v>
      </c>
      <c r="F18" s="14"/>
      <c r="G18" s="15" t="s">
        <v>2772</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2773</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2775</v>
      </c>
      <c r="K22" s="21"/>
      <c r="L22" s="21" t="s">
        <v>2775</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2776</v>
      </c>
      <c r="K23" s="18"/>
      <c r="L23" s="18" t="s">
        <v>2777</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2774</v>
      </c>
      <c r="K24" s="22"/>
      <c r="L24" s="18" t="s">
        <v>2778</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105</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98</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99</v>
      </c>
      <c r="F32" s="14"/>
      <c r="G32" s="15" t="s">
        <v>100</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101</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102</v>
      </c>
      <c r="H39" s="28"/>
      <c r="I39" s="41" t="s">
        <v>117</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114</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103</v>
      </c>
      <c r="H41" s="28"/>
      <c r="I41" s="41" t="s">
        <v>115</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104</v>
      </c>
      <c r="H42" s="28"/>
      <c r="I42" s="41" t="s">
        <v>116</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104</v>
      </c>
      <c r="H43" s="28"/>
      <c r="I43" s="41" t="s">
        <v>2796</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105</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98</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99</v>
      </c>
      <c r="F50" s="14"/>
      <c r="G50" s="15" t="s">
        <v>113</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112</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111</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110</v>
      </c>
      <c r="J56" s="26" t="s">
        <v>109</v>
      </c>
      <c r="K56" s="26" t="s">
        <v>109</v>
      </c>
      <c r="L56" s="26" t="s">
        <v>109</v>
      </c>
      <c r="M56" s="26" t="s">
        <v>2395</v>
      </c>
      <c r="N56" s="26" t="s">
        <v>109</v>
      </c>
      <c r="O56" s="26" t="s">
        <v>109</v>
      </c>
      <c r="P56" s="26" t="s">
        <v>109</v>
      </c>
      <c r="Q56" s="26" t="s">
        <v>109</v>
      </c>
      <c r="R56" s="26" t="s">
        <v>109</v>
      </c>
      <c r="S56" s="26" t="s">
        <v>109</v>
      </c>
      <c r="T56" s="26" t="s">
        <v>109</v>
      </c>
      <c r="U56" s="26" t="s">
        <v>109</v>
      </c>
      <c r="V56" s="26" t="s">
        <v>109</v>
      </c>
      <c r="W56" s="26" t="s">
        <v>109</v>
      </c>
      <c r="X56" s="26" t="s">
        <v>109</v>
      </c>
      <c r="Y56" s="26" t="s">
        <v>109</v>
      </c>
      <c r="Z56" s="26" t="s">
        <v>109</v>
      </c>
      <c r="AA56" s="27"/>
      <c r="AB56" s="27"/>
      <c r="AC56" s="27"/>
      <c r="AD56" s="27"/>
      <c r="AE56" s="17"/>
      <c r="AF56" s="9"/>
      <c r="AG56" s="9"/>
      <c r="AH56" s="9"/>
    </row>
    <row r="57" spans="1:34" ht="12" customHeight="1" x14ac:dyDescent="0.35">
      <c r="A57" s="7"/>
      <c r="B57" s="8"/>
      <c r="C57" s="18"/>
      <c r="D57" s="18"/>
      <c r="E57" s="18"/>
      <c r="F57" s="24"/>
      <c r="H57" s="28" t="s">
        <v>108</v>
      </c>
      <c r="I57" s="41" t="s">
        <v>118</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105</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98</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99</v>
      </c>
      <c r="F64" s="14"/>
      <c r="G64" s="15" t="s">
        <v>2396</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2397</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2389</v>
      </c>
      <c r="K73" t="s">
        <v>2391</v>
      </c>
      <c r="L73" t="s">
        <v>2390</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105</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98</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150</v>
      </c>
      <c r="F6" s="60">
        <v>2</v>
      </c>
      <c r="G6" s="61"/>
      <c r="H6" s="62" t="s">
        <v>151</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152</v>
      </c>
      <c r="F7" s="65">
        <v>1</v>
      </c>
      <c r="G7" s="66"/>
      <c r="H7" s="67" t="s">
        <v>153</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160</v>
      </c>
      <c r="I11" s="79">
        <v>1</v>
      </c>
      <c r="J11" s="503" t="s">
        <v>2261</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x14ac:dyDescent="0.35">
      <c r="A12" s="45"/>
      <c r="B12" s="54"/>
      <c r="C12" s="47">
        <f>INT($C$6)+1.045</f>
        <v>2.0449999999999999</v>
      </c>
      <c r="D12" s="73"/>
      <c r="E12" s="70"/>
      <c r="F12" s="70"/>
      <c r="G12" s="73"/>
      <c r="H12" s="76" t="s">
        <v>161</v>
      </c>
      <c r="I12" s="99">
        <v>1</v>
      </c>
      <c r="J12" s="504" t="s">
        <v>2260</v>
      </c>
      <c r="K12" s="505"/>
      <c r="L12" s="505"/>
      <c r="M12" s="505"/>
      <c r="N12" s="505"/>
      <c r="O12" s="505"/>
      <c r="P12" s="505"/>
      <c r="Q12" s="505"/>
      <c r="R12" s="505"/>
      <c r="S12" s="505"/>
      <c r="T12" s="505"/>
      <c r="U12" s="505"/>
      <c r="V12" s="505"/>
      <c r="W12" s="505"/>
      <c r="X12" s="506"/>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162</v>
      </c>
      <c r="AA13" s="57"/>
      <c r="AB13" s="45"/>
      <c r="AC13" s="45"/>
      <c r="AD13" s="45"/>
    </row>
    <row r="14" spans="1:30" ht="5.15" customHeight="1" outlineLevel="3" x14ac:dyDescent="0.35">
      <c r="A14" s="45"/>
      <c r="B14" s="54"/>
      <c r="C14" s="47">
        <f>INT($C$6)+3.005</f>
        <v>4.0049999999999999</v>
      </c>
      <c r="D14" s="73" t="s">
        <v>158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163</v>
      </c>
      <c r="I15" s="78" t="s">
        <v>164</v>
      </c>
      <c r="J15" s="79">
        <v>15</v>
      </c>
      <c r="K15" s="78" t="s">
        <v>165</v>
      </c>
      <c r="L15" s="79">
        <v>8.43</v>
      </c>
      <c r="M15" s="76" t="s">
        <v>166</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170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162</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171</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98</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150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152</v>
      </c>
      <c r="F30" s="65">
        <v>1</v>
      </c>
      <c r="G30" s="66"/>
      <c r="H30" s="67" t="s">
        <v>2259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2258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156</v>
      </c>
      <c r="C38" s="87" t="e">
        <f>INT(MAX($C$39:$C$59))+1</f>
        <v>#REF!</v>
      </c>
      <c r="D38" s="73" t="s">
        <v>157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2257</v>
      </c>
      <c r="I40" s="289" t="str">
        <f>IF(COUNT($J40:$Z40)&gt;1,STDEV($J40:$Z40)=0,"")</f>
        <v/>
      </c>
      <c r="J40" s="76" t="s">
        <v>2262</v>
      </c>
      <c r="K40" s="76" t="s">
        <v>2256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2255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2254</v>
      </c>
      <c r="I43" s="289" t="str">
        <f t="shared" si="0"/>
        <v/>
      </c>
      <c r="J43" s="76" t="s">
        <v>2253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2252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2251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2250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2249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2248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2247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2246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2245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2244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162</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171</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461</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98</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99</v>
      </c>
      <c r="F4" s="14"/>
      <c r="G4" s="15" t="s">
        <v>2990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2987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2991</v>
      </c>
      <c r="J10" s="18"/>
      <c r="K10" s="18" t="s">
        <v>2992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2993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1030</v>
      </c>
      <c r="I13" s="498">
        <v>28</v>
      </c>
      <c r="J13" s="24"/>
      <c r="K13" s="496">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9"/>
      <c r="J14" s="24"/>
      <c r="K14" s="499"/>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2988</v>
      </c>
      <c r="I15" s="498">
        <v>265</v>
      </c>
      <c r="J15" s="24"/>
      <c r="K15" s="496">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9"/>
      <c r="J16" s="24"/>
      <c r="K16" s="499"/>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2989</v>
      </c>
      <c r="I17" s="498">
        <v>1</v>
      </c>
      <c r="J17" s="24"/>
      <c r="K17" s="496">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105</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98</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99</v>
      </c>
      <c r="F26" s="14"/>
      <c r="G26" s="15" t="s">
        <v>2995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2994</v>
      </c>
      <c r="J32" s="24"/>
      <c r="L32" s="497">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2996</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2997</v>
      </c>
      <c r="J35" s="24"/>
      <c r="L35" s="398">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2998</v>
      </c>
      <c r="J36" s="24"/>
      <c r="L36" s="398">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105</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15" customHeight="1" outlineLevel="1" collapsed="1" x14ac:dyDescent="0.35">
      <c r="A4" s="45"/>
      <c r="B4" s="50" t="s">
        <v>98</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49999999999999" customHeight="1" x14ac:dyDescent="0.35">
      <c r="A6" s="45"/>
      <c r="B6" s="54"/>
      <c r="C6" s="47">
        <v>1.02</v>
      </c>
      <c r="D6" s="58"/>
      <c r="E6" s="59" t="s">
        <v>150</v>
      </c>
      <c r="F6" s="60">
        <v>2</v>
      </c>
      <c r="G6" s="61"/>
      <c r="H6" s="62" t="s">
        <v>151</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49999999999999" customHeight="1" outlineLevel="1" collapsed="1" x14ac:dyDescent="0.35">
      <c r="A7" s="45"/>
      <c r="B7" s="54"/>
      <c r="C7" s="47">
        <f>INT($C$6)+1.02</f>
        <v>2.02</v>
      </c>
      <c r="D7" s="58"/>
      <c r="E7" s="59" t="s">
        <v>152</v>
      </c>
      <c r="F7" s="65">
        <v>1</v>
      </c>
      <c r="G7" s="66"/>
      <c r="H7" s="67" t="s">
        <v>153</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15" customHeight="1" outlineLevel="1" x14ac:dyDescent="0.35">
      <c r="A9" s="45"/>
      <c r="B9" s="54"/>
      <c r="C9" s="47">
        <f>INT($C$6)+1.005</f>
        <v>2.0049999999999999</v>
      </c>
      <c r="D9" s="73" t="s">
        <v>158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35">
      <c r="A10" s="45"/>
      <c r="B10" s="54"/>
      <c r="C10" s="47">
        <f>INT($C$6)+1</f>
        <v>2</v>
      </c>
      <c r="D10" s="73"/>
      <c r="E10" s="70"/>
      <c r="F10" s="70"/>
      <c r="G10" s="73"/>
      <c r="H10" s="75" t="s">
        <v>159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35">
      <c r="A11" s="45"/>
      <c r="B11" s="54"/>
      <c r="C11" s="47">
        <f>INT($C$6)+1.045</f>
        <v>2.0449999999999999</v>
      </c>
      <c r="D11" s="73"/>
      <c r="E11" s="70"/>
      <c r="F11" s="70"/>
      <c r="G11" s="73"/>
      <c r="H11" s="76" t="s">
        <v>160</v>
      </c>
      <c r="I11" s="286">
        <v>45202.6062878472</v>
      </c>
      <c r="J11" s="507" t="s">
        <v>2913</v>
      </c>
      <c r="K11" s="503"/>
      <c r="L11" s="503"/>
      <c r="M11" s="503"/>
      <c r="N11" s="503"/>
      <c r="O11" s="503"/>
      <c r="P11" s="503"/>
      <c r="Q11" s="503"/>
      <c r="R11" s="503"/>
      <c r="S11" s="503"/>
      <c r="T11" s="503"/>
      <c r="U11" s="503"/>
      <c r="V11" s="503"/>
      <c r="W11" s="503"/>
      <c r="X11" s="503"/>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35">
      <c r="A12" s="45"/>
      <c r="B12" s="54"/>
      <c r="C12" s="47">
        <f>INT($C$6)+1.045</f>
        <v>2.0449999999999999</v>
      </c>
      <c r="D12" s="73"/>
      <c r="E12" s="70"/>
      <c r="F12" s="70"/>
      <c r="G12" s="73"/>
      <c r="H12" s="76" t="s">
        <v>161</v>
      </c>
      <c r="I12" s="278">
        <v>45234.581620949102</v>
      </c>
      <c r="J12" s="504" t="s">
        <v>2974</v>
      </c>
      <c r="K12" s="505"/>
      <c r="L12" s="505"/>
      <c r="M12" s="505"/>
      <c r="N12" s="505"/>
      <c r="O12" s="505"/>
      <c r="P12" s="505"/>
      <c r="Q12" s="505"/>
      <c r="R12" s="505"/>
      <c r="S12" s="505"/>
      <c r="T12" s="505"/>
      <c r="U12" s="505"/>
      <c r="V12" s="505"/>
      <c r="W12" s="505"/>
      <c r="X12" s="506"/>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162</v>
      </c>
      <c r="AO13" s="57"/>
      <c r="AP13" s="45"/>
      <c r="AQ13" s="45"/>
      <c r="AR13" s="45"/>
      <c r="AS13" s="459"/>
      <c r="AT13" s="459"/>
    </row>
    <row r="14" spans="1:46" ht="5.15" hidden="1" customHeight="1" outlineLevel="3" x14ac:dyDescent="0.35">
      <c r="A14" s="45"/>
      <c r="B14" s="54"/>
      <c r="C14" s="47">
        <f>INT($C$6)+3.005</f>
        <v>4.0049999999999999</v>
      </c>
      <c r="D14" s="73" t="s">
        <v>158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35">
      <c r="A15" s="45"/>
      <c r="B15" s="54"/>
      <c r="C15" s="47">
        <f>INT($C$6)+3</f>
        <v>4</v>
      </c>
      <c r="D15" s="73"/>
      <c r="E15" s="70"/>
      <c r="F15" s="70"/>
      <c r="G15" s="73"/>
      <c r="H15" s="75" t="s">
        <v>163</v>
      </c>
      <c r="I15" s="78" t="s">
        <v>164</v>
      </c>
      <c r="J15" s="79">
        <v>15</v>
      </c>
      <c r="K15" s="78" t="s">
        <v>165</v>
      </c>
      <c r="L15" s="79">
        <v>8.43</v>
      </c>
      <c r="M15" s="76" t="s">
        <v>166</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35">
      <c r="A16" s="45"/>
      <c r="B16" s="54"/>
      <c r="C16" s="47">
        <f>INT($C$6)+3</f>
        <v>4</v>
      </c>
      <c r="D16" s="73"/>
      <c r="E16" s="70"/>
      <c r="F16" s="70"/>
      <c r="G16" s="73"/>
      <c r="H16" s="76" t="s">
        <v>167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35">
      <c r="A17" s="45"/>
      <c r="B17" s="54"/>
      <c r="C17" s="47">
        <f>INT($C$6)+3</f>
        <v>4</v>
      </c>
      <c r="D17" s="73"/>
      <c r="E17" s="70"/>
      <c r="F17" s="70"/>
      <c r="G17" s="73"/>
      <c r="H17" s="76" t="s">
        <v>168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35">
      <c r="A18" s="45"/>
      <c r="B18" s="54"/>
      <c r="C18" s="47">
        <f>INT($C$6)+3</f>
        <v>4</v>
      </c>
      <c r="D18" s="73"/>
      <c r="E18" s="70"/>
      <c r="F18" s="70"/>
      <c r="G18" s="73"/>
      <c r="H18" s="76" t="s">
        <v>169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35">
      <c r="A19" s="45"/>
      <c r="B19" s="54"/>
      <c r="C19" s="47">
        <f>INT($C$6)+3</f>
        <v>4</v>
      </c>
      <c r="D19" s="73"/>
      <c r="E19" s="70"/>
      <c r="F19" s="70"/>
      <c r="G19" s="73"/>
      <c r="H19" s="76" t="s">
        <v>170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162</v>
      </c>
      <c r="AO20" s="57"/>
      <c r="AP20" s="45"/>
      <c r="AQ20" s="45"/>
      <c r="AR20" s="45"/>
      <c r="AS20" s="459"/>
      <c r="AT20" s="459"/>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171</v>
      </c>
      <c r="AP22" s="45"/>
      <c r="AQ22" s="45"/>
      <c r="AR22" s="45"/>
      <c r="AS22" s="459"/>
      <c r="AT22" s="459"/>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15" customHeight="1" outlineLevel="1" collapsed="1" x14ac:dyDescent="0.35">
      <c r="A27" s="45"/>
      <c r="B27" s="50" t="s">
        <v>98</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49999999999999" customHeight="1" x14ac:dyDescent="0.35">
      <c r="A29" s="45"/>
      <c r="B29" s="54"/>
      <c r="C29" s="87">
        <v>1.02</v>
      </c>
      <c r="D29" s="58"/>
      <c r="E29" s="59" t="s">
        <v>150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49999999999999" customHeight="1" outlineLevel="1" collapsed="1" x14ac:dyDescent="0.35">
      <c r="A30" s="45"/>
      <c r="B30" s="54"/>
      <c r="C30" s="87">
        <f>INT($C$29)+1.02</f>
        <v>2.02</v>
      </c>
      <c r="D30" s="58"/>
      <c r="E30" s="59" t="s">
        <v>152</v>
      </c>
      <c r="F30" s="65">
        <v>1</v>
      </c>
      <c r="G30" s="66"/>
      <c r="H30" s="67" t="s">
        <v>2363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5" hidden="1" customHeight="1" outlineLevel="2" x14ac:dyDescent="0.35">
      <c r="A36" s="45"/>
      <c r="B36" s="54" t="s">
        <v>155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35">
      <c r="A38" s="45"/>
      <c r="B38" s="54" t="s">
        <v>156</v>
      </c>
      <c r="C38" s="87">
        <f>INT(MAX($C$46:$C$55))+1</f>
        <v>5</v>
      </c>
      <c r="D38" s="73" t="s">
        <v>157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35">
      <c r="A39" s="45"/>
      <c r="B39" s="54"/>
      <c r="C39" s="87">
        <f>INT($C$29)+1</f>
        <v>2</v>
      </c>
      <c r="D39" s="73"/>
      <c r="E39" s="70"/>
      <c r="F39" s="70"/>
      <c r="G39" s="73"/>
      <c r="H39" s="90" t="s">
        <v>172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35">
      <c r="A40" s="45"/>
      <c r="B40" s="54"/>
      <c r="C40" s="87">
        <f>INT($C$29)+1</f>
        <v>2</v>
      </c>
      <c r="D40" s="73"/>
      <c r="E40" s="70"/>
      <c r="F40" s="70"/>
      <c r="G40" s="73"/>
      <c r="H40" s="90" t="s">
        <v>2362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162</v>
      </c>
      <c r="AO41" s="57"/>
      <c r="AP41" s="45"/>
      <c r="AQ41" s="45"/>
      <c r="AR41" s="45"/>
      <c r="AS41" s="459"/>
      <c r="AT41" s="459"/>
    </row>
    <row r="42" spans="1:46" outlineLevel="1" collapsed="1" x14ac:dyDescent="0.35">
      <c r="A42" s="45"/>
      <c r="B42" s="54"/>
      <c r="C42" s="87">
        <f>INT($C$29)+1</f>
        <v>2</v>
      </c>
      <c r="D42" s="73"/>
      <c r="E42" s="70"/>
      <c r="F42" s="70"/>
      <c r="G42" s="73"/>
      <c r="H42" s="90" t="s">
        <v>180</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15" hidden="1" customHeight="1" outlineLevel="3" x14ac:dyDescent="0.35">
      <c r="A43" s="45"/>
      <c r="B43" s="54"/>
      <c r="C43" s="87">
        <f>INT($C$29)+3.005</f>
        <v>4.0049999999999999</v>
      </c>
      <c r="D43" s="73" t="s">
        <v>158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35">
      <c r="A44" s="45"/>
      <c r="B44" s="54"/>
      <c r="C44" s="87">
        <f t="shared" ref="C44:C45" si="0">INT($C$29)+2</f>
        <v>3</v>
      </c>
      <c r="D44" s="73"/>
      <c r="E44" s="70"/>
      <c r="F44" s="70"/>
      <c r="G44" s="73"/>
      <c r="H44" s="76" t="s">
        <v>2650</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35">
      <c r="A45" s="45"/>
      <c r="B45" s="54"/>
      <c r="C45" s="87">
        <f t="shared" si="0"/>
        <v>3</v>
      </c>
      <c r="D45" s="73"/>
      <c r="E45" s="70"/>
      <c r="F45" s="70"/>
      <c r="G45" s="73"/>
      <c r="H45" s="76"/>
      <c r="I45" s="97">
        <v>158</v>
      </c>
      <c r="J45" s="96" t="s">
        <v>710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15" hidden="1" customHeight="1" outlineLevel="2" x14ac:dyDescent="0.35">
      <c r="A46" s="45"/>
      <c r="B46" s="54"/>
      <c r="C46" s="87">
        <f>INT($C$29)+2.005</f>
        <v>3.0049999999999999</v>
      </c>
      <c r="D46" s="73" t="s">
        <v>158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35">
      <c r="A47" s="45"/>
      <c r="B47" s="54"/>
      <c r="C47" s="87">
        <f>INT($C$29)+2</f>
        <v>3</v>
      </c>
      <c r="D47" s="73"/>
      <c r="E47" s="70"/>
      <c r="F47" s="70"/>
      <c r="G47" s="73"/>
      <c r="H47" s="76"/>
      <c r="I47" s="76"/>
      <c r="J47" s="95" t="s">
        <v>2811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6" hidden="1" outlineLevel="2" x14ac:dyDescent="0.35">
      <c r="A48" s="45"/>
      <c r="B48" s="54"/>
      <c r="C48" s="87">
        <f>INT($C$29)+2</f>
        <v>3</v>
      </c>
      <c r="D48" s="73"/>
      <c r="E48" s="70"/>
      <c r="F48" s="70"/>
      <c r="G48" s="73"/>
      <c r="H48" s="76" t="s">
        <v>173</v>
      </c>
      <c r="I48" s="76" t="s">
        <v>174</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2812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35">
      <c r="A49" s="45"/>
      <c r="B49" s="54"/>
      <c r="C49" s="87">
        <f>INT($C$29)+2</f>
        <v>3</v>
      </c>
      <c r="D49" s="73"/>
      <c r="E49" s="70"/>
      <c r="F49" s="70">
        <v>0</v>
      </c>
      <c r="G49" s="73"/>
      <c r="H49" s="76" t="s">
        <v>175</v>
      </c>
      <c r="I49" s="78" t="s">
        <v>176</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35">
      <c r="A50" s="45"/>
      <c r="B50" s="54"/>
      <c r="C50" s="87">
        <f>INT($C$29)+2</f>
        <v>3</v>
      </c>
      <c r="D50" s="73"/>
      <c r="E50" s="70"/>
      <c r="F50" s="70">
        <v>1</v>
      </c>
      <c r="G50" s="73"/>
      <c r="H50" s="76"/>
      <c r="I50" s="78" t="s">
        <v>177</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35">
      <c r="A51" s="45"/>
      <c r="B51" s="54"/>
      <c r="C51" s="87">
        <f>INT($C$29)+3</f>
        <v>4</v>
      </c>
      <c r="D51" s="73"/>
      <c r="E51" s="70"/>
      <c r="F51" s="70">
        <v>2</v>
      </c>
      <c r="G51" s="73"/>
      <c r="H51" s="76"/>
      <c r="I51" s="78" t="s">
        <v>178</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35">
      <c r="A52" s="45"/>
      <c r="B52" s="54"/>
      <c r="C52" s="87">
        <f>INT($C$29)+3</f>
        <v>4</v>
      </c>
      <c r="D52" s="73"/>
      <c r="E52" s="70"/>
      <c r="F52" s="70">
        <v>3</v>
      </c>
      <c r="G52" s="73"/>
      <c r="H52" s="76"/>
      <c r="I52" s="78" t="s">
        <v>179</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35">
      <c r="A54" s="45"/>
      <c r="B54" s="54"/>
      <c r="C54" s="87">
        <f t="shared" si="2"/>
        <v>3</v>
      </c>
      <c r="D54" s="73"/>
      <c r="E54" s="70"/>
      <c r="F54" s="70"/>
      <c r="G54" s="73"/>
      <c r="H54" s="76" t="s">
        <v>2235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162</v>
      </c>
      <c r="AO55" s="57"/>
      <c r="AP55" s="45"/>
      <c r="AQ55" s="45"/>
      <c r="AR55" s="45"/>
      <c r="AS55" s="459"/>
      <c r="AT55" s="459"/>
    </row>
    <row r="56" spans="1:46" outlineLevel="1" collapsed="1" x14ac:dyDescent="0.35">
      <c r="A56" s="45"/>
      <c r="B56" s="54"/>
      <c r="C56" s="87">
        <f>INT($C$29)+1</f>
        <v>2</v>
      </c>
      <c r="D56" s="73"/>
      <c r="E56" s="70"/>
      <c r="F56" s="70"/>
      <c r="G56" s="73"/>
      <c r="H56" s="90" t="s">
        <v>180</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15" hidden="1" customHeight="1" outlineLevel="3" x14ac:dyDescent="0.35">
      <c r="A57" s="45"/>
      <c r="B57" s="54"/>
      <c r="C57" s="87">
        <f>INT($C$29)+3.005</f>
        <v>4.0049999999999999</v>
      </c>
      <c r="D57" s="73" t="s">
        <v>158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35">
      <c r="A58" s="45"/>
      <c r="B58" s="54"/>
      <c r="C58" s="87">
        <f t="shared" ref="C58:C63" si="3">INT($C$29)+2</f>
        <v>3</v>
      </c>
      <c r="D58" s="73"/>
      <c r="E58" s="70"/>
      <c r="F58" s="70"/>
      <c r="G58" s="73"/>
      <c r="H58" s="76" t="s">
        <v>181</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35">
      <c r="A59" s="45"/>
      <c r="B59" s="54"/>
      <c r="C59" s="87">
        <f t="shared" si="3"/>
        <v>3</v>
      </c>
      <c r="D59" s="73"/>
      <c r="E59" s="70"/>
      <c r="F59" s="70"/>
      <c r="G59" s="73"/>
      <c r="H59" s="76"/>
      <c r="I59" s="96" t="s">
        <v>182</v>
      </c>
      <c r="J59" s="96" t="s">
        <v>183</v>
      </c>
      <c r="K59" s="96" t="s">
        <v>184</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35">
      <c r="A60" s="45"/>
      <c r="B60" s="54"/>
      <c r="C60" s="87">
        <f t="shared" si="3"/>
        <v>3</v>
      </c>
      <c r="D60" s="73"/>
      <c r="E60" s="70"/>
      <c r="F60" s="70"/>
      <c r="G60" s="73"/>
      <c r="H60" s="78" t="s">
        <v>185</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35">
      <c r="A61" s="45"/>
      <c r="B61" s="54"/>
      <c r="C61" s="87">
        <f t="shared" si="3"/>
        <v>3</v>
      </c>
      <c r="D61" s="73"/>
      <c r="E61" s="70"/>
      <c r="F61" s="70"/>
      <c r="G61" s="73"/>
      <c r="H61" s="76"/>
      <c r="I61" s="95" t="s">
        <v>186</v>
      </c>
      <c r="J61" s="95"/>
      <c r="K61" s="95"/>
      <c r="L61" s="95"/>
      <c r="M61" s="96" t="s">
        <v>183</v>
      </c>
      <c r="N61" s="96" t="s">
        <v>184</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35">
      <c r="A62" s="45"/>
      <c r="B62" s="54"/>
      <c r="C62" s="87">
        <f t="shared" si="3"/>
        <v>3</v>
      </c>
      <c r="D62" s="73"/>
      <c r="E62" s="70"/>
      <c r="F62" s="70"/>
      <c r="G62" s="73"/>
      <c r="H62" s="76"/>
      <c r="I62" s="96" t="s">
        <v>187</v>
      </c>
      <c r="J62" s="96" t="s">
        <v>188</v>
      </c>
      <c r="K62" s="96" t="s">
        <v>189</v>
      </c>
      <c r="L62" s="96" t="s">
        <v>190</v>
      </c>
      <c r="M62" s="96" t="s">
        <v>190</v>
      </c>
      <c r="N62" s="96" t="s">
        <v>190</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35">
      <c r="A63" s="45"/>
      <c r="B63" s="54"/>
      <c r="C63" s="87">
        <f t="shared" si="3"/>
        <v>3</v>
      </c>
      <c r="D63" s="73"/>
      <c r="E63" s="70"/>
      <c r="F63" s="70"/>
      <c r="G63" s="73"/>
      <c r="H63" s="76" t="s">
        <v>191</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35">
      <c r="A64" s="45"/>
      <c r="B64" s="54"/>
      <c r="C64" s="87">
        <f t="shared" ref="C64:C69" si="4">INT($C$29+3)</f>
        <v>4</v>
      </c>
      <c r="D64" s="73"/>
      <c r="E64" s="70"/>
      <c r="F64" s="70"/>
      <c r="G64" s="73"/>
      <c r="H64" s="76" t="s">
        <v>192</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35">
      <c r="A65" s="45"/>
      <c r="B65" s="54"/>
      <c r="C65" s="87">
        <f t="shared" si="4"/>
        <v>4</v>
      </c>
      <c r="D65" s="73"/>
      <c r="E65" s="70"/>
      <c r="F65" s="70"/>
      <c r="G65" s="73"/>
      <c r="H65" s="76" t="s">
        <v>193</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35">
      <c r="A66" s="45"/>
      <c r="B66" s="54"/>
      <c r="C66" s="87">
        <f t="shared" si="4"/>
        <v>4</v>
      </c>
      <c r="D66" s="73"/>
      <c r="E66" s="70"/>
      <c r="F66" s="70"/>
      <c r="G66" s="73"/>
      <c r="H66" s="76" t="s">
        <v>194</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35">
      <c r="A67" s="45"/>
      <c r="B67" s="54"/>
      <c r="C67" s="87">
        <f t="shared" si="4"/>
        <v>4</v>
      </c>
      <c r="D67" s="73"/>
      <c r="E67" s="70"/>
      <c r="F67" s="70"/>
      <c r="G67" s="73"/>
      <c r="H67" s="76" t="s">
        <v>195</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35">
      <c r="A68" s="45"/>
      <c r="B68" s="54"/>
      <c r="C68" s="87">
        <f t="shared" si="4"/>
        <v>4</v>
      </c>
      <c r="D68" s="73"/>
      <c r="E68" s="70"/>
      <c r="F68" s="70"/>
      <c r="G68" s="73"/>
      <c r="H68" s="76" t="s">
        <v>196</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35">
      <c r="A69" s="45"/>
      <c r="B69" s="54"/>
      <c r="C69" s="87">
        <f t="shared" si="4"/>
        <v>4</v>
      </c>
      <c r="D69" s="73"/>
      <c r="E69" s="70"/>
      <c r="F69" s="70"/>
      <c r="G69" s="73"/>
      <c r="H69" s="76" t="s">
        <v>197</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35">
      <c r="A70" s="45"/>
      <c r="B70" s="54"/>
      <c r="C70" s="87">
        <f>INT($C$29)+3</f>
        <v>4</v>
      </c>
      <c r="D70" s="73"/>
      <c r="E70" s="70"/>
      <c r="F70" s="70"/>
      <c r="G70" s="73"/>
      <c r="H70" s="76" t="s">
        <v>198</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35">
      <c r="A71" s="45"/>
      <c r="B71" s="54"/>
      <c r="C71" s="87">
        <f>INT($C$29)+3</f>
        <v>4</v>
      </c>
      <c r="D71" s="73"/>
      <c r="E71" s="70"/>
      <c r="F71" s="70"/>
      <c r="G71" s="73"/>
      <c r="H71" s="76" t="s">
        <v>199</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162</v>
      </c>
      <c r="AO72" s="57"/>
      <c r="AP72" s="45"/>
      <c r="AQ72" s="45"/>
      <c r="AR72" s="45"/>
      <c r="AS72" s="459"/>
      <c r="AT72" s="459"/>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171</v>
      </c>
      <c r="AP74" s="45"/>
      <c r="AQ74" s="45"/>
      <c r="AR74" s="45"/>
      <c r="AS74" s="459"/>
      <c r="AT74" s="459"/>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15" customHeight="1" outlineLevel="1" collapsed="1" x14ac:dyDescent="0.35">
      <c r="A79" s="45"/>
      <c r="B79" s="50" t="s">
        <v>98</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49999999999999" customHeight="1" x14ac:dyDescent="0.35">
      <c r="A81" s="45"/>
      <c r="B81" s="54"/>
      <c r="C81" s="87">
        <v>1.02</v>
      </c>
      <c r="D81" s="58"/>
      <c r="E81" s="59" t="s">
        <v>150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49999999999999" customHeight="1" outlineLevel="1" collapsed="1" x14ac:dyDescent="0.35">
      <c r="A82" s="45"/>
      <c r="B82" s="54"/>
      <c r="C82" s="87">
        <f>INT($C$81)+1.02</f>
        <v>2.02</v>
      </c>
      <c r="D82" s="58"/>
      <c r="E82" s="59" t="s">
        <v>152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5" hidden="1" customHeight="1" outlineLevel="2" x14ac:dyDescent="0.35">
      <c r="A88" s="45"/>
      <c r="B88" s="54" t="s">
        <v>155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35">
      <c r="A90" s="45"/>
      <c r="B90" s="54" t="s">
        <v>156</v>
      </c>
      <c r="C90" s="87">
        <f>INT(MAX($C$92:$C$130))+1</f>
        <v>5</v>
      </c>
      <c r="D90" s="73" t="s">
        <v>157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35">
      <c r="A91" s="45"/>
      <c r="B91" s="54"/>
      <c r="C91" s="87">
        <f>INT($C$81)+1</f>
        <v>2</v>
      </c>
      <c r="D91" s="73"/>
      <c r="E91" s="70"/>
      <c r="F91" s="70"/>
      <c r="G91" s="73"/>
      <c r="H91" s="90" t="s">
        <v>200</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15" hidden="1" customHeight="1" outlineLevel="3" x14ac:dyDescent="0.35">
      <c r="A92" s="45"/>
      <c r="B92" s="54"/>
      <c r="C92" s="87">
        <f>INT($C$81)+3.005</f>
        <v>4.0049999999999999</v>
      </c>
      <c r="D92" s="73" t="s">
        <v>158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35">
      <c r="A93" s="45"/>
      <c r="B93" s="54"/>
      <c r="C93" s="87">
        <f>INT($C$81)+2</f>
        <v>3</v>
      </c>
      <c r="D93" s="73"/>
      <c r="E93" s="70"/>
      <c r="F93" s="70"/>
      <c r="G93" s="73"/>
      <c r="H93" s="105"/>
      <c r="I93" s="106" t="s">
        <v>2287</v>
      </c>
      <c r="J93" s="107"/>
      <c r="K93" s="107"/>
      <c r="L93" s="106" t="s">
        <v>201</v>
      </c>
      <c r="M93" s="107"/>
      <c r="N93" s="107"/>
      <c r="O93" s="106" t="s">
        <v>202</v>
      </c>
      <c r="P93" s="107"/>
      <c r="Q93" s="107"/>
      <c r="R93" s="107"/>
      <c r="S93" s="107" t="s">
        <v>203</v>
      </c>
      <c r="T93" s="107"/>
      <c r="U93" s="107" t="s">
        <v>204</v>
      </c>
      <c r="V93" s="107"/>
      <c r="W93" s="106" t="s">
        <v>2780</v>
      </c>
      <c r="X93" s="107"/>
      <c r="Y93" s="107"/>
      <c r="Z93" s="107"/>
      <c r="AA93" s="107"/>
      <c r="AB93" s="107"/>
      <c r="AC93" s="76"/>
      <c r="AD93" s="76" t="s">
        <v>2779</v>
      </c>
      <c r="AE93" s="76"/>
      <c r="AF93" s="76"/>
      <c r="AG93" s="76"/>
      <c r="AH93" s="76"/>
      <c r="AI93" s="76"/>
      <c r="AJ93" s="76"/>
      <c r="AK93" s="76"/>
      <c r="AL93" s="76"/>
      <c r="AM93" s="76"/>
      <c r="AN93" s="73"/>
      <c r="AO93" s="57"/>
      <c r="AP93" s="45"/>
      <c r="AQ93" s="45"/>
      <c r="AR93" s="45"/>
      <c r="AS93" s="459"/>
      <c r="AT93" s="459"/>
      <c r="AX93" s="446" t="s">
        <v>2263</v>
      </c>
      <c r="BD93" t="s">
        <v>2318</v>
      </c>
    </row>
    <row r="94" spans="1:65" hidden="1" outlineLevel="2" x14ac:dyDescent="0.35">
      <c r="A94" s="45"/>
      <c r="B94" s="54"/>
      <c r="C94" s="87">
        <f>INT($C$81)+2</f>
        <v>3</v>
      </c>
      <c r="D94" s="73"/>
      <c r="E94" s="70"/>
      <c r="F94" s="70"/>
      <c r="G94" s="73"/>
      <c r="H94" s="76"/>
      <c r="I94" s="95" t="s">
        <v>2399</v>
      </c>
      <c r="J94" s="95"/>
      <c r="K94" s="95"/>
      <c r="L94" s="95" t="s">
        <v>205</v>
      </c>
      <c r="M94" s="95"/>
      <c r="N94" s="95"/>
      <c r="O94" s="96" t="s">
        <v>206</v>
      </c>
      <c r="P94" s="96" t="s">
        <v>207</v>
      </c>
      <c r="Q94" s="96" t="s">
        <v>208</v>
      </c>
      <c r="R94" s="96" t="s">
        <v>209</v>
      </c>
      <c r="S94" s="96" t="s">
        <v>206</v>
      </c>
      <c r="T94" s="96" t="s">
        <v>210</v>
      </c>
      <c r="U94" s="96" t="s">
        <v>206</v>
      </c>
      <c r="V94" s="96" t="s">
        <v>210</v>
      </c>
      <c r="W94" s="95" t="s">
        <v>211</v>
      </c>
      <c r="X94" s="95"/>
      <c r="Y94" s="95"/>
      <c r="Z94" s="95"/>
      <c r="AA94" s="95"/>
      <c r="AB94" s="95"/>
      <c r="AC94" s="76"/>
      <c r="AD94" s="76" t="s">
        <v>213</v>
      </c>
      <c r="AE94" s="76"/>
      <c r="AF94" s="76"/>
      <c r="AG94" s="76"/>
      <c r="AH94" s="76"/>
      <c r="AI94" s="76"/>
      <c r="AJ94" s="76"/>
      <c r="AK94" s="76"/>
      <c r="AL94" s="76"/>
      <c r="AM94" s="76"/>
      <c r="AN94" s="73"/>
      <c r="AO94" s="57"/>
      <c r="AP94" s="45"/>
      <c r="AQ94" s="45"/>
      <c r="AR94" s="45"/>
      <c r="AS94" s="459"/>
      <c r="AT94" s="459"/>
      <c r="AV94" s="76" t="s">
        <v>212</v>
      </c>
      <c r="AX94" s="446" t="str">
        <f>"Calculated from "&amp;$AD$110</f>
        <v>Calculated from Inputs from Mecardo (Andrew Wood) Nov 2020</v>
      </c>
      <c r="BD94" t="s">
        <v>2319</v>
      </c>
    </row>
    <row r="95" spans="1:65" hidden="1" outlineLevel="3" x14ac:dyDescent="0.35">
      <c r="A95" s="45"/>
      <c r="B95" s="54"/>
      <c r="C95" s="87">
        <f t="shared" ref="C95:C108" si="5">INT($C$81)+3</f>
        <v>4</v>
      </c>
      <c r="D95" s="73"/>
      <c r="E95" s="70"/>
      <c r="F95" s="70" t="s">
        <v>214</v>
      </c>
      <c r="G95" s="73"/>
      <c r="H95" s="108" t="s">
        <v>2264</v>
      </c>
      <c r="I95" s="79">
        <v>20</v>
      </c>
      <c r="J95" s="79">
        <v>50</v>
      </c>
      <c r="K95" s="79">
        <v>80</v>
      </c>
      <c r="L95" s="80">
        <v>0.01</v>
      </c>
      <c r="M95" s="80">
        <v>0.02</v>
      </c>
      <c r="N95" s="80">
        <v>0.05</v>
      </c>
      <c r="O95" s="79">
        <v>40</v>
      </c>
      <c r="P95" s="79">
        <v>60</v>
      </c>
      <c r="Q95" s="79">
        <v>80</v>
      </c>
      <c r="R95" s="79">
        <v>95</v>
      </c>
      <c r="S95" s="79">
        <v>0</v>
      </c>
      <c r="T95" s="79">
        <v>100</v>
      </c>
      <c r="U95" s="79">
        <v>0</v>
      </c>
      <c r="V95" s="79">
        <v>100</v>
      </c>
      <c r="W95" s="79" t="s">
        <v>215</v>
      </c>
      <c r="X95" s="79" t="s">
        <v>216</v>
      </c>
      <c r="Y95" s="79" t="s">
        <v>217</v>
      </c>
      <c r="Z95" s="79" t="s">
        <v>218</v>
      </c>
      <c r="AA95" s="79" t="s">
        <v>219</v>
      </c>
      <c r="AB95" s="79" t="s">
        <v>220</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2320</v>
      </c>
      <c r="BE95" s="160">
        <v>70</v>
      </c>
      <c r="BF95">
        <f>IFERROR(MIN(2,MATCH($BE95,i_woolp_mpg_range_w5,1)),1)-1</f>
        <v>1</v>
      </c>
      <c r="BG95" t="s">
        <v>2321</v>
      </c>
      <c r="BH95" s="97">
        <v>50</v>
      </c>
      <c r="BI95">
        <f>IFERROR(MIN(2,MATCH($BH95,i_woolp_fdprem_range_w5,1)),1)-1</f>
        <v>1</v>
      </c>
      <c r="BK95" s="325" t="s">
        <v>2401</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2322</v>
      </c>
      <c r="BD96" s="333" t="s">
        <v>2323</v>
      </c>
      <c r="BE96" s="333" t="s">
        <v>2321</v>
      </c>
      <c r="BF96" s="342" t="s">
        <v>2327</v>
      </c>
      <c r="BG96" s="435" t="s">
        <v>2765</v>
      </c>
      <c r="BK96" s="331" t="s">
        <v>2400</v>
      </c>
      <c r="BL96" s="331" t="s">
        <v>2320</v>
      </c>
      <c r="BM96" s="331" t="s">
        <v>2321</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222</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223</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35">
      <c r="A110" s="45"/>
      <c r="B110" s="54"/>
      <c r="C110" s="87">
        <f>INT($C$81+3)</f>
        <v>4</v>
      </c>
      <c r="D110" s="73"/>
      <c r="E110" s="70"/>
      <c r="F110" s="70"/>
      <c r="G110" s="73"/>
      <c r="H110" s="76" t="s">
        <v>224</v>
      </c>
      <c r="I110" s="97" t="s">
        <v>2398</v>
      </c>
      <c r="J110" s="97"/>
      <c r="K110" s="97"/>
      <c r="L110" s="126" t="s">
        <v>225</v>
      </c>
      <c r="M110" s="126"/>
      <c r="N110" s="126"/>
      <c r="O110" s="126" t="s">
        <v>226</v>
      </c>
      <c r="P110" s="126"/>
      <c r="Q110" s="126"/>
      <c r="R110" s="126"/>
      <c r="S110" s="126"/>
      <c r="T110" s="126"/>
      <c r="U110" s="126"/>
      <c r="V110" s="126"/>
      <c r="W110" s="126" t="s">
        <v>2265</v>
      </c>
      <c r="X110" s="126"/>
      <c r="Y110" s="126"/>
      <c r="Z110" s="126"/>
      <c r="AA110" s="126"/>
      <c r="AB110" s="126"/>
      <c r="AC110" s="76"/>
      <c r="AD110" s="126" t="s">
        <v>221</v>
      </c>
      <c r="AE110" s="126"/>
      <c r="AF110" s="126"/>
      <c r="AG110" s="76"/>
      <c r="AH110" s="76"/>
      <c r="AI110" s="76"/>
      <c r="AJ110" s="76"/>
      <c r="AK110" s="76"/>
      <c r="AL110" s="76"/>
      <c r="AM110" s="76"/>
      <c r="AN110" s="73"/>
      <c r="AO110" s="57"/>
      <c r="AP110" s="45"/>
      <c r="AQ110" s="45"/>
      <c r="AR110" s="45"/>
      <c r="AS110" s="459"/>
      <c r="AT110" s="459"/>
    </row>
    <row r="111" spans="1:65" hidden="1" outlineLevel="3" x14ac:dyDescent="0.35">
      <c r="A111" s="45"/>
      <c r="B111" s="54"/>
      <c r="C111" s="87">
        <f>INT($C$81+3)</f>
        <v>4</v>
      </c>
      <c r="D111" s="73"/>
      <c r="E111" s="70"/>
      <c r="F111" s="70"/>
      <c r="G111" s="73"/>
      <c r="H111" s="76" t="s">
        <v>227</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2781</v>
      </c>
    </row>
    <row r="112" spans="1:65" hidden="1" outlineLevel="3" x14ac:dyDescent="0.35">
      <c r="A112" s="45"/>
      <c r="B112" s="54"/>
      <c r="C112" s="87">
        <f>INT($C$81+3)</f>
        <v>4</v>
      </c>
      <c r="D112" s="73"/>
      <c r="E112" s="70"/>
      <c r="F112" s="70"/>
      <c r="G112" s="73"/>
      <c r="H112" s="76" t="s">
        <v>228</v>
      </c>
      <c r="I112" s="76">
        <f>INDEX($I$96:$K$108,MATCH(i_woolp_fd_std,i_woolp_fd_range_w4,0),0)</f>
        <v>1140</v>
      </c>
      <c r="J112" s="76">
        <f>INDEX($I$96:$K$108,MATCH(i_woolp_fd_std,i_woolp_fd_range_w4,0),0)</f>
        <v>1299</v>
      </c>
      <c r="K112" s="76">
        <f>INDEX($I$96:$K$108,MATCH(i_woolp_fd_std,i_woolp_fd_range_w4,0),0)</f>
        <v>1582</v>
      </c>
      <c r="L112" s="76"/>
      <c r="M112" s="76" t="s">
        <v>229</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2783</v>
      </c>
    </row>
    <row r="113" spans="1:48" hidden="1" outlineLevel="3" x14ac:dyDescent="0.35">
      <c r="A113" s="45"/>
      <c r="B113" s="54"/>
      <c r="C113" s="87">
        <f>INT($C$81+3)</f>
        <v>4</v>
      </c>
      <c r="D113" s="73"/>
      <c r="E113" s="70"/>
      <c r="F113" s="70"/>
      <c r="G113" s="73"/>
      <c r="H113" s="76" t="s">
        <v>230</v>
      </c>
      <c r="I113" s="97">
        <v>70</v>
      </c>
      <c r="J113" s="76" t="s">
        <v>2286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2782</v>
      </c>
    </row>
    <row r="114" spans="1:48" hidden="1" outlineLevel="3" x14ac:dyDescent="0.35">
      <c r="A114" s="45"/>
      <c r="B114" s="54"/>
      <c r="C114" s="87">
        <f>INT($C$81+3)</f>
        <v>4</v>
      </c>
      <c r="D114" s="73"/>
      <c r="E114" s="70"/>
      <c r="F114" s="70"/>
      <c r="G114" s="73"/>
      <c r="H114" s="76" t="s">
        <v>231</v>
      </c>
      <c r="I114" s="97">
        <v>50</v>
      </c>
      <c r="J114" s="76" t="s">
        <v>2771</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162</v>
      </c>
      <c r="AO115" s="57"/>
      <c r="AP115" s="45"/>
      <c r="AQ115" s="45"/>
      <c r="AR115" s="45"/>
      <c r="AS115" s="459"/>
      <c r="AT115" s="459"/>
    </row>
    <row r="116" spans="1:48" outlineLevel="1" collapsed="1" x14ac:dyDescent="0.35">
      <c r="A116" s="45"/>
      <c r="B116" s="54"/>
      <c r="C116" s="87">
        <f>INT($C$81)+1</f>
        <v>2</v>
      </c>
      <c r="D116" s="73"/>
      <c r="E116" s="70"/>
      <c r="F116" s="70"/>
      <c r="G116" s="73"/>
      <c r="H116" s="90" t="s">
        <v>232</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15" hidden="1" customHeight="1" outlineLevel="3" x14ac:dyDescent="0.35">
      <c r="A117" s="45"/>
      <c r="B117" s="54"/>
      <c r="C117" s="87">
        <f>INT($C$81)+3.005</f>
        <v>4.0049999999999999</v>
      </c>
      <c r="D117" s="73" t="s">
        <v>158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35">
      <c r="A118" s="45"/>
      <c r="B118" s="54"/>
      <c r="C118" s="87">
        <f>INT($C$81)+2</f>
        <v>3</v>
      </c>
      <c r="D118" s="73"/>
      <c r="E118" s="70"/>
      <c r="F118" s="70"/>
      <c r="G118" s="73"/>
      <c r="H118" s="76"/>
      <c r="I118" s="76"/>
      <c r="J118" s="95" t="s">
        <v>233</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35">
      <c r="A119" s="45"/>
      <c r="B119" s="54"/>
      <c r="C119" s="87">
        <f>INT($C$81)+2</f>
        <v>3</v>
      </c>
      <c r="D119" s="73"/>
      <c r="E119" s="70"/>
      <c r="F119" s="70"/>
      <c r="G119" s="73"/>
      <c r="H119" s="76" t="s">
        <v>2266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2267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35">
      <c r="A120" s="45"/>
      <c r="B120" s="54"/>
      <c r="C120" s="87">
        <f>INT($C$81+3)</f>
        <v>4</v>
      </c>
      <c r="D120" s="73"/>
      <c r="E120" s="70"/>
      <c r="F120" s="70"/>
      <c r="G120" s="73"/>
      <c r="H120" s="76"/>
      <c r="I120" s="78" t="s">
        <v>2268</v>
      </c>
      <c r="J120" s="116">
        <v>0.68</v>
      </c>
      <c r="K120" s="116">
        <v>0.55000000000000004</v>
      </c>
      <c r="L120" s="116">
        <v>0.5</v>
      </c>
      <c r="M120" s="116">
        <v>0.65</v>
      </c>
      <c r="N120" s="116">
        <v>0.65</v>
      </c>
      <c r="O120" s="131">
        <f>J120</f>
        <v>0.68</v>
      </c>
      <c r="P120" s="131">
        <v>0.4</v>
      </c>
      <c r="Q120" s="97" t="s">
        <v>2269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35">
      <c r="A121" s="45"/>
      <c r="B121" s="54"/>
      <c r="C121" s="87">
        <f>INT($C$81+3)</f>
        <v>4</v>
      </c>
      <c r="D121" s="73"/>
      <c r="E121" s="70"/>
      <c r="F121" s="70"/>
      <c r="G121" s="73"/>
      <c r="H121" s="76"/>
      <c r="I121" s="78" t="s">
        <v>2270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35">
      <c r="A122" s="45"/>
      <c r="B122" s="54"/>
      <c r="C122" s="87">
        <f>INT($C$81+3)</f>
        <v>4</v>
      </c>
      <c r="D122" s="73"/>
      <c r="E122" s="70"/>
      <c r="F122" s="70"/>
      <c r="G122" s="73"/>
      <c r="H122" s="76"/>
      <c r="I122" s="78" t="s">
        <v>2271</v>
      </c>
      <c r="J122" s="131">
        <v>0.82</v>
      </c>
      <c r="K122" s="131">
        <v>0.1</v>
      </c>
      <c r="L122" s="131">
        <v>3.3000000000000002E-2</v>
      </c>
      <c r="M122" s="131">
        <v>1.2999999999999999E-2</v>
      </c>
      <c r="N122" s="131">
        <v>3.3000000000000002E-2</v>
      </c>
      <c r="O122" s="131">
        <v>0</v>
      </c>
      <c r="P122" s="131">
        <v>3.3000000000000002E-2</v>
      </c>
      <c r="Q122" s="97" t="s">
        <v>2272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35">
      <c r="A123" s="45"/>
      <c r="B123" s="54"/>
      <c r="C123" s="87">
        <f>INT($C$81+3)</f>
        <v>4</v>
      </c>
      <c r="D123" s="73"/>
      <c r="E123" s="70"/>
      <c r="F123" s="70"/>
      <c r="G123" s="73"/>
      <c r="H123" s="76"/>
      <c r="I123" s="78" t="s">
        <v>2273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2274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35">
      <c r="A124" s="45"/>
      <c r="B124" s="54"/>
      <c r="C124" s="87">
        <f>INT($C$81+3)</f>
        <v>4</v>
      </c>
      <c r="D124" s="73"/>
      <c r="E124" s="70"/>
      <c r="F124" s="70"/>
      <c r="G124" s="73"/>
      <c r="H124" s="76"/>
      <c r="I124" s="128" t="s">
        <v>2275</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35">
      <c r="A125" s="45"/>
      <c r="B125" s="54"/>
      <c r="C125" s="87">
        <f>INT($C$81)+2</f>
        <v>3</v>
      </c>
      <c r="D125" s="73"/>
      <c r="E125" s="70"/>
      <c r="F125" s="70"/>
      <c r="G125" s="73"/>
      <c r="H125" s="76" t="s">
        <v>2276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35">
      <c r="A126" s="45"/>
      <c r="B126" s="54"/>
      <c r="C126" s="87">
        <f>INT($C$81+3)</f>
        <v>4</v>
      </c>
      <c r="D126" s="73"/>
      <c r="E126" s="70"/>
      <c r="F126" s="70"/>
      <c r="G126" s="73"/>
      <c r="H126" s="76"/>
      <c r="I126" s="78" t="s">
        <v>2270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35">
      <c r="A127" s="45"/>
      <c r="B127" s="54"/>
      <c r="C127" s="87">
        <f>INT($C$81+3)</f>
        <v>4</v>
      </c>
      <c r="D127" s="73"/>
      <c r="E127" s="70"/>
      <c r="F127" s="70"/>
      <c r="G127" s="73"/>
      <c r="H127" s="76"/>
      <c r="I127" s="78" t="s">
        <v>2271</v>
      </c>
      <c r="J127" s="131">
        <v>0.85</v>
      </c>
      <c r="K127" s="131">
        <v>0.08</v>
      </c>
      <c r="L127" s="131">
        <v>0.03</v>
      </c>
      <c r="M127" s="131">
        <v>0.01</v>
      </c>
      <c r="N127" s="131">
        <v>2.8000000000000001E-2</v>
      </c>
      <c r="O127" s="131">
        <v>0</v>
      </c>
      <c r="P127" s="131">
        <v>2.8000000000000001E-2</v>
      </c>
      <c r="Q127" s="97" t="s">
        <v>2277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35">
      <c r="A128" s="45"/>
      <c r="B128" s="54"/>
      <c r="C128" s="87">
        <f>INT($C$81+3)</f>
        <v>4</v>
      </c>
      <c r="D128" s="73"/>
      <c r="E128" s="70"/>
      <c r="F128" s="70"/>
      <c r="G128" s="73"/>
      <c r="H128" s="76"/>
      <c r="I128" s="78" t="s">
        <v>2273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2274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35">
      <c r="A129" s="45"/>
      <c r="B129" s="54"/>
      <c r="C129" s="87">
        <f>INT($C$81+3)</f>
        <v>4</v>
      </c>
      <c r="D129" s="73"/>
      <c r="E129" s="70"/>
      <c r="F129" s="70"/>
      <c r="G129" s="73"/>
      <c r="H129" s="76"/>
      <c r="I129" s="128" t="s">
        <v>2275</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162</v>
      </c>
      <c r="AO130" s="57"/>
      <c r="AP130" s="45"/>
      <c r="AQ130" s="45"/>
      <c r="AR130" s="45"/>
      <c r="AS130" s="459"/>
      <c r="AT130" s="459"/>
    </row>
    <row r="131" spans="1:46" outlineLevel="1" collapsed="1" x14ac:dyDescent="0.35">
      <c r="A131" s="45"/>
      <c r="B131" s="54"/>
      <c r="C131" s="87">
        <f>INT($C$81)+1</f>
        <v>2</v>
      </c>
      <c r="D131" s="73"/>
      <c r="E131" s="70"/>
      <c r="F131" s="70"/>
      <c r="G131" s="73"/>
      <c r="H131" s="90" t="s">
        <v>234</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15" hidden="1" customHeight="1" outlineLevel="3" x14ac:dyDescent="0.35">
      <c r="A132" s="45"/>
      <c r="B132" s="54"/>
      <c r="C132" s="87">
        <f>INT($C$81)+3.005</f>
        <v>4.0049999999999999</v>
      </c>
      <c r="D132" s="73" t="s">
        <v>158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35">
      <c r="A133" s="45"/>
      <c r="B133" s="54"/>
      <c r="C133" s="87">
        <f>INT($C$81)+2</f>
        <v>3</v>
      </c>
      <c r="D133" s="73"/>
      <c r="E133" s="70"/>
      <c r="F133" s="70"/>
      <c r="G133" s="73"/>
      <c r="H133" s="76"/>
      <c r="I133" s="96" t="s">
        <v>235</v>
      </c>
      <c r="J133" s="96" t="s">
        <v>236</v>
      </c>
      <c r="K133" s="96" t="s">
        <v>237</v>
      </c>
      <c r="L133" s="96" t="s">
        <v>103</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35">
      <c r="A134" s="45"/>
      <c r="B134" s="54"/>
      <c r="C134" s="87">
        <f t="shared" ref="C134:C140" si="25">INT($C$81+3)</f>
        <v>4</v>
      </c>
      <c r="D134" s="73"/>
      <c r="E134" s="70"/>
      <c r="F134" s="70"/>
      <c r="G134" s="73"/>
      <c r="H134" s="76" t="s">
        <v>238</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35">
      <c r="A135" s="45"/>
      <c r="B135" s="54"/>
      <c r="C135" s="87">
        <f t="shared" si="25"/>
        <v>4</v>
      </c>
      <c r="D135" s="73"/>
      <c r="E135" s="70"/>
      <c r="F135" s="70"/>
      <c r="G135" s="73"/>
      <c r="H135" s="76" t="s">
        <v>2278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35">
      <c r="A136" s="45"/>
      <c r="B136" s="54"/>
      <c r="C136" s="87">
        <f t="shared" si="25"/>
        <v>4</v>
      </c>
      <c r="D136" s="73"/>
      <c r="E136" s="70"/>
      <c r="F136" s="70"/>
      <c r="G136" s="73"/>
      <c r="H136" s="76" t="s">
        <v>2279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35">
      <c r="A137" s="45"/>
      <c r="B137" s="54"/>
      <c r="C137" s="87">
        <f t="shared" si="25"/>
        <v>4</v>
      </c>
      <c r="D137" s="73"/>
      <c r="E137" s="70"/>
      <c r="F137" s="70"/>
      <c r="G137" s="73"/>
      <c r="H137" s="76" t="s">
        <v>239</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35">
      <c r="A138" s="45"/>
      <c r="B138" s="54"/>
      <c r="C138" s="87">
        <f t="shared" si="25"/>
        <v>4</v>
      </c>
      <c r="D138" s="73"/>
      <c r="E138" s="70"/>
      <c r="F138" s="70"/>
      <c r="G138" s="73"/>
      <c r="H138" s="132" t="s">
        <v>2280</v>
      </c>
      <c r="I138" s="133"/>
      <c r="J138" s="133"/>
      <c r="K138" s="309">
        <f>SUM(K134:K137)</f>
        <v>0.4467741935483871</v>
      </c>
      <c r="L138" s="134"/>
      <c r="M138" s="76"/>
      <c r="N138" s="76" t="s">
        <v>2766</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35">
      <c r="A139" s="45"/>
      <c r="B139" s="54"/>
      <c r="C139" s="87">
        <f t="shared" si="25"/>
        <v>4</v>
      </c>
      <c r="D139" s="73"/>
      <c r="E139" s="70"/>
      <c r="F139" s="70"/>
      <c r="G139" s="73"/>
      <c r="H139" s="76" t="s">
        <v>2281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35">
      <c r="A140" s="45"/>
      <c r="B140" s="54"/>
      <c r="C140" s="87">
        <f t="shared" si="25"/>
        <v>4</v>
      </c>
      <c r="D140" s="73"/>
      <c r="E140" s="70"/>
      <c r="F140" s="70"/>
      <c r="G140" s="73"/>
      <c r="H140" s="132" t="s">
        <v>2282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162</v>
      </c>
      <c r="AO141" s="57"/>
      <c r="AP141" s="45"/>
      <c r="AQ141" s="45"/>
      <c r="AR141" s="45"/>
      <c r="AS141" s="459"/>
      <c r="AT141" s="459"/>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171</v>
      </c>
      <c r="AP143" s="45"/>
      <c r="AQ143" s="45"/>
      <c r="AR143" s="45"/>
      <c r="AS143" s="459"/>
      <c r="AT143" s="459"/>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15" customHeight="1" outlineLevel="1" collapsed="1" x14ac:dyDescent="0.35">
      <c r="A148" s="45"/>
      <c r="B148" s="50" t="s">
        <v>98</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49999999999999" customHeight="1" x14ac:dyDescent="0.35">
      <c r="A150" s="45"/>
      <c r="B150" s="54"/>
      <c r="C150" s="87">
        <v>1.02</v>
      </c>
      <c r="D150" s="58"/>
      <c r="E150" s="59" t="s">
        <v>150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49999999999999" customHeight="1" outlineLevel="1" collapsed="1" x14ac:dyDescent="0.35">
      <c r="A151" s="45"/>
      <c r="B151" s="54"/>
      <c r="C151" s="87">
        <f>INT($C$150)+1.02</f>
        <v>2.02</v>
      </c>
      <c r="D151" s="58"/>
      <c r="E151" s="59" t="s">
        <v>152</v>
      </c>
      <c r="F151" s="65">
        <v>1</v>
      </c>
      <c r="G151" s="66"/>
      <c r="H151" s="67" t="s">
        <v>240</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5" hidden="1" customHeight="1" outlineLevel="2" x14ac:dyDescent="0.35">
      <c r="A157" s="45"/>
      <c r="B157" s="54" t="s">
        <v>155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35">
      <c r="A158" s="45"/>
      <c r="B158" s="54"/>
      <c r="C158" s="87">
        <f>INT(MAX($C$162:$C$267))+1</f>
        <v>5</v>
      </c>
      <c r="D158" s="73"/>
      <c r="E158" s="70"/>
      <c r="F158" s="70"/>
      <c r="G158" s="73"/>
      <c r="H158" s="70"/>
      <c r="I158" s="70"/>
      <c r="J158" s="70"/>
      <c r="K158" s="70"/>
      <c r="L158" s="70" t="s">
        <v>241</v>
      </c>
      <c r="M158" s="135" t="s">
        <v>242</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35">
      <c r="A159" s="45"/>
      <c r="B159" s="54" t="s">
        <v>156</v>
      </c>
      <c r="C159" s="87">
        <f>INT(MAX($C$162:$C$267))+1</f>
        <v>5</v>
      </c>
      <c r="D159" s="73" t="s">
        <v>157</v>
      </c>
      <c r="E159" s="70"/>
      <c r="F159" s="70"/>
      <c r="G159" s="73"/>
      <c r="H159" s="70"/>
      <c r="I159" s="70"/>
      <c r="J159" s="70"/>
      <c r="K159" s="70"/>
      <c r="L159" s="70" t="s">
        <v>243</v>
      </c>
      <c r="M159" s="135" t="s">
        <v>244</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35">
      <c r="A160" s="45"/>
      <c r="B160" s="54" t="s">
        <v>156</v>
      </c>
      <c r="C160" s="87">
        <f>INT(MAX($C$162:$C$267))+1</f>
        <v>5</v>
      </c>
      <c r="D160" s="73" t="s">
        <v>157</v>
      </c>
      <c r="E160" s="70"/>
      <c r="F160" s="70"/>
      <c r="G160" s="73"/>
      <c r="H160" s="70"/>
      <c r="I160" s="70"/>
      <c r="J160" s="70"/>
      <c r="K160" s="70"/>
      <c r="L160" s="70"/>
      <c r="M160" s="135" t="s">
        <v>245</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35">
      <c r="A161" s="45"/>
      <c r="B161" s="54"/>
      <c r="C161" s="87">
        <f>INT($C$150)+1</f>
        <v>2</v>
      </c>
      <c r="D161" s="73"/>
      <c r="E161" s="70"/>
      <c r="F161" s="70"/>
      <c r="G161" s="73"/>
      <c r="H161" s="90" t="s">
        <v>246</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15" customHeight="1" outlineLevel="3" x14ac:dyDescent="0.35">
      <c r="A162" s="45"/>
      <c r="B162" s="54"/>
      <c r="C162" s="87">
        <f>INT($C$150)+3.005</f>
        <v>4.0049999999999999</v>
      </c>
      <c r="D162" s="73" t="s">
        <v>158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35">
      <c r="A163" s="45"/>
      <c r="B163" s="54"/>
      <c r="C163" s="87">
        <f>INT($C$150)+2</f>
        <v>3</v>
      </c>
      <c r="D163" s="73"/>
      <c r="E163" s="70"/>
      <c r="F163" s="70"/>
      <c r="G163" s="73"/>
      <c r="H163" s="136" t="s">
        <v>247</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2324</v>
      </c>
    </row>
    <row r="164" spans="1:58" outlineLevel="2" x14ac:dyDescent="0.35">
      <c r="A164" s="45"/>
      <c r="B164" s="54"/>
      <c r="C164" s="87">
        <f>INT($C$150)+2</f>
        <v>3</v>
      </c>
      <c r="D164" s="73"/>
      <c r="E164" s="70"/>
      <c r="F164" s="70"/>
      <c r="G164" s="73"/>
      <c r="H164" s="137"/>
      <c r="I164" s="95" t="s">
        <v>248</v>
      </c>
      <c r="J164" s="107"/>
      <c r="K164" s="107"/>
      <c r="L164" s="76"/>
      <c r="M164" s="76"/>
      <c r="N164" s="76" t="s">
        <v>249</v>
      </c>
      <c r="O164" s="76" t="s">
        <v>2874</v>
      </c>
      <c r="P164" s="76"/>
      <c r="Q164" s="76"/>
      <c r="R164" s="76"/>
      <c r="S164" s="76"/>
      <c r="T164" s="76"/>
      <c r="U164" s="95" t="s">
        <v>250</v>
      </c>
      <c r="V164" s="95"/>
      <c r="W164" s="96"/>
      <c r="X164" s="107" t="s">
        <v>264</v>
      </c>
      <c r="Y164" s="107"/>
      <c r="Z164" s="138" t="s">
        <v>251</v>
      </c>
      <c r="AA164" s="138"/>
      <c r="AB164" s="138"/>
      <c r="AC164" s="138"/>
      <c r="AD164" s="138"/>
      <c r="AE164" s="78" t="s">
        <v>252</v>
      </c>
      <c r="AF164" s="96" t="s">
        <v>238</v>
      </c>
      <c r="AG164" s="96" t="s">
        <v>253</v>
      </c>
      <c r="AH164" s="96" t="s">
        <v>254</v>
      </c>
      <c r="AI164" s="95" t="s">
        <v>239</v>
      </c>
      <c r="AJ164" s="95"/>
      <c r="AK164" s="96" t="s">
        <v>97</v>
      </c>
      <c r="AL164" s="96" t="s">
        <v>2638</v>
      </c>
      <c r="AM164" s="95"/>
      <c r="AN164" s="73"/>
      <c r="AO164" s="57"/>
      <c r="AP164" s="45"/>
      <c r="AQ164" s="45"/>
      <c r="AR164" s="45"/>
      <c r="AS164" s="459"/>
      <c r="AT164" s="459"/>
      <c r="AV164" t="s">
        <v>2770</v>
      </c>
    </row>
    <row r="165" spans="1:58" ht="30" customHeight="1" outlineLevel="2" x14ac:dyDescent="0.35">
      <c r="A165" s="45"/>
      <c r="B165" s="54"/>
      <c r="C165" s="87">
        <f>INT($C$150)+2</f>
        <v>3</v>
      </c>
      <c r="D165" s="73"/>
      <c r="E165" s="70"/>
      <c r="F165" s="70"/>
      <c r="G165" s="73"/>
      <c r="H165" s="109"/>
      <c r="I165" s="139" t="s">
        <v>255</v>
      </c>
      <c r="J165" s="139" t="s">
        <v>256</v>
      </c>
      <c r="K165" s="139" t="s">
        <v>257</v>
      </c>
      <c r="L165" s="140" t="s">
        <v>258</v>
      </c>
      <c r="M165" s="140" t="s">
        <v>259</v>
      </c>
      <c r="N165" s="141" t="s">
        <v>260</v>
      </c>
      <c r="O165" s="141" t="s">
        <v>2875</v>
      </c>
      <c r="P165" s="141" t="s">
        <v>2876</v>
      </c>
      <c r="Q165" s="141" t="s">
        <v>2877</v>
      </c>
      <c r="R165" s="141" t="s">
        <v>2878</v>
      </c>
      <c r="S165" s="141" t="s">
        <v>2879</v>
      </c>
      <c r="T165" s="141" t="s">
        <v>2880</v>
      </c>
      <c r="U165" s="139" t="s">
        <v>261</v>
      </c>
      <c r="V165" s="139" t="s">
        <v>262</v>
      </c>
      <c r="W165" s="140" t="s">
        <v>263</v>
      </c>
      <c r="X165" s="140" t="s">
        <v>2767</v>
      </c>
      <c r="Y165" s="140" t="s">
        <v>2768</v>
      </c>
      <c r="Z165" s="110">
        <v>10</v>
      </c>
      <c r="AA165" s="110">
        <v>30</v>
      </c>
      <c r="AB165" s="110">
        <v>50</v>
      </c>
      <c r="AC165" s="110">
        <v>70</v>
      </c>
      <c r="AD165" s="110">
        <v>90</v>
      </c>
      <c r="AE165" s="109"/>
      <c r="AF165" s="139" t="s">
        <v>265</v>
      </c>
      <c r="AG165" s="139" t="s">
        <v>266</v>
      </c>
      <c r="AH165" s="139" t="s">
        <v>265</v>
      </c>
      <c r="AI165" s="139" t="s">
        <v>265</v>
      </c>
      <c r="AJ165" s="139" t="s">
        <v>266</v>
      </c>
      <c r="AK165" s="139" t="s">
        <v>266</v>
      </c>
      <c r="AL165" s="139" t="s">
        <v>265</v>
      </c>
      <c r="AM165" s="139" t="s">
        <v>266</v>
      </c>
      <c r="AN165" s="73"/>
      <c r="AO165" s="57"/>
      <c r="AP165" s="45"/>
      <c r="AQ165" s="45"/>
      <c r="AR165" s="45"/>
      <c r="AS165" s="459"/>
      <c r="AT165" s="459"/>
      <c r="AV165" t="s">
        <v>280</v>
      </c>
      <c r="AW165" t="s">
        <v>2325</v>
      </c>
      <c r="AX165" t="s">
        <v>2326</v>
      </c>
      <c r="AY165" t="s">
        <v>1229</v>
      </c>
      <c r="AZ165" s="5" t="s">
        <v>2769</v>
      </c>
      <c r="BA165" s="439" t="s">
        <v>301</v>
      </c>
      <c r="BD165" t="s">
        <v>2370</v>
      </c>
    </row>
    <row r="166" spans="1:58" outlineLevel="3" x14ac:dyDescent="0.35">
      <c r="A166" s="45"/>
      <c r="B166" s="54"/>
      <c r="C166" s="87">
        <f>INT($C$150+3)</f>
        <v>4</v>
      </c>
      <c r="D166" s="73"/>
      <c r="E166" s="70">
        <v>0</v>
      </c>
      <c r="F166" s="70"/>
      <c r="G166" s="73"/>
      <c r="H166" s="142" t="s">
        <v>2870</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267</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2871</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267</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2872</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267</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269</v>
      </c>
      <c r="I169" s="97" t="b">
        <v>0</v>
      </c>
      <c r="J169" s="97" t="b">
        <v>1</v>
      </c>
      <c r="K169" s="97" t="b">
        <v>1</v>
      </c>
      <c r="L169" s="99">
        <v>0</v>
      </c>
      <c r="M169" s="99">
        <v>0</v>
      </c>
      <c r="N169" s="99" t="s">
        <v>268</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267</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2371</v>
      </c>
    </row>
    <row r="170" spans="1:58" outlineLevel="3" x14ac:dyDescent="0.35">
      <c r="A170" s="45"/>
      <c r="B170" s="54"/>
      <c r="C170" s="87">
        <f t="shared" si="30"/>
        <v>4</v>
      </c>
      <c r="D170" s="73"/>
      <c r="E170" s="70">
        <v>4</v>
      </c>
      <c r="F170" s="70"/>
      <c r="G170" s="73"/>
      <c r="H170" s="76" t="s">
        <v>270</v>
      </c>
      <c r="I170" s="97" t="b">
        <v>0</v>
      </c>
      <c r="J170" s="97" t="b">
        <v>0</v>
      </c>
      <c r="K170" s="97" t="b">
        <v>1</v>
      </c>
      <c r="L170" s="99">
        <v>1</v>
      </c>
      <c r="M170" s="99">
        <v>2</v>
      </c>
      <c r="N170" s="99" t="s">
        <v>268</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271</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272</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273</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2372</v>
      </c>
    </row>
    <row r="172" spans="1:58" outlineLevel="3" x14ac:dyDescent="0.35">
      <c r="A172" s="45"/>
      <c r="B172" s="54"/>
      <c r="C172" s="87">
        <f t="shared" si="30"/>
        <v>4</v>
      </c>
      <c r="D172" s="73"/>
      <c r="E172" s="70">
        <v>6</v>
      </c>
      <c r="F172" s="70"/>
      <c r="G172" s="73"/>
      <c r="H172" s="109" t="s">
        <v>274</v>
      </c>
      <c r="I172" s="160" t="b">
        <v>0</v>
      </c>
      <c r="J172" s="160" t="b">
        <v>1</v>
      </c>
      <c r="K172" s="160" t="b">
        <v>1</v>
      </c>
      <c r="L172" s="161">
        <v>0</v>
      </c>
      <c r="M172" s="161">
        <v>0</v>
      </c>
      <c r="N172" s="161" t="s">
        <v>268</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273</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2868</v>
      </c>
    </row>
    <row r="173" spans="1:58" outlineLevel="3" x14ac:dyDescent="0.35">
      <c r="A173" s="45"/>
      <c r="B173" s="54"/>
      <c r="C173" s="87">
        <f t="shared" si="30"/>
        <v>4</v>
      </c>
      <c r="D173" s="73"/>
      <c r="E173" s="70">
        <v>7</v>
      </c>
      <c r="F173" s="70"/>
      <c r="G173" s="73"/>
      <c r="H173" s="169" t="s">
        <v>275</v>
      </c>
      <c r="I173" s="170" t="b">
        <v>1</v>
      </c>
      <c r="J173" s="170" t="b">
        <v>0</v>
      </c>
      <c r="K173" s="170" t="b">
        <v>0</v>
      </c>
      <c r="L173" s="171">
        <v>0</v>
      </c>
      <c r="M173" s="171">
        <v>0</v>
      </c>
      <c r="N173" s="171" t="s">
        <v>268</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273</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35">
      <c r="A175" s="45"/>
      <c r="B175" s="54"/>
      <c r="C175" s="87">
        <f>INT($C$150)+1</f>
        <v>2</v>
      </c>
      <c r="D175" s="73"/>
      <c r="E175" s="70"/>
      <c r="F175" s="70"/>
      <c r="G175" s="73"/>
      <c r="H175" s="90" t="s">
        <v>276</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262</v>
      </c>
      <c r="AX175" s="456">
        <v>3</v>
      </c>
    </row>
    <row r="176" spans="1:58" ht="5.15" customHeight="1" outlineLevel="3" x14ac:dyDescent="0.35">
      <c r="A176" s="45"/>
      <c r="B176" s="54"/>
      <c r="C176" s="87">
        <f>INT($C$150)+3.005</f>
        <v>4.0049999999999999</v>
      </c>
      <c r="D176" s="73" t="s">
        <v>158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35">
      <c r="A177" s="45"/>
      <c r="B177" s="54"/>
      <c r="C177" s="87">
        <f>INT($C$150)+2</f>
        <v>3</v>
      </c>
      <c r="D177" s="73"/>
      <c r="E177" s="70"/>
      <c r="F177" s="70"/>
      <c r="G177" s="73"/>
      <c r="H177" s="76"/>
      <c r="I177" s="78" t="s">
        <v>277</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2873</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35">
      <c r="A178" s="45"/>
      <c r="B178" s="54"/>
      <c r="C178" s="87">
        <f>INT($C$150)+2</f>
        <v>3</v>
      </c>
      <c r="D178" s="73"/>
      <c r="E178" s="70"/>
      <c r="F178" s="70"/>
      <c r="G178" s="73"/>
      <c r="H178" s="76"/>
      <c r="I178" s="78" t="s">
        <v>278</v>
      </c>
      <c r="J178" s="110">
        <v>1</v>
      </c>
      <c r="K178" s="110">
        <v>2</v>
      </c>
      <c r="L178" s="110">
        <v>2.5</v>
      </c>
      <c r="M178" s="110">
        <v>3</v>
      </c>
      <c r="N178" s="110">
        <v>4</v>
      </c>
      <c r="O178" s="96">
        <v>10</v>
      </c>
      <c r="P178" s="76"/>
      <c r="Q178" s="109" t="s">
        <v>2639</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35">
      <c r="A179" s="45"/>
      <c r="B179" s="54"/>
      <c r="C179" s="87">
        <f>INT($C$150)+2</f>
        <v>3</v>
      </c>
      <c r="D179" s="73"/>
      <c r="E179" s="70"/>
      <c r="F179" s="70"/>
      <c r="G179" s="73"/>
      <c r="H179" s="76"/>
      <c r="I179" s="78" t="s">
        <v>279</v>
      </c>
      <c r="J179" s="153">
        <v>-0.04</v>
      </c>
      <c r="K179" s="153">
        <v>-0.02</v>
      </c>
      <c r="L179" s="153">
        <v>0</v>
      </c>
      <c r="M179" s="153">
        <v>0.02</v>
      </c>
      <c r="N179" s="153">
        <v>0.04</v>
      </c>
      <c r="O179" s="178">
        <f>N179</f>
        <v>0.04</v>
      </c>
      <c r="P179" s="76"/>
      <c r="Q179" s="76" t="s">
        <v>2290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35">
      <c r="A180" s="45"/>
      <c r="B180" s="54"/>
      <c r="C180" s="87">
        <f>INT($C$150)+2</f>
        <v>3</v>
      </c>
      <c r="D180" s="73"/>
      <c r="E180" s="70"/>
      <c r="F180" s="70"/>
      <c r="G180" s="73"/>
      <c r="H180" s="179" t="s">
        <v>280</v>
      </c>
      <c r="I180" s="96" t="s">
        <v>281</v>
      </c>
      <c r="J180" s="79">
        <v>8</v>
      </c>
      <c r="K180" s="79">
        <v>8</v>
      </c>
      <c r="L180" s="79"/>
      <c r="M180" s="95"/>
      <c r="N180" s="95"/>
      <c r="O180" s="76"/>
      <c r="P180" s="105"/>
      <c r="Q180" s="138" t="s">
        <v>282</v>
      </c>
      <c r="R180" s="138"/>
      <c r="S180" s="138"/>
      <c r="T180" s="138"/>
      <c r="U180" s="138"/>
      <c r="V180" s="76"/>
      <c r="W180" s="76"/>
      <c r="X180" s="95" t="s">
        <v>283</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2640</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284</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3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2641</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2869</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3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3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2641</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3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283</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285</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286</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35">
      <c r="A216" s="45"/>
      <c r="B216" s="54"/>
      <c r="C216" s="87">
        <f t="shared" si="56"/>
        <v>4</v>
      </c>
      <c r="D216" s="73"/>
      <c r="E216" s="70"/>
      <c r="F216" s="70">
        <f t="shared" si="48"/>
        <v>4</v>
      </c>
      <c r="G216" s="73"/>
      <c r="H216" s="97" t="s">
        <v>2642</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3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3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3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3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35">
      <c r="A223" s="45"/>
      <c r="B223" s="54"/>
      <c r="C223" s="87">
        <f t="shared" si="58"/>
        <v>4</v>
      </c>
      <c r="D223" s="73"/>
      <c r="E223" s="70"/>
      <c r="F223" s="70">
        <f t="shared" si="48"/>
        <v>5</v>
      </c>
      <c r="G223" s="73"/>
      <c r="H223" s="97" t="s">
        <v>287</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35">
      <c r="A224" s="45"/>
      <c r="B224" s="54"/>
      <c r="C224" s="87">
        <f t="shared" si="58"/>
        <v>4</v>
      </c>
      <c r="D224" s="73"/>
      <c r="E224" s="70"/>
      <c r="F224" s="70">
        <f t="shared" si="48"/>
        <v>5</v>
      </c>
      <c r="G224" s="73"/>
      <c r="H224" s="97" t="s">
        <v>2643</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3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3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3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3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3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35">
      <c r="A231" s="45"/>
      <c r="B231" s="54"/>
      <c r="C231" s="87">
        <f t="shared" si="60"/>
        <v>4</v>
      </c>
      <c r="D231" s="73"/>
      <c r="E231" s="70"/>
      <c r="F231" s="70">
        <f t="shared" si="48"/>
        <v>6</v>
      </c>
      <c r="G231" s="73"/>
      <c r="H231" s="97" t="s">
        <v>288</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3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3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3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3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3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3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35">
      <c r="A239" s="45"/>
      <c r="B239" s="54"/>
      <c r="C239" s="87">
        <f t="shared" si="62"/>
        <v>4</v>
      </c>
      <c r="D239" s="73"/>
      <c r="E239" s="70"/>
      <c r="F239" s="70">
        <f t="shared" si="48"/>
        <v>7</v>
      </c>
      <c r="G239" s="73"/>
      <c r="H239" s="97" t="s">
        <v>289</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3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3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3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3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3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162</v>
      </c>
      <c r="AO245" s="57"/>
      <c r="AP245" s="45"/>
      <c r="AQ245" s="45"/>
      <c r="AR245" s="45"/>
      <c r="AS245" s="459"/>
      <c r="AT245" s="459"/>
    </row>
    <row r="246" spans="1:46" outlineLevel="1" x14ac:dyDescent="0.35">
      <c r="A246" s="45"/>
      <c r="B246" s="54"/>
      <c r="C246" s="87">
        <f>INT($C$150)+1</f>
        <v>2</v>
      </c>
      <c r="D246" s="73"/>
      <c r="E246" s="70"/>
      <c r="F246" s="70"/>
      <c r="G246" s="73"/>
      <c r="H246" s="90" t="s">
        <v>290</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15" customHeight="1" outlineLevel="3" x14ac:dyDescent="0.35">
      <c r="A247" s="45"/>
      <c r="B247" s="54"/>
      <c r="C247" s="87">
        <f>INT($C$150)+3.005</f>
        <v>4.0049999999999999</v>
      </c>
      <c r="D247" s="73" t="s">
        <v>158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35">
      <c r="A249" s="45"/>
      <c r="B249" s="54"/>
      <c r="C249" s="87">
        <f>INT($C$150)+2</f>
        <v>3</v>
      </c>
      <c r="D249" s="73"/>
      <c r="E249" s="70"/>
      <c r="F249" s="70"/>
      <c r="G249" s="73"/>
      <c r="H249" s="76"/>
      <c r="I249" s="76"/>
      <c r="J249" s="95" t="s">
        <v>291</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35">
      <c r="A250" s="45"/>
      <c r="B250" s="54"/>
      <c r="C250" s="87">
        <f>INT($C$150)+2</f>
        <v>3</v>
      </c>
      <c r="D250" s="73"/>
      <c r="E250" s="70"/>
      <c r="F250" s="70"/>
      <c r="G250" s="73"/>
      <c r="H250" s="109"/>
      <c r="I250" s="109"/>
      <c r="J250" s="139" t="s">
        <v>292</v>
      </c>
      <c r="K250" s="139" t="s">
        <v>293</v>
      </c>
      <c r="L250" s="139" t="s">
        <v>294</v>
      </c>
      <c r="M250" s="139" t="s">
        <v>295</v>
      </c>
      <c r="N250" s="139" t="s">
        <v>296</v>
      </c>
      <c r="O250" s="139" t="s">
        <v>297</v>
      </c>
      <c r="P250" s="139" t="s">
        <v>298</v>
      </c>
      <c r="Q250" s="139" t="s">
        <v>299</v>
      </c>
      <c r="R250" s="139" t="s">
        <v>300</v>
      </c>
      <c r="S250" s="139" t="s">
        <v>301</v>
      </c>
      <c r="T250" s="139" t="s">
        <v>302</v>
      </c>
      <c r="U250" s="139" t="s">
        <v>303</v>
      </c>
      <c r="V250" s="76"/>
      <c r="W250" s="76" t="s">
        <v>378</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35">
      <c r="A251" s="45"/>
      <c r="B251" s="54"/>
      <c r="C251" s="87">
        <f>INT($C$150)+2</f>
        <v>3</v>
      </c>
      <c r="D251" s="73"/>
      <c r="E251" s="70"/>
      <c r="F251" s="70"/>
      <c r="G251" s="73"/>
      <c r="H251" s="188" t="s">
        <v>304</v>
      </c>
      <c r="I251" s="189" t="s">
        <v>305</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35">
      <c r="A252" s="45"/>
      <c r="B252" s="54"/>
      <c r="C252" s="87">
        <f>INT($C$150)+2</f>
        <v>3</v>
      </c>
      <c r="D252" s="73"/>
      <c r="E252" s="70"/>
      <c r="F252" s="70"/>
      <c r="G252" s="73"/>
      <c r="H252" s="191"/>
      <c r="I252" s="192" t="s">
        <v>306</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307</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35">
      <c r="A253" s="45"/>
      <c r="B253" s="54"/>
      <c r="C253" s="87">
        <f>INT($C$150)+3</f>
        <v>4</v>
      </c>
      <c r="D253" s="73"/>
      <c r="E253" s="70"/>
      <c r="F253" s="70"/>
      <c r="G253" s="73"/>
      <c r="H253" s="188" t="s">
        <v>308</v>
      </c>
      <c r="I253" s="189" t="s">
        <v>305</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35">
      <c r="A254" s="45"/>
      <c r="B254" s="54"/>
      <c r="C254" s="87">
        <f>INT($C$150+3)</f>
        <v>4</v>
      </c>
      <c r="D254" s="73"/>
      <c r="E254" s="70"/>
      <c r="F254" s="70"/>
      <c r="G254" s="73"/>
      <c r="H254" s="191"/>
      <c r="I254" s="192" t="s">
        <v>306</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307</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35">
      <c r="A255" s="45"/>
      <c r="B255" s="54"/>
      <c r="C255" s="87">
        <f>INT($C$150)+3</f>
        <v>4</v>
      </c>
      <c r="D255" s="73"/>
      <c r="E255" s="70"/>
      <c r="F255" s="70"/>
      <c r="G255" s="73"/>
      <c r="H255" s="188" t="s">
        <v>309</v>
      </c>
      <c r="I255" s="189" t="s">
        <v>305</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35">
      <c r="A256" s="45"/>
      <c r="B256" s="54"/>
      <c r="C256" s="87">
        <f>INT($C$150+3)</f>
        <v>4</v>
      </c>
      <c r="D256" s="73"/>
      <c r="E256" s="70"/>
      <c r="F256" s="70"/>
      <c r="G256" s="73"/>
      <c r="H256" s="191"/>
      <c r="I256" s="192" t="s">
        <v>306</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307</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35">
      <c r="A257" s="45"/>
      <c r="B257" s="54"/>
      <c r="C257" s="87">
        <f>INT($C$150)+3</f>
        <v>4</v>
      </c>
      <c r="D257" s="73"/>
      <c r="E257" s="70"/>
      <c r="F257" s="70"/>
      <c r="G257" s="73"/>
      <c r="H257" s="188" t="s">
        <v>310</v>
      </c>
      <c r="I257" s="189" t="s">
        <v>305</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35">
      <c r="A258" s="45"/>
      <c r="B258" s="54"/>
      <c r="C258" s="87">
        <f>INT($C$150+3)</f>
        <v>4</v>
      </c>
      <c r="D258" s="73"/>
      <c r="E258" s="70"/>
      <c r="F258" s="70"/>
      <c r="G258" s="73"/>
      <c r="H258" s="191"/>
      <c r="I258" s="192" t="s">
        <v>306</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35">
      <c r="A259" s="45"/>
      <c r="B259" s="54"/>
      <c r="C259" s="87">
        <f>INT($C$150)+3</f>
        <v>4</v>
      </c>
      <c r="D259" s="73"/>
      <c r="E259" s="70"/>
      <c r="F259" s="70"/>
      <c r="G259" s="73"/>
      <c r="H259" s="188" t="s">
        <v>311</v>
      </c>
      <c r="I259" s="189" t="s">
        <v>305</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35">
      <c r="A260" s="45"/>
      <c r="B260" s="54"/>
      <c r="C260" s="87">
        <f>INT($C$150+3)</f>
        <v>4</v>
      </c>
      <c r="D260" s="73"/>
      <c r="E260" s="70"/>
      <c r="F260" s="70"/>
      <c r="G260" s="73"/>
      <c r="H260" s="191"/>
      <c r="I260" s="192" t="s">
        <v>306</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35">
      <c r="A261" s="45"/>
      <c r="B261" s="54"/>
      <c r="C261" s="87">
        <f>INT($C$150)+3</f>
        <v>4</v>
      </c>
      <c r="D261" s="73"/>
      <c r="E261" s="70"/>
      <c r="F261" s="70"/>
      <c r="G261" s="73"/>
      <c r="H261" s="188" t="s">
        <v>312</v>
      </c>
      <c r="I261" s="189" t="s">
        <v>305</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35">
      <c r="A262" s="45"/>
      <c r="B262" s="54"/>
      <c r="C262" s="87">
        <f>INT($C$150+3)</f>
        <v>4</v>
      </c>
      <c r="D262" s="73"/>
      <c r="E262" s="70"/>
      <c r="F262" s="70"/>
      <c r="G262" s="73"/>
      <c r="H262" s="191"/>
      <c r="I262" s="192" t="s">
        <v>306</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35">
      <c r="A263" s="45"/>
      <c r="B263" s="54"/>
      <c r="C263" s="87">
        <f>INT($C$150)+3</f>
        <v>4</v>
      </c>
      <c r="D263" s="73"/>
      <c r="E263" s="70"/>
      <c r="F263" s="70"/>
      <c r="G263" s="73"/>
      <c r="H263" s="188" t="s">
        <v>313</v>
      </c>
      <c r="I263" s="189" t="s">
        <v>305</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35">
      <c r="A264" s="45"/>
      <c r="B264" s="54"/>
      <c r="C264" s="87">
        <f>INT($C$150+3)</f>
        <v>4</v>
      </c>
      <c r="D264" s="73"/>
      <c r="E264" s="70"/>
      <c r="F264" s="70"/>
      <c r="G264" s="73"/>
      <c r="H264" s="191"/>
      <c r="I264" s="192" t="s">
        <v>306</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35">
      <c r="A265" s="45"/>
      <c r="B265" s="54"/>
      <c r="C265" s="87">
        <f>INT($C$150)+3</f>
        <v>4</v>
      </c>
      <c r="D265" s="73"/>
      <c r="E265" s="70"/>
      <c r="F265" s="70"/>
      <c r="G265" s="73"/>
      <c r="H265" s="188" t="s">
        <v>314</v>
      </c>
      <c r="I265" s="189" t="s">
        <v>305</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35">
      <c r="A266" s="45"/>
      <c r="B266" s="54"/>
      <c r="C266" s="87">
        <f>INT($C$150+3)</f>
        <v>4</v>
      </c>
      <c r="D266" s="73"/>
      <c r="E266" s="70"/>
      <c r="F266" s="70"/>
      <c r="G266" s="73"/>
      <c r="H266" s="191"/>
      <c r="I266" s="192" t="s">
        <v>306</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162</v>
      </c>
      <c r="AO267" s="57"/>
      <c r="AP267" s="45"/>
      <c r="AQ267" s="45"/>
      <c r="AR267" s="45"/>
      <c r="AS267" s="459"/>
      <c r="AT267" s="459"/>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171</v>
      </c>
      <c r="AP269" s="45"/>
      <c r="AQ269" s="45"/>
      <c r="AR269" s="45"/>
      <c r="AS269" s="459"/>
      <c r="AT269" s="459"/>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15" customHeight="1" outlineLevel="1" collapsed="1" x14ac:dyDescent="0.35">
      <c r="A274" s="45"/>
      <c r="B274" s="50" t="s">
        <v>98</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49999999999999" customHeight="1" x14ac:dyDescent="0.35">
      <c r="A276" s="45"/>
      <c r="B276" s="54"/>
      <c r="C276" s="87">
        <v>1.02</v>
      </c>
      <c r="D276" s="58"/>
      <c r="E276" s="59" t="s">
        <v>150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49999999999999" customHeight="1" outlineLevel="1" collapsed="1" x14ac:dyDescent="0.35">
      <c r="A277" s="45"/>
      <c r="B277" s="54"/>
      <c r="C277" s="87">
        <f>INT($C$276)+1.02</f>
        <v>2.02</v>
      </c>
      <c r="D277" s="58"/>
      <c r="E277" s="59" t="s">
        <v>152</v>
      </c>
      <c r="F277" s="65">
        <v>1</v>
      </c>
      <c r="G277" s="66"/>
      <c r="H277" s="67" t="s">
        <v>240</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5" hidden="1" customHeight="1" outlineLevel="2" x14ac:dyDescent="0.35">
      <c r="A283" s="45"/>
      <c r="B283" s="54" t="s">
        <v>155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35">
      <c r="A285" s="45"/>
      <c r="B285" s="54" t="s">
        <v>156</v>
      </c>
      <c r="C285" s="87">
        <f>INT(MAX($C$287:$C$320))+1</f>
        <v>5</v>
      </c>
      <c r="D285" s="73" t="s">
        <v>157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35">
      <c r="A286" s="45"/>
      <c r="B286" s="54"/>
      <c r="C286" s="87">
        <f>INT($C$276)+1</f>
        <v>2</v>
      </c>
      <c r="D286" s="73"/>
      <c r="E286" s="70"/>
      <c r="F286" s="70"/>
      <c r="G286" s="73"/>
      <c r="H286" s="90" t="s">
        <v>315</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15" hidden="1" customHeight="1" outlineLevel="3" x14ac:dyDescent="0.35">
      <c r="A287" s="45"/>
      <c r="B287" s="54"/>
      <c r="C287" s="87">
        <f>INT($C$276)+3.005</f>
        <v>4.0049999999999999</v>
      </c>
      <c r="D287" s="73" t="s">
        <v>158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35">
      <c r="A288" s="45"/>
      <c r="B288" s="54"/>
      <c r="C288" s="87">
        <f t="shared" ref="C288:C296" si="65">INT($C$276)+3</f>
        <v>4</v>
      </c>
      <c r="D288" s="73"/>
      <c r="E288" s="70"/>
      <c r="F288" s="70"/>
      <c r="G288" s="73"/>
      <c r="H288" s="194" t="s">
        <v>316</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35">
      <c r="A289" s="45"/>
      <c r="B289" s="54"/>
      <c r="C289" s="87">
        <f t="shared" si="65"/>
        <v>4</v>
      </c>
      <c r="D289" s="73"/>
      <c r="E289" s="70"/>
      <c r="F289" s="70">
        <v>0</v>
      </c>
      <c r="G289" s="73"/>
      <c r="H289" s="195" t="s">
        <v>317</v>
      </c>
      <c r="I289" s="76" t="s">
        <v>318</v>
      </c>
      <c r="J289" s="76"/>
      <c r="K289" s="96" t="s">
        <v>319</v>
      </c>
      <c r="L289" s="96" t="s">
        <v>320</v>
      </c>
      <c r="M289" s="96" t="s">
        <v>321</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35">
      <c r="A290" s="45"/>
      <c r="B290" s="54"/>
      <c r="C290" s="87">
        <f t="shared" si="65"/>
        <v>4</v>
      </c>
      <c r="D290" s="73"/>
      <c r="E290" s="70"/>
      <c r="F290" s="70">
        <v>1</v>
      </c>
      <c r="G290" s="73"/>
      <c r="H290" s="195" t="s">
        <v>322</v>
      </c>
      <c r="I290" s="76" t="s">
        <v>323</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35">
      <c r="A291" s="45"/>
      <c r="B291" s="54"/>
      <c r="C291" s="87">
        <f t="shared" si="65"/>
        <v>4</v>
      </c>
      <c r="D291" s="73"/>
      <c r="E291" s="70"/>
      <c r="F291" s="70">
        <v>2</v>
      </c>
      <c r="G291" s="73"/>
      <c r="H291" s="195" t="s">
        <v>324</v>
      </c>
      <c r="I291" s="76" t="s">
        <v>324</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35">
      <c r="A292" s="45"/>
      <c r="B292" s="54"/>
      <c r="C292" s="87">
        <f t="shared" si="65"/>
        <v>4</v>
      </c>
      <c r="D292" s="73"/>
      <c r="E292" s="70"/>
      <c r="F292" s="70">
        <v>3</v>
      </c>
      <c r="G292" s="73"/>
      <c r="H292" s="195" t="s">
        <v>261</v>
      </c>
      <c r="I292" s="76" t="s">
        <v>325</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35">
      <c r="A293" s="45"/>
      <c r="B293" s="54"/>
      <c r="C293" s="87">
        <f t="shared" si="65"/>
        <v>4</v>
      </c>
      <c r="D293" s="73"/>
      <c r="E293" s="70"/>
      <c r="F293" s="70">
        <v>4</v>
      </c>
      <c r="G293" s="73"/>
      <c r="H293" s="195" t="s">
        <v>326</v>
      </c>
      <c r="I293" s="76" t="s">
        <v>327</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35">
      <c r="A294" s="45"/>
      <c r="B294" s="54"/>
      <c r="C294" s="87">
        <f t="shared" si="65"/>
        <v>4</v>
      </c>
      <c r="D294" s="73"/>
      <c r="E294" s="70"/>
      <c r="F294" s="70">
        <v>5</v>
      </c>
      <c r="G294" s="73"/>
      <c r="H294" s="195" t="s">
        <v>328</v>
      </c>
      <c r="I294" s="76" t="s">
        <v>329</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162</v>
      </c>
      <c r="AO297" s="57"/>
      <c r="AP297" s="45"/>
      <c r="AQ297" s="45"/>
      <c r="AR297" s="45"/>
      <c r="AS297" s="459"/>
      <c r="AT297" s="459"/>
    </row>
    <row r="298" spans="1:46" outlineLevel="1" collapsed="1" x14ac:dyDescent="0.35">
      <c r="A298" s="45"/>
      <c r="B298" s="54"/>
      <c r="C298" s="87">
        <f>INT($C$276)+1</f>
        <v>2</v>
      </c>
      <c r="D298" s="73"/>
      <c r="E298" s="70"/>
      <c r="F298" s="70"/>
      <c r="G298" s="73"/>
      <c r="H298" s="90" t="s">
        <v>2216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15" hidden="1" customHeight="1" outlineLevel="3" x14ac:dyDescent="0.35">
      <c r="A299" s="45"/>
      <c r="B299" s="54"/>
      <c r="C299" s="87">
        <f>INT($C$276)+3.005</f>
        <v>4.0049999999999999</v>
      </c>
      <c r="D299" s="73" t="s">
        <v>158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2" hidden="1" outlineLevel="3" x14ac:dyDescent="0.35">
      <c r="A300" s="45"/>
      <c r="B300" s="54"/>
      <c r="C300" s="87">
        <f t="shared" ref="C300:C305" si="66">INT($C$276)+3</f>
        <v>4</v>
      </c>
      <c r="D300" s="73"/>
      <c r="E300" s="70"/>
      <c r="F300" s="70"/>
      <c r="G300" s="73"/>
      <c r="H300" s="194"/>
      <c r="I300" s="76"/>
      <c r="J300" s="277" t="s">
        <v>2221</v>
      </c>
      <c r="K300" s="277" t="s">
        <v>2217</v>
      </c>
      <c r="L300" s="277" t="s">
        <v>2218</v>
      </c>
      <c r="M300" s="76"/>
      <c r="N300" s="76" t="s">
        <v>2225</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35">
      <c r="A301" s="45"/>
      <c r="B301" s="54"/>
      <c r="C301" s="87">
        <f t="shared" si="66"/>
        <v>4</v>
      </c>
      <c r="D301" s="73"/>
      <c r="E301" s="70"/>
      <c r="F301" s="70"/>
      <c r="G301" s="73"/>
      <c r="H301" s="76"/>
      <c r="I301" s="76"/>
      <c r="J301" s="96" t="s">
        <v>2222</v>
      </c>
      <c r="K301" s="96" t="s">
        <v>2219</v>
      </c>
      <c r="L301" s="96" t="s">
        <v>2220</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35">
      <c r="A302" s="45"/>
      <c r="B302" s="54"/>
      <c r="C302" s="87">
        <f t="shared" si="66"/>
        <v>4</v>
      </c>
      <c r="D302" s="73"/>
      <c r="E302" s="70"/>
      <c r="F302" s="70">
        <v>0</v>
      </c>
      <c r="G302" s="73"/>
      <c r="H302" s="195" t="s">
        <v>2223</v>
      </c>
      <c r="I302" s="76"/>
      <c r="J302" s="97">
        <v>100000</v>
      </c>
      <c r="K302" s="97">
        <v>2000</v>
      </c>
      <c r="L302" s="346">
        <v>0.05</v>
      </c>
      <c r="M302" s="76"/>
      <c r="N302" s="76" t="s">
        <v>2226</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35">
      <c r="A303" s="45"/>
      <c r="B303" s="54"/>
      <c r="C303" s="87">
        <f t="shared" si="66"/>
        <v>4</v>
      </c>
      <c r="D303" s="73"/>
      <c r="E303" s="70"/>
      <c r="F303" s="70">
        <v>1</v>
      </c>
      <c r="G303" s="73"/>
      <c r="H303" s="195" t="s">
        <v>2215</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162</v>
      </c>
      <c r="AO306" s="57"/>
      <c r="AP306" s="45"/>
      <c r="AQ306" s="45"/>
      <c r="AR306" s="45"/>
      <c r="AS306" s="459"/>
      <c r="AT306" s="459"/>
    </row>
    <row r="307" spans="1:46" outlineLevel="1" collapsed="1" x14ac:dyDescent="0.35">
      <c r="A307" s="45"/>
      <c r="B307" s="54"/>
      <c r="C307" s="87">
        <f>INT($C$276)+1</f>
        <v>2</v>
      </c>
      <c r="D307" s="73"/>
      <c r="E307" s="70"/>
      <c r="F307" s="70"/>
      <c r="G307" s="73"/>
      <c r="H307" s="90" t="s">
        <v>330</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15" hidden="1" customHeight="1" outlineLevel="3" x14ac:dyDescent="0.35">
      <c r="A308" s="45"/>
      <c r="B308" s="54"/>
      <c r="C308" s="87">
        <f>INT($C$276)+3.005</f>
        <v>4.0049999999999999</v>
      </c>
      <c r="D308" s="73" t="s">
        <v>158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331</v>
      </c>
      <c r="U309" s="196" t="s">
        <v>332</v>
      </c>
      <c r="V309" s="196" t="s">
        <v>333</v>
      </c>
      <c r="W309" s="196" t="s">
        <v>334</v>
      </c>
      <c r="X309" s="196" t="s">
        <v>335</v>
      </c>
      <c r="Y309" s="196" t="s">
        <v>336</v>
      </c>
      <c r="Z309" s="196" t="s">
        <v>337</v>
      </c>
      <c r="AA309" s="196" t="s">
        <v>338</v>
      </c>
      <c r="AB309" s="196" t="s">
        <v>339</v>
      </c>
      <c r="AC309" s="196" t="s">
        <v>340</v>
      </c>
      <c r="AD309" s="196" t="s">
        <v>341</v>
      </c>
      <c r="AE309" s="196" t="s">
        <v>342</v>
      </c>
      <c r="AF309" s="196" t="s">
        <v>343</v>
      </c>
      <c r="AG309" s="196" t="s">
        <v>344</v>
      </c>
      <c r="AH309" s="491"/>
      <c r="AI309" s="491"/>
      <c r="AJ309" s="491"/>
      <c r="AK309" s="491"/>
      <c r="AL309" s="491"/>
      <c r="AM309" s="491"/>
      <c r="AN309" s="73"/>
      <c r="AO309" s="57"/>
      <c r="AP309" s="45"/>
      <c r="AQ309" s="45"/>
      <c r="AR309" s="45"/>
      <c r="AS309" s="459"/>
      <c r="AT309" s="459"/>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345</v>
      </c>
      <c r="U310" s="197" t="s">
        <v>346</v>
      </c>
      <c r="V310" s="197"/>
      <c r="W310" s="197"/>
      <c r="X310" s="197" t="s">
        <v>347</v>
      </c>
      <c r="Y310" s="197" t="s">
        <v>348</v>
      </c>
      <c r="Z310" s="197" t="s">
        <v>349</v>
      </c>
      <c r="AA310" s="197"/>
      <c r="AB310" s="197" t="s">
        <v>350</v>
      </c>
      <c r="AC310" s="197" t="s">
        <v>351</v>
      </c>
      <c r="AD310" s="197" t="s">
        <v>352</v>
      </c>
      <c r="AE310" s="197"/>
      <c r="AF310" s="197"/>
      <c r="AG310" s="197" t="s">
        <v>353</v>
      </c>
      <c r="AH310" s="492"/>
      <c r="AI310" s="492"/>
      <c r="AJ310" s="492"/>
      <c r="AK310" s="492"/>
      <c r="AL310" s="492"/>
      <c r="AM310" s="492"/>
      <c r="AN310" s="73"/>
      <c r="AO310" s="57"/>
      <c r="AP310" s="45"/>
      <c r="AQ310" s="45"/>
      <c r="AR310" s="45"/>
      <c r="AS310" s="459"/>
      <c r="AT310" s="459"/>
    </row>
    <row r="311" spans="1:46" hidden="1" outlineLevel="2" x14ac:dyDescent="0.35">
      <c r="A311" s="45"/>
      <c r="B311" s="54"/>
      <c r="C311" s="87">
        <f>INT($C$276)+2</f>
        <v>3</v>
      </c>
      <c r="D311" s="73"/>
      <c r="E311" s="70"/>
      <c r="F311" s="70"/>
      <c r="G311" s="73"/>
      <c r="H311" s="76" t="s">
        <v>354</v>
      </c>
      <c r="I311" s="76"/>
      <c r="J311" s="76"/>
      <c r="K311" s="76"/>
      <c r="L311" s="76"/>
      <c r="M311" s="76"/>
      <c r="N311" s="76"/>
      <c r="O311" s="76"/>
      <c r="P311" s="76"/>
      <c r="Q311" s="76"/>
      <c r="R311" s="76"/>
      <c r="S311" s="76"/>
      <c r="T311" s="198" t="s">
        <v>355</v>
      </c>
      <c r="U311" s="198" t="s">
        <v>356</v>
      </c>
      <c r="V311" s="198" t="s">
        <v>357</v>
      </c>
      <c r="W311" s="198" t="s">
        <v>357</v>
      </c>
      <c r="X311" s="198" t="s">
        <v>358</v>
      </c>
      <c r="Y311" s="198" t="s">
        <v>359</v>
      </c>
      <c r="Z311" s="198" t="s">
        <v>360</v>
      </c>
      <c r="AA311" s="198" t="s">
        <v>361</v>
      </c>
      <c r="AB311" s="198" t="s">
        <v>362</v>
      </c>
      <c r="AC311" s="198" t="s">
        <v>363</v>
      </c>
      <c r="AD311" s="198" t="s">
        <v>363</v>
      </c>
      <c r="AE311" s="198"/>
      <c r="AF311" s="198" t="s">
        <v>364</v>
      </c>
      <c r="AG311" s="198" t="s">
        <v>365</v>
      </c>
      <c r="AH311" s="198"/>
      <c r="AI311" s="198"/>
      <c r="AJ311" s="198"/>
      <c r="AK311" s="198"/>
      <c r="AL311" s="198"/>
      <c r="AM311" s="198"/>
      <c r="AN311" s="73"/>
      <c r="AO311" s="57"/>
      <c r="AP311" s="45"/>
      <c r="AQ311" s="45"/>
      <c r="AR311" s="45"/>
      <c r="AS311" s="459"/>
      <c r="AT311" s="459"/>
    </row>
    <row r="312" spans="1:46" hidden="1" outlineLevel="3" x14ac:dyDescent="0.35">
      <c r="A312" s="45"/>
      <c r="B312" s="54"/>
      <c r="C312" s="87">
        <f>INT($C$276)+3</f>
        <v>4</v>
      </c>
      <c r="D312" s="73"/>
      <c r="E312" s="70"/>
      <c r="F312" s="70"/>
      <c r="G312" s="73"/>
      <c r="H312" s="76" t="s">
        <v>366</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35">
      <c r="A313" s="45"/>
      <c r="B313" s="54"/>
      <c r="C313" s="87">
        <f t="shared" ref="C313:C319" si="67">INT($C$276+3)</f>
        <v>4</v>
      </c>
      <c r="D313" s="73"/>
      <c r="E313" s="70"/>
      <c r="F313" s="70"/>
      <c r="G313" s="73"/>
      <c r="H313" s="76" t="s">
        <v>367</v>
      </c>
      <c r="I313" s="76"/>
      <c r="J313" s="76"/>
      <c r="K313" s="76"/>
      <c r="L313" s="76"/>
      <c r="M313" s="76"/>
      <c r="N313" s="76"/>
      <c r="O313" s="76"/>
      <c r="P313" s="76"/>
      <c r="Q313" s="76"/>
      <c r="R313" s="76"/>
      <c r="S313" s="76"/>
      <c r="T313" s="99" t="s">
        <v>368</v>
      </c>
      <c r="U313" s="99" t="s">
        <v>368</v>
      </c>
      <c r="V313" s="99" t="s">
        <v>369</v>
      </c>
      <c r="W313" s="99" t="s">
        <v>369</v>
      </c>
      <c r="X313" s="99" t="s">
        <v>368</v>
      </c>
      <c r="Y313" s="99" t="s">
        <v>368</v>
      </c>
      <c r="Z313" s="99" t="s">
        <v>370</v>
      </c>
      <c r="AA313" s="99" t="s">
        <v>371</v>
      </c>
      <c r="AB313" s="99" t="s">
        <v>368</v>
      </c>
      <c r="AC313" s="99" t="s">
        <v>368</v>
      </c>
      <c r="AD313" s="99" t="s">
        <v>368</v>
      </c>
      <c r="AE313" s="99" t="s">
        <v>368</v>
      </c>
      <c r="AF313" s="99" t="s">
        <v>372</v>
      </c>
      <c r="AG313" s="99" t="s">
        <v>373</v>
      </c>
      <c r="AH313" s="99"/>
      <c r="AI313" s="99"/>
      <c r="AJ313" s="99"/>
      <c r="AK313" s="99"/>
      <c r="AL313" s="99"/>
      <c r="AM313" s="99"/>
      <c r="AN313" s="73"/>
      <c r="AO313" s="57"/>
      <c r="AP313" s="45"/>
      <c r="AQ313" s="45"/>
      <c r="AR313" s="45"/>
      <c r="AS313" s="459"/>
      <c r="AT313" s="459"/>
    </row>
    <row r="314" spans="1:46" hidden="1" outlineLevel="3" x14ac:dyDescent="0.35">
      <c r="A314" s="45"/>
      <c r="B314" s="54"/>
      <c r="C314" s="87">
        <f t="shared" si="67"/>
        <v>4</v>
      </c>
      <c r="D314" s="73"/>
      <c r="E314" s="70"/>
      <c r="F314" s="70"/>
      <c r="G314" s="73"/>
      <c r="H314" s="76" t="s">
        <v>374</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35">
      <c r="A315" s="45"/>
      <c r="B315" s="54"/>
      <c r="C315" s="87">
        <f t="shared" si="67"/>
        <v>4</v>
      </c>
      <c r="D315" s="73"/>
      <c r="E315" s="70"/>
      <c r="F315" s="70"/>
      <c r="G315" s="73"/>
      <c r="H315" s="76" t="s">
        <v>375</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35">
      <c r="A317" s="45"/>
      <c r="B317" s="54"/>
      <c r="C317" s="87">
        <f t="shared" si="67"/>
        <v>4</v>
      </c>
      <c r="D317" s="73"/>
      <c r="E317" s="70"/>
      <c r="F317" s="70"/>
      <c r="G317" s="73"/>
      <c r="H317" s="76" t="s">
        <v>376</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35">
      <c r="A318" s="45"/>
      <c r="B318" s="54"/>
      <c r="C318" s="87">
        <f t="shared" si="67"/>
        <v>4</v>
      </c>
      <c r="D318" s="73"/>
      <c r="E318" s="70"/>
      <c r="F318" s="70"/>
      <c r="G318" s="73"/>
      <c r="H318" s="76" t="s">
        <v>377</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1.5" hidden="1" outlineLevel="3" x14ac:dyDescent="0.35">
      <c r="A319" s="45"/>
      <c r="B319" s="54"/>
      <c r="C319" s="87">
        <f t="shared" si="67"/>
        <v>4</v>
      </c>
      <c r="D319" s="73"/>
      <c r="E319" s="70"/>
      <c r="F319" s="70"/>
      <c r="G319" s="73"/>
      <c r="H319" s="169" t="s">
        <v>378</v>
      </c>
      <c r="I319" s="169"/>
      <c r="J319" s="169"/>
      <c r="K319" s="169"/>
      <c r="L319" s="169"/>
      <c r="M319" s="169"/>
      <c r="N319" s="169"/>
      <c r="O319" s="169"/>
      <c r="P319" s="169"/>
      <c r="Q319" s="169"/>
      <c r="R319" s="169"/>
      <c r="S319" s="169"/>
      <c r="T319" s="201" t="s">
        <v>379</v>
      </c>
      <c r="U319" s="201" t="s">
        <v>380</v>
      </c>
      <c r="V319" s="201"/>
      <c r="W319" s="201"/>
      <c r="X319" s="201" t="s">
        <v>381</v>
      </c>
      <c r="Y319" s="201" t="s">
        <v>382</v>
      </c>
      <c r="Z319" s="201" t="s">
        <v>383</v>
      </c>
      <c r="AA319" s="201" t="s">
        <v>384</v>
      </c>
      <c r="AB319" s="201" t="s">
        <v>385</v>
      </c>
      <c r="AC319" s="201"/>
      <c r="AD319" s="201"/>
      <c r="AE319" s="201"/>
      <c r="AF319" s="201" t="s">
        <v>386</v>
      </c>
      <c r="AG319" s="201"/>
      <c r="AH319" s="493"/>
      <c r="AI319" s="493"/>
      <c r="AJ319" s="493"/>
      <c r="AK319" s="493"/>
      <c r="AL319" s="493"/>
      <c r="AM319" s="493"/>
      <c r="AN319" s="73"/>
      <c r="AO319" s="57"/>
      <c r="AP319" s="45"/>
      <c r="AQ319" s="45"/>
      <c r="AR319" s="45"/>
      <c r="AS319" s="459"/>
      <c r="AT319" s="459"/>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162</v>
      </c>
      <c r="AO320" s="57"/>
      <c r="AP320" s="45"/>
      <c r="AQ320" s="45"/>
      <c r="AR320" s="45"/>
      <c r="AS320" s="459"/>
      <c r="AT320" s="459"/>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35">
      <c r="A322" s="45"/>
      <c r="B322" s="54"/>
      <c r="C322" s="87">
        <f>INT($C$276)+1</f>
        <v>2</v>
      </c>
      <c r="D322" s="73"/>
      <c r="E322" s="70"/>
      <c r="F322" s="70"/>
      <c r="G322" s="73"/>
      <c r="H322" s="90" t="s">
        <v>387</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15" hidden="1" customHeight="1" outlineLevel="3" x14ac:dyDescent="0.35">
      <c r="A323" s="45"/>
      <c r="B323" s="54"/>
      <c r="C323" s="87">
        <f>INT($C$276)+3.005</f>
        <v>4.0049999999999999</v>
      </c>
      <c r="D323" s="73" t="s">
        <v>158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35">
      <c r="A324" s="45"/>
      <c r="B324" s="54"/>
      <c r="C324" s="87">
        <f>INT($C$276)+2</f>
        <v>3</v>
      </c>
      <c r="D324" s="73"/>
      <c r="E324" s="70"/>
      <c r="F324" s="70"/>
      <c r="G324" s="73"/>
      <c r="H324" s="76"/>
      <c r="I324" s="76"/>
      <c r="J324" s="76"/>
      <c r="K324" s="96" t="s">
        <v>388</v>
      </c>
      <c r="L324" s="95" t="s">
        <v>389</v>
      </c>
      <c r="M324" s="95"/>
      <c r="N324" s="95"/>
      <c r="O324" s="76"/>
      <c r="P324" s="96" t="s">
        <v>390</v>
      </c>
      <c r="Q324" s="95" t="s">
        <v>391</v>
      </c>
      <c r="R324" s="95"/>
      <c r="S324" s="95" t="s">
        <v>392</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35">
      <c r="A325" s="45"/>
      <c r="B325" s="54"/>
      <c r="C325" s="87">
        <f>INT($C$276)+2</f>
        <v>3</v>
      </c>
      <c r="D325" s="73"/>
      <c r="E325" s="70"/>
      <c r="F325" s="70"/>
      <c r="G325" s="73"/>
      <c r="H325" s="76"/>
      <c r="I325" s="95" t="s">
        <v>393</v>
      </c>
      <c r="J325" s="202"/>
      <c r="K325" s="96" t="s">
        <v>394</v>
      </c>
      <c r="L325" s="95" t="s">
        <v>395</v>
      </c>
      <c r="M325" s="95"/>
      <c r="N325" s="95"/>
      <c r="O325" s="76"/>
      <c r="P325" s="96" t="s">
        <v>396</v>
      </c>
      <c r="Q325" s="76" t="s">
        <v>397</v>
      </c>
      <c r="R325" s="96" t="s">
        <v>398</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35">
      <c r="A326" s="45"/>
      <c r="B326" s="54"/>
      <c r="C326" s="87">
        <f>INT($C$276)+3</f>
        <v>4</v>
      </c>
      <c r="D326" s="73"/>
      <c r="E326" s="70"/>
      <c r="F326" s="70"/>
      <c r="G326" s="73"/>
      <c r="H326" s="204" t="s">
        <v>399</v>
      </c>
      <c r="I326" s="204" t="s">
        <v>400</v>
      </c>
      <c r="J326" s="204"/>
      <c r="K326" s="173" t="s">
        <v>401</v>
      </c>
      <c r="L326" s="173" t="s">
        <v>402</v>
      </c>
      <c r="M326" s="173" t="s">
        <v>403</v>
      </c>
      <c r="N326" s="173" t="s">
        <v>404</v>
      </c>
      <c r="O326" s="205" t="s">
        <v>405</v>
      </c>
      <c r="P326" s="173" t="s">
        <v>406</v>
      </c>
      <c r="Q326" s="99" t="s">
        <v>2285</v>
      </c>
      <c r="R326" s="99" t="s">
        <v>407</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35">
      <c r="A327" s="45"/>
      <c r="B327" s="54"/>
      <c r="C327" s="87">
        <f t="shared" ref="C327:C336" si="72">INT($C$276+3)</f>
        <v>4</v>
      </c>
      <c r="D327" s="73"/>
      <c r="E327" s="70"/>
      <c r="F327" s="70"/>
      <c r="G327" s="73"/>
      <c r="H327" s="105" t="s">
        <v>408</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35">
      <c r="A328" s="45"/>
      <c r="B328" s="54"/>
      <c r="C328" s="87">
        <f t="shared" si="72"/>
        <v>4</v>
      </c>
      <c r="D328" s="73"/>
      <c r="E328" s="70"/>
      <c r="F328" s="70"/>
      <c r="G328" s="73"/>
      <c r="H328" s="76" t="s">
        <v>409</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35">
      <c r="A329" s="45"/>
      <c r="B329" s="54"/>
      <c r="C329" s="87">
        <f t="shared" si="72"/>
        <v>4</v>
      </c>
      <c r="D329" s="73"/>
      <c r="E329" s="70"/>
      <c r="F329" s="70"/>
      <c r="G329" s="73"/>
      <c r="H329" s="76" t="s">
        <v>410</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35">
      <c r="A330" s="45"/>
      <c r="B330" s="54"/>
      <c r="C330" s="87">
        <f t="shared" si="72"/>
        <v>4</v>
      </c>
      <c r="D330" s="73"/>
      <c r="E330" s="70"/>
      <c r="F330" s="70"/>
      <c r="G330" s="73"/>
      <c r="H330" s="76" t="s">
        <v>411</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35">
      <c r="A331" s="45"/>
      <c r="B331" s="54"/>
      <c r="C331" s="87">
        <f t="shared" si="72"/>
        <v>4</v>
      </c>
      <c r="D331" s="73"/>
      <c r="E331" s="70"/>
      <c r="F331" s="70"/>
      <c r="G331" s="73"/>
      <c r="H331" s="76" t="s">
        <v>412</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35">
      <c r="A332" s="45"/>
      <c r="B332" s="54"/>
      <c r="C332" s="87">
        <f t="shared" si="72"/>
        <v>4</v>
      </c>
      <c r="D332" s="73"/>
      <c r="E332" s="70"/>
      <c r="F332" s="70"/>
      <c r="G332" s="73"/>
      <c r="H332" s="76" t="s">
        <v>413</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35">
      <c r="A333" s="45"/>
      <c r="B333" s="54"/>
      <c r="C333" s="87">
        <f t="shared" si="72"/>
        <v>4</v>
      </c>
      <c r="D333" s="73"/>
      <c r="E333" s="70"/>
      <c r="F333" s="70"/>
      <c r="G333" s="73"/>
      <c r="H333" s="76" t="s">
        <v>414</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35">
      <c r="A334" s="45"/>
      <c r="B334" s="54"/>
      <c r="C334" s="87">
        <f t="shared" si="72"/>
        <v>4</v>
      </c>
      <c r="D334" s="73"/>
      <c r="E334" s="70"/>
      <c r="F334" s="70"/>
      <c r="G334" s="73"/>
      <c r="H334" s="76" t="s">
        <v>415</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35">
      <c r="A335" s="45"/>
      <c r="B335" s="54"/>
      <c r="C335" s="87">
        <f t="shared" si="72"/>
        <v>4</v>
      </c>
      <c r="D335" s="73"/>
      <c r="E335" s="70"/>
      <c r="F335" s="70"/>
      <c r="G335" s="73"/>
      <c r="H335" s="76" t="s">
        <v>416</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35">
      <c r="A336" s="45"/>
      <c r="B336" s="54"/>
      <c r="C336" s="87">
        <f t="shared" si="72"/>
        <v>4</v>
      </c>
      <c r="D336" s="73"/>
      <c r="E336" s="70"/>
      <c r="F336" s="70"/>
      <c r="G336" s="73"/>
      <c r="H336" s="76" t="s">
        <v>417</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35">
      <c r="A337" s="45"/>
      <c r="B337" s="54"/>
      <c r="C337" s="87">
        <f>INT($C$276+3)</f>
        <v>4</v>
      </c>
      <c r="D337" s="73"/>
      <c r="E337" s="70"/>
      <c r="F337" s="70"/>
      <c r="G337" s="73"/>
      <c r="H337" s="76" t="s">
        <v>418</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35">
      <c r="A338" s="45"/>
      <c r="B338" s="54"/>
      <c r="C338" s="87">
        <f>INT($C$276+3)</f>
        <v>4</v>
      </c>
      <c r="D338" s="73"/>
      <c r="E338" s="70"/>
      <c r="F338" s="70"/>
      <c r="G338" s="73"/>
      <c r="H338" s="76" t="s">
        <v>419</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35">
      <c r="A339" s="45"/>
      <c r="B339" s="54"/>
      <c r="C339" s="87">
        <f>INT($C$276+3)</f>
        <v>4</v>
      </c>
      <c r="D339" s="73"/>
      <c r="E339" s="70"/>
      <c r="F339" s="70"/>
      <c r="G339" s="73"/>
      <c r="H339" s="76" t="s">
        <v>420</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35">
      <c r="A340" s="45"/>
      <c r="B340" s="54"/>
      <c r="C340" s="87">
        <f t="shared" ref="C340:C360" si="74">INT($C$276+3)</f>
        <v>4</v>
      </c>
      <c r="D340" s="73"/>
      <c r="E340" s="70"/>
      <c r="F340" s="70"/>
      <c r="G340" s="73"/>
      <c r="H340" s="76" t="s">
        <v>421</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35">
      <c r="A341" s="45"/>
      <c r="B341" s="54"/>
      <c r="C341" s="87">
        <f t="shared" si="74"/>
        <v>4</v>
      </c>
      <c r="D341" s="73"/>
      <c r="E341" s="70"/>
      <c r="F341" s="70"/>
      <c r="G341" s="73"/>
      <c r="H341" s="76" t="s">
        <v>422</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35">
      <c r="A342" s="45"/>
      <c r="B342" s="54"/>
      <c r="C342" s="87">
        <f t="shared" si="74"/>
        <v>4</v>
      </c>
      <c r="D342" s="73"/>
      <c r="E342" s="70"/>
      <c r="F342" s="70"/>
      <c r="G342" s="73"/>
      <c r="H342" s="76" t="s">
        <v>423</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35">
      <c r="A343" s="45"/>
      <c r="B343" s="54"/>
      <c r="C343" s="87">
        <f t="shared" si="74"/>
        <v>4</v>
      </c>
      <c r="D343" s="73"/>
      <c r="E343" s="70"/>
      <c r="F343" s="70"/>
      <c r="G343" s="73"/>
      <c r="H343" s="76" t="s">
        <v>424</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35">
      <c r="A344" s="45"/>
      <c r="B344" s="54"/>
      <c r="C344" s="87">
        <f t="shared" si="74"/>
        <v>4</v>
      </c>
      <c r="D344" s="73"/>
      <c r="E344" s="70"/>
      <c r="F344" s="70"/>
      <c r="G344" s="73"/>
      <c r="H344" s="76" t="s">
        <v>425</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35">
      <c r="A345" s="45"/>
      <c r="B345" s="54"/>
      <c r="C345" s="87">
        <f t="shared" si="74"/>
        <v>4</v>
      </c>
      <c r="D345" s="73"/>
      <c r="E345" s="70"/>
      <c r="F345" s="70"/>
      <c r="G345" s="73"/>
      <c r="H345" s="76" t="s">
        <v>426</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35">
      <c r="A346" s="45"/>
      <c r="B346" s="54"/>
      <c r="C346" s="87">
        <f t="shared" si="74"/>
        <v>4</v>
      </c>
      <c r="D346" s="73"/>
      <c r="E346" s="70"/>
      <c r="F346" s="70"/>
      <c r="G346" s="73"/>
      <c r="H346" s="76" t="s">
        <v>427</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35">
      <c r="A347" s="45"/>
      <c r="B347" s="54"/>
      <c r="C347" s="87">
        <f t="shared" si="74"/>
        <v>4</v>
      </c>
      <c r="D347" s="73"/>
      <c r="E347" s="70"/>
      <c r="F347" s="70"/>
      <c r="G347" s="73"/>
      <c r="H347" s="76" t="s">
        <v>428</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35">
      <c r="A348" s="45"/>
      <c r="B348" s="54"/>
      <c r="C348" s="87">
        <f t="shared" si="74"/>
        <v>4</v>
      </c>
      <c r="D348" s="73"/>
      <c r="E348" s="70"/>
      <c r="F348" s="70"/>
      <c r="G348" s="73"/>
      <c r="H348" s="76" t="s">
        <v>429</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35">
      <c r="A349" s="45"/>
      <c r="B349" s="54"/>
      <c r="C349" s="87">
        <f t="shared" si="74"/>
        <v>4</v>
      </c>
      <c r="D349" s="73"/>
      <c r="E349" s="70"/>
      <c r="F349" s="70"/>
      <c r="G349" s="73"/>
      <c r="H349" s="76" t="s">
        <v>430</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35">
      <c r="A350" s="45"/>
      <c r="B350" s="54"/>
      <c r="C350" s="87">
        <f t="shared" si="74"/>
        <v>4</v>
      </c>
      <c r="D350" s="73"/>
      <c r="E350" s="70"/>
      <c r="F350" s="70"/>
      <c r="G350" s="73"/>
      <c r="H350" s="76" t="s">
        <v>431</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35">
      <c r="A351" s="45"/>
      <c r="B351" s="54"/>
      <c r="C351" s="87">
        <f t="shared" si="74"/>
        <v>4</v>
      </c>
      <c r="D351" s="73"/>
      <c r="E351" s="70"/>
      <c r="F351" s="70"/>
      <c r="G351" s="73"/>
      <c r="H351" s="76" t="s">
        <v>432</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35">
      <c r="A352" s="45"/>
      <c r="B352" s="54"/>
      <c r="C352" s="87">
        <f t="shared" si="74"/>
        <v>4</v>
      </c>
      <c r="D352" s="73"/>
      <c r="E352" s="70"/>
      <c r="F352" s="70"/>
      <c r="G352" s="73"/>
      <c r="H352" s="76" t="s">
        <v>2416</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35">
      <c r="A353" s="45"/>
      <c r="B353" s="54"/>
      <c r="C353" s="87">
        <f t="shared" si="74"/>
        <v>4</v>
      </c>
      <c r="D353" s="73"/>
      <c r="E353" s="70"/>
      <c r="F353" s="70"/>
      <c r="G353" s="73"/>
      <c r="H353" s="76" t="s">
        <v>2417</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162</v>
      </c>
      <c r="AO354" s="57"/>
      <c r="AP354" s="45"/>
      <c r="AQ354" s="45"/>
      <c r="AR354" s="45"/>
      <c r="AS354" s="459"/>
      <c r="AT354" s="459"/>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35">
      <c r="A356" s="45"/>
      <c r="B356" s="54"/>
      <c r="C356" s="87">
        <f t="shared" si="74"/>
        <v>4</v>
      </c>
      <c r="D356" s="73"/>
      <c r="E356" s="70"/>
      <c r="F356" s="70"/>
      <c r="G356" s="73"/>
      <c r="H356" s="225" t="s">
        <v>390</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162</v>
      </c>
      <c r="AO357" s="57"/>
      <c r="AP357" s="45"/>
      <c r="AQ357" s="45"/>
      <c r="AR357" s="45"/>
      <c r="AS357" s="459"/>
      <c r="AT357" s="459"/>
    </row>
    <row r="358" spans="1:46" hidden="1" outlineLevel="3" x14ac:dyDescent="0.35">
      <c r="A358" s="45"/>
      <c r="B358" s="54"/>
      <c r="C358" s="87">
        <f t="shared" si="74"/>
        <v>4</v>
      </c>
      <c r="D358" s="73"/>
      <c r="E358" s="70"/>
      <c r="F358" s="70"/>
      <c r="G358" s="73"/>
      <c r="H358" s="217" t="s">
        <v>433</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35">
      <c r="A359" s="45"/>
      <c r="B359" s="54"/>
      <c r="C359" s="87">
        <f t="shared" si="74"/>
        <v>4</v>
      </c>
      <c r="D359" s="73"/>
      <c r="E359" s="70"/>
      <c r="F359" s="70"/>
      <c r="G359" s="73"/>
      <c r="H359" s="109" t="s">
        <v>434</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35">
      <c r="A360" s="45"/>
      <c r="B360" s="54"/>
      <c r="C360" s="87">
        <f t="shared" si="74"/>
        <v>4</v>
      </c>
      <c r="D360" s="73"/>
      <c r="E360" s="70"/>
      <c r="F360" s="70"/>
      <c r="G360" s="73"/>
      <c r="H360" s="225" t="s">
        <v>435</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162</v>
      </c>
      <c r="AO361" s="57"/>
      <c r="AP361" s="45"/>
      <c r="AQ361" s="45"/>
      <c r="AR361" s="45"/>
      <c r="AS361" s="459"/>
      <c r="AT361" s="459"/>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171</v>
      </c>
      <c r="AP363" s="45"/>
      <c r="AQ363" s="45"/>
      <c r="AR363" s="45"/>
      <c r="AS363" s="459"/>
      <c r="AT363" s="459"/>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15" customHeight="1" outlineLevel="1" collapsed="1" x14ac:dyDescent="0.35">
      <c r="A368" s="45"/>
      <c r="B368" s="50" t="s">
        <v>98</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49999999999999" customHeight="1" x14ac:dyDescent="0.35">
      <c r="A370" s="45"/>
      <c r="B370" s="54"/>
      <c r="C370" s="87">
        <v>1.02</v>
      </c>
      <c r="D370" s="58"/>
      <c r="E370" s="59" t="s">
        <v>150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49999999999999" customHeight="1" outlineLevel="1" collapsed="1" x14ac:dyDescent="0.35">
      <c r="A371" s="45"/>
      <c r="B371" s="54"/>
      <c r="C371" s="87">
        <f>INT($C$370)+1.02</f>
        <v>2.02</v>
      </c>
      <c r="D371" s="58"/>
      <c r="E371" s="59" t="s">
        <v>152</v>
      </c>
      <c r="F371" s="65">
        <v>1</v>
      </c>
      <c r="G371" s="66"/>
      <c r="H371" s="67" t="s">
        <v>436</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35">
      <c r="A374" s="45"/>
      <c r="B374" s="54"/>
      <c r="C374" s="87">
        <f>INT($C$370)+2</f>
        <v>3</v>
      </c>
      <c r="D374" s="55"/>
      <c r="E374" s="70"/>
      <c r="F374" s="70"/>
      <c r="G374" s="55"/>
      <c r="H374" s="72"/>
      <c r="I374" s="72"/>
      <c r="J374" s="235" t="s">
        <v>2228</v>
      </c>
      <c r="K374" s="235"/>
      <c r="L374" s="235"/>
      <c r="M374" s="72" t="s">
        <v>437</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35">
      <c r="A375" s="45"/>
      <c r="B375" s="54"/>
      <c r="C375" s="87">
        <f>INT($C$370)+2</f>
        <v>3</v>
      </c>
      <c r="D375" s="55"/>
      <c r="E375" s="70"/>
      <c r="F375" s="70"/>
      <c r="G375" s="55"/>
      <c r="H375" s="72"/>
      <c r="I375" s="72"/>
      <c r="J375" s="236" t="s">
        <v>438</v>
      </c>
      <c r="K375" s="236" t="s">
        <v>439</v>
      </c>
      <c r="L375" s="236" t="s">
        <v>440</v>
      </c>
      <c r="M375" s="72" t="s">
        <v>441</v>
      </c>
      <c r="N375" s="281" t="s">
        <v>319</v>
      </c>
      <c r="O375" s="282"/>
      <c r="P375" s="281" t="s">
        <v>320</v>
      </c>
      <c r="Q375" s="282"/>
      <c r="R375" s="281" t="s">
        <v>442</v>
      </c>
      <c r="S375" s="282"/>
      <c r="T375" s="281" t="s">
        <v>321</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35">
      <c r="A376" s="45"/>
      <c r="B376" s="54"/>
      <c r="C376" s="87">
        <f>INT($C$370)+2</f>
        <v>3</v>
      </c>
      <c r="D376" s="55"/>
      <c r="E376" s="70"/>
      <c r="F376" s="70"/>
      <c r="G376" s="55"/>
      <c r="H376" s="72" t="s">
        <v>2227</v>
      </c>
      <c r="I376" s="72"/>
      <c r="J376" s="72">
        <v>0</v>
      </c>
      <c r="K376" s="72">
        <v>1</v>
      </c>
      <c r="L376" s="72">
        <v>2</v>
      </c>
      <c r="M376" s="72" t="s">
        <v>443</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5" hidden="1" customHeight="1" outlineLevel="2" x14ac:dyDescent="0.35">
      <c r="A377" s="45"/>
      <c r="B377" s="54" t="s">
        <v>155</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35">
      <c r="A379" s="45"/>
      <c r="B379" s="54" t="s">
        <v>156</v>
      </c>
      <c r="C379" s="87">
        <f>INT(MAX($C$381:$C$404))+1</f>
        <v>5</v>
      </c>
      <c r="D379" s="73" t="s">
        <v>157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35">
      <c r="A380" s="45"/>
      <c r="B380" s="54"/>
      <c r="C380" s="87">
        <f>INT($C$370)+1</f>
        <v>2</v>
      </c>
      <c r="D380" s="73"/>
      <c r="E380" s="70"/>
      <c r="F380" s="70"/>
      <c r="G380" s="73"/>
      <c r="H380" s="90" t="s">
        <v>444</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15" customHeight="1" outlineLevel="3" x14ac:dyDescent="0.35">
      <c r="A381" s="45"/>
      <c r="B381" s="54"/>
      <c r="C381" s="87">
        <f>INT($C$370)+3.005</f>
        <v>4.0049999999999999</v>
      </c>
      <c r="D381" s="73" t="s">
        <v>158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35">
      <c r="A382" s="45"/>
      <c r="B382" s="54"/>
      <c r="C382" s="87">
        <f>INT($C$370)+2</f>
        <v>3</v>
      </c>
      <c r="D382" s="73"/>
      <c r="E382" s="70"/>
      <c r="F382" s="70"/>
      <c r="G382" s="73"/>
      <c r="H382" s="76" t="s">
        <v>445</v>
      </c>
      <c r="I382" s="97" t="b">
        <v>0</v>
      </c>
      <c r="J382" s="76"/>
      <c r="K382" s="76"/>
      <c r="L382" s="76"/>
      <c r="M382" s="76"/>
      <c r="N382" s="237" t="s">
        <v>2763</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35">
      <c r="A383" s="45"/>
      <c r="B383" s="54"/>
      <c r="C383" s="87">
        <f>INT($C$370)+2</f>
        <v>3</v>
      </c>
      <c r="D383" s="73"/>
      <c r="E383" s="70"/>
      <c r="F383" s="70"/>
      <c r="G383" s="73"/>
      <c r="H383" s="76"/>
      <c r="I383" s="238" t="s">
        <v>154</v>
      </c>
      <c r="J383" s="237" t="s">
        <v>446</v>
      </c>
      <c r="K383" s="95"/>
      <c r="L383" s="95"/>
      <c r="M383" s="96" t="s">
        <v>2912</v>
      </c>
      <c r="N383" s="96" t="s">
        <v>447</v>
      </c>
      <c r="O383" s="239" t="s">
        <v>448</v>
      </c>
      <c r="P383" s="96" t="s">
        <v>447</v>
      </c>
      <c r="Q383" s="239" t="s">
        <v>448</v>
      </c>
      <c r="R383" s="96" t="s">
        <v>447</v>
      </c>
      <c r="S383" s="239" t="s">
        <v>448</v>
      </c>
      <c r="T383" s="96" t="s">
        <v>447</v>
      </c>
      <c r="U383" s="239" t="s">
        <v>448</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35">
      <c r="A384" s="45"/>
      <c r="B384" s="54"/>
      <c r="C384" s="87">
        <f>INT($C$370)+2</f>
        <v>3</v>
      </c>
      <c r="D384" s="73"/>
      <c r="E384" s="70"/>
      <c r="F384" s="70"/>
      <c r="G384" s="73"/>
      <c r="H384" s="291" t="s">
        <v>449</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35">
      <c r="A385" s="45"/>
      <c r="B385" s="54"/>
      <c r="C385" s="87">
        <f>INT($C$370)+2</f>
        <v>3</v>
      </c>
      <c r="D385" s="73"/>
      <c r="E385" s="70"/>
      <c r="F385" s="70"/>
      <c r="G385" s="73"/>
      <c r="H385" s="291" t="s">
        <v>450</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35">
      <c r="A386" s="45"/>
      <c r="B386" s="54"/>
      <c r="C386" s="87">
        <f t="shared" ref="C386:C404" si="75">INT($C$370)+3</f>
        <v>4</v>
      </c>
      <c r="D386" s="73"/>
      <c r="E386" s="70"/>
      <c r="F386" s="70"/>
      <c r="G386" s="73"/>
      <c r="H386" s="291" t="s">
        <v>451</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35">
      <c r="A387" s="45"/>
      <c r="B387" s="54"/>
      <c r="C387" s="87">
        <f t="shared" si="75"/>
        <v>4</v>
      </c>
      <c r="D387" s="73"/>
      <c r="E387" s="70"/>
      <c r="F387" s="70"/>
      <c r="G387" s="73"/>
      <c r="H387" s="291" t="s">
        <v>2344</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35">
      <c r="A388" s="45"/>
      <c r="B388" s="54"/>
      <c r="C388" s="87">
        <f t="shared" si="75"/>
        <v>4</v>
      </c>
      <c r="D388" s="73"/>
      <c r="E388" s="70"/>
      <c r="F388" s="70"/>
      <c r="G388" s="73"/>
      <c r="H388" s="291" t="s">
        <v>452</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35">
      <c r="A389" s="45"/>
      <c r="B389" s="54"/>
      <c r="C389" s="87">
        <f t="shared" si="75"/>
        <v>4</v>
      </c>
      <c r="D389" s="73"/>
      <c r="E389" s="70"/>
      <c r="F389" s="70"/>
      <c r="G389" s="73"/>
      <c r="H389" s="291" t="s">
        <v>453</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35">
      <c r="A390" s="45"/>
      <c r="B390" s="54"/>
      <c r="C390" s="87">
        <f t="shared" si="75"/>
        <v>4</v>
      </c>
      <c r="D390" s="73"/>
      <c r="E390" s="70"/>
      <c r="F390" s="70"/>
      <c r="G390" s="73"/>
      <c r="H390" s="291" t="s">
        <v>454</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35">
      <c r="A391" s="45"/>
      <c r="B391" s="54"/>
      <c r="C391" s="87">
        <f t="shared" si="75"/>
        <v>4</v>
      </c>
      <c r="D391" s="73"/>
      <c r="E391" s="70"/>
      <c r="F391" s="70"/>
      <c r="G391" s="73"/>
      <c r="H391" s="291" t="s">
        <v>455</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35">
      <c r="A392" s="45"/>
      <c r="B392" s="54"/>
      <c r="C392" s="87">
        <f t="shared" si="75"/>
        <v>4</v>
      </c>
      <c r="D392" s="73"/>
      <c r="E392" s="70"/>
      <c r="F392" s="70"/>
      <c r="G392" s="73"/>
      <c r="H392" s="291" t="s">
        <v>456</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35">
      <c r="A393" s="45"/>
      <c r="B393" s="54"/>
      <c r="C393" s="87">
        <f t="shared" si="75"/>
        <v>4</v>
      </c>
      <c r="D393" s="73"/>
      <c r="E393" s="70"/>
      <c r="F393" s="70"/>
      <c r="G393" s="73"/>
      <c r="H393" s="291" t="s">
        <v>457</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35">
      <c r="A394" s="45"/>
      <c r="B394" s="54"/>
      <c r="C394" s="87">
        <f t="shared" si="75"/>
        <v>4</v>
      </c>
      <c r="D394" s="73"/>
      <c r="E394" s="70"/>
      <c r="F394" s="70"/>
      <c r="G394" s="73"/>
      <c r="H394" s="291" t="s">
        <v>458</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35">
      <c r="A395" s="45"/>
      <c r="B395" s="54"/>
      <c r="C395" s="87">
        <f t="shared" si="75"/>
        <v>4</v>
      </c>
      <c r="D395" s="73"/>
      <c r="E395" s="70"/>
      <c r="F395" s="70"/>
      <c r="G395" s="73"/>
      <c r="H395" s="291" t="s">
        <v>459</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35">
      <c r="A396" s="45"/>
      <c r="B396" s="54"/>
      <c r="C396" s="87">
        <f t="shared" si="75"/>
        <v>4</v>
      </c>
      <c r="D396" s="73"/>
      <c r="E396" s="70"/>
      <c r="F396" s="70"/>
      <c r="G396" s="73"/>
      <c r="H396" s="291" t="s">
        <v>460</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35">
      <c r="A397" s="45"/>
      <c r="B397" s="54"/>
      <c r="C397" s="87">
        <f t="shared" si="75"/>
        <v>4</v>
      </c>
      <c r="D397" s="73"/>
      <c r="E397" s="70"/>
      <c r="F397" s="70"/>
      <c r="G397" s="73"/>
      <c r="H397" s="291" t="s">
        <v>2986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35">
      <c r="A398" s="45"/>
      <c r="B398" s="54"/>
      <c r="C398" s="87">
        <f t="shared" si="75"/>
        <v>4</v>
      </c>
      <c r="D398" s="73"/>
      <c r="E398" s="70"/>
      <c r="F398" s="70"/>
      <c r="G398" s="73"/>
      <c r="H398" s="291" t="s">
        <v>2230</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35">
      <c r="A399" s="45"/>
      <c r="B399" s="54"/>
      <c r="C399" s="87">
        <f t="shared" si="75"/>
        <v>4</v>
      </c>
      <c r="D399" s="73"/>
      <c r="E399" s="70"/>
      <c r="F399" s="70"/>
      <c r="G399" s="73"/>
      <c r="H399" s="291" t="s">
        <v>2304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35">
      <c r="A400" s="45"/>
      <c r="B400" s="54"/>
      <c r="C400" s="87">
        <f t="shared" si="75"/>
        <v>4</v>
      </c>
      <c r="D400" s="73"/>
      <c r="E400" s="70"/>
      <c r="F400" s="70"/>
      <c r="G400" s="73"/>
      <c r="H400" s="291" t="s">
        <v>2345</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35">
      <c r="A401" s="45"/>
      <c r="B401" s="54"/>
      <c r="C401" s="87">
        <f t="shared" si="75"/>
        <v>4</v>
      </c>
      <c r="D401" s="73"/>
      <c r="E401" s="70"/>
      <c r="F401" s="70"/>
      <c r="G401" s="73"/>
      <c r="H401" s="291" t="s">
        <v>2911</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9"/>
      <c r="AT404" s="459"/>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9"/>
      <c r="AT405" s="459"/>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171</v>
      </c>
      <c r="AP406" s="45"/>
      <c r="AQ406" s="45"/>
      <c r="AR406" s="45"/>
      <c r="AS406" s="459"/>
      <c r="AT406" s="459"/>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9"/>
      <c r="AT407" s="459"/>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9"/>
      <c r="AT409" s="459"/>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98</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150</v>
      </c>
      <c r="F6" s="60">
        <v>2</v>
      </c>
      <c r="G6" s="61"/>
      <c r="H6" s="62" t="s">
        <v>462</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152</v>
      </c>
      <c r="F7" s="65">
        <v>1</v>
      </c>
      <c r="G7" s="66"/>
      <c r="H7" s="67" t="s">
        <v>153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156</v>
      </c>
      <c r="C9" s="47">
        <f>INT($C$6)+1.005</f>
        <v>2.0049999999999999</v>
      </c>
      <c r="D9" s="73" t="s">
        <v>158</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160</v>
      </c>
      <c r="I11" s="310">
        <v>45244.699517592599</v>
      </c>
      <c r="J11" s="508" t="s">
        <v>2985</v>
      </c>
      <c r="K11" s="509"/>
      <c r="L11" s="509"/>
      <c r="M11" s="509"/>
      <c r="N11" s="509"/>
      <c r="O11" s="509"/>
      <c r="P11" s="509"/>
      <c r="Q11" s="509"/>
      <c r="R11" s="509"/>
      <c r="S11" s="509"/>
      <c r="T11" s="509"/>
      <c r="U11" s="509"/>
      <c r="V11" s="509"/>
      <c r="W11" s="509"/>
      <c r="X11" s="509"/>
      <c r="Y11" s="509"/>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161</v>
      </c>
      <c r="I12" s="278">
        <v>45235.543485532398</v>
      </c>
      <c r="J12" s="510" t="s">
        <v>2984</v>
      </c>
      <c r="K12" s="511"/>
      <c r="L12" s="511"/>
      <c r="M12" s="511"/>
      <c r="N12" s="511"/>
      <c r="O12" s="511"/>
      <c r="P12" s="511"/>
      <c r="Q12" s="511"/>
      <c r="R12" s="511"/>
      <c r="S12" s="511"/>
      <c r="T12" s="511"/>
      <c r="U12" s="511"/>
      <c r="V12" s="511"/>
      <c r="W12" s="511"/>
      <c r="X12" s="511"/>
      <c r="Y12" s="511"/>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162</v>
      </c>
      <c r="AI13" s="57"/>
      <c r="AJ13" s="45"/>
      <c r="AK13" s="45"/>
      <c r="AL13" s="45"/>
    </row>
    <row r="14" spans="1:38" ht="5.15" hidden="1" customHeight="1" outlineLevel="3" x14ac:dyDescent="0.35">
      <c r="A14" s="45"/>
      <c r="B14" s="54"/>
      <c r="C14" s="47">
        <f>INT($C$6)+3.005</f>
        <v>4.0049999999999999</v>
      </c>
      <c r="D14" s="73" t="s">
        <v>158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163</v>
      </c>
      <c r="I15" s="78" t="s">
        <v>164</v>
      </c>
      <c r="J15" s="78" t="s">
        <v>164</v>
      </c>
      <c r="K15" s="79">
        <v>15</v>
      </c>
      <c r="L15" s="78" t="s">
        <v>165</v>
      </c>
      <c r="M15" s="79">
        <v>8.43</v>
      </c>
      <c r="N15" s="76" t="s">
        <v>166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170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162</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171</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98</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150</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152</v>
      </c>
      <c r="F30" s="65">
        <v>1</v>
      </c>
      <c r="G30" s="66"/>
      <c r="H30" s="243" t="s">
        <v>240</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463</v>
      </c>
      <c r="L33" s="246"/>
      <c r="M33" s="246"/>
      <c r="N33" s="246"/>
      <c r="O33" s="246"/>
      <c r="P33" s="246"/>
      <c r="Q33" s="72"/>
      <c r="R33" s="72"/>
      <c r="S33" s="72"/>
      <c r="T33" s="72"/>
      <c r="U33" s="247" t="s">
        <v>464</v>
      </c>
      <c r="V33" s="246"/>
      <c r="W33" s="246"/>
      <c r="X33" s="246"/>
      <c r="Y33" s="246"/>
      <c r="Z33" s="246"/>
      <c r="AA33" s="246"/>
      <c r="AB33" s="246"/>
      <c r="AC33" s="246"/>
      <c r="AD33" s="248"/>
      <c r="AE33" s="72"/>
      <c r="AF33" s="247" t="s">
        <v>465</v>
      </c>
      <c r="AG33" s="249"/>
      <c r="AH33" s="55"/>
      <c r="AI33" s="57"/>
      <c r="AJ33" s="45"/>
      <c r="AK33" s="45"/>
      <c r="AL33" s="45"/>
    </row>
    <row r="34" spans="1:38" outlineLevel="1" x14ac:dyDescent="0.35">
      <c r="A34" s="45"/>
      <c r="B34" s="54"/>
      <c r="C34" s="47">
        <f>INT($C$29)+2</f>
        <v>3</v>
      </c>
      <c r="D34" s="55"/>
      <c r="E34" s="70"/>
      <c r="F34" s="70"/>
      <c r="G34" s="55"/>
      <c r="H34" s="72"/>
      <c r="I34" s="72"/>
      <c r="J34" s="72"/>
      <c r="K34" s="246" t="s">
        <v>466</v>
      </c>
      <c r="L34" s="246"/>
      <c r="M34" s="246" t="s">
        <v>467</v>
      </c>
      <c r="N34" s="246"/>
      <c r="O34" s="246"/>
      <c r="P34" s="246"/>
      <c r="Q34" s="72"/>
      <c r="R34" s="72"/>
      <c r="S34" s="72"/>
      <c r="T34" s="72"/>
      <c r="U34" s="247" t="s">
        <v>468</v>
      </c>
      <c r="V34" s="246"/>
      <c r="W34" s="246"/>
      <c r="X34" s="246"/>
      <c r="Y34" s="246" t="s">
        <v>469</v>
      </c>
      <c r="Z34" s="246"/>
      <c r="AA34" s="72" t="s">
        <v>470</v>
      </c>
      <c r="AB34" s="72" t="s">
        <v>471</v>
      </c>
      <c r="AC34" s="72"/>
      <c r="AD34" s="72"/>
      <c r="AE34" s="72"/>
      <c r="AF34" s="247" t="s">
        <v>472</v>
      </c>
      <c r="AG34" s="249"/>
      <c r="AH34" s="55"/>
      <c r="AI34" s="57"/>
      <c r="AJ34" s="45"/>
      <c r="AK34" s="45"/>
      <c r="AL34" s="45"/>
    </row>
    <row r="35" spans="1:38" ht="15" customHeight="1" outlineLevel="1" x14ac:dyDescent="0.35">
      <c r="A35" s="45"/>
      <c r="B35" s="54"/>
      <c r="C35" s="47">
        <f>INT($C$29)+2</f>
        <v>3</v>
      </c>
      <c r="D35" s="55"/>
      <c r="E35" s="70"/>
      <c r="F35" s="70" t="s">
        <v>473</v>
      </c>
      <c r="G35" s="55"/>
      <c r="H35" s="72" t="s">
        <v>474</v>
      </c>
      <c r="I35" s="72" t="s">
        <v>475</v>
      </c>
      <c r="J35" s="72"/>
      <c r="K35" s="72" t="s">
        <v>476</v>
      </c>
      <c r="L35" s="72" t="s">
        <v>477</v>
      </c>
      <c r="M35" s="72" t="s">
        <v>478</v>
      </c>
      <c r="N35" s="72" t="s">
        <v>479</v>
      </c>
      <c r="O35" s="250" t="s">
        <v>480</v>
      </c>
      <c r="P35" s="72" t="s">
        <v>481</v>
      </c>
      <c r="Q35" s="72"/>
      <c r="R35" s="72" t="s">
        <v>482</v>
      </c>
      <c r="S35" s="72" t="s">
        <v>483</v>
      </c>
      <c r="T35" s="72"/>
      <c r="U35" s="251" t="s">
        <v>484</v>
      </c>
      <c r="V35" s="72" t="s">
        <v>485</v>
      </c>
      <c r="W35" s="72" t="s">
        <v>2291</v>
      </c>
      <c r="X35" s="72" t="s">
        <v>486</v>
      </c>
      <c r="Y35" s="72" t="s">
        <v>487</v>
      </c>
      <c r="Z35" s="72" t="s">
        <v>488</v>
      </c>
      <c r="AA35" s="72" t="s">
        <v>489</v>
      </c>
      <c r="AB35" s="72" t="s">
        <v>490</v>
      </c>
      <c r="AC35" s="72"/>
      <c r="AD35" s="72" t="s">
        <v>491</v>
      </c>
      <c r="AE35" s="72"/>
      <c r="AF35" s="247" t="s">
        <v>492</v>
      </c>
      <c r="AG35" s="249"/>
      <c r="AH35" s="55"/>
      <c r="AI35" s="57"/>
      <c r="AJ35" s="45"/>
      <c r="AK35" s="45"/>
      <c r="AL35" s="45"/>
    </row>
    <row r="36" spans="1:38" ht="11.5" customHeight="1" outlineLevel="1" x14ac:dyDescent="0.35">
      <c r="A36" s="45"/>
      <c r="B36" s="54" t="s">
        <v>155</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493</v>
      </c>
      <c r="AG36" s="252" t="s">
        <v>494</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156</v>
      </c>
      <c r="C38" s="47">
        <f>INT(MAX($C$39:$C$1500))+1</f>
        <v>5</v>
      </c>
      <c r="D38" s="73" t="s">
        <v>157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495</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496</v>
      </c>
      <c r="AF41" s="76">
        <v>-2</v>
      </c>
      <c r="AG41" s="97"/>
      <c r="AH41" s="73"/>
      <c r="AI41" s="57"/>
      <c r="AJ41" s="45"/>
      <c r="AK41" s="45"/>
      <c r="AL41" s="45"/>
    </row>
    <row r="42" spans="1:38" outlineLevel="1" x14ac:dyDescent="0.35">
      <c r="A42" s="45"/>
      <c r="B42" s="54"/>
      <c r="C42" s="47">
        <f t="shared" si="0"/>
        <v>3</v>
      </c>
      <c r="D42" s="73"/>
      <c r="E42" s="70"/>
      <c r="F42" s="70"/>
      <c r="G42" s="73"/>
      <c r="H42" s="253" t="s">
        <v>497</v>
      </c>
      <c r="I42" s="96"/>
      <c r="J42" s="96"/>
      <c r="K42" s="76"/>
      <c r="L42" s="76"/>
      <c r="M42" s="76"/>
      <c r="N42" s="76"/>
      <c r="O42" s="76"/>
      <c r="P42" s="76"/>
      <c r="Q42" s="76"/>
      <c r="R42" s="76"/>
      <c r="S42" s="76"/>
      <c r="T42" s="76"/>
      <c r="U42" s="254"/>
      <c r="V42" s="254"/>
      <c r="W42" s="254"/>
      <c r="X42" s="254"/>
      <c r="Y42" s="254"/>
      <c r="Z42" s="254"/>
      <c r="AA42" s="254"/>
      <c r="AB42" s="254"/>
      <c r="AC42" s="76"/>
      <c r="AD42" s="76"/>
      <c r="AE42" s="76" t="s">
        <v>498</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499</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500</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2897</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2898</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501</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502</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503</v>
      </c>
      <c r="AE47" s="76"/>
      <c r="AF47" s="97">
        <v>1</v>
      </c>
      <c r="AG47" s="97">
        <v>1</v>
      </c>
      <c r="AH47" s="73"/>
      <c r="AI47" s="57"/>
      <c r="AJ47" s="45"/>
      <c r="AK47" s="45"/>
      <c r="AL47" s="45"/>
    </row>
    <row r="48" spans="1:38" outlineLevel="2" x14ac:dyDescent="0.35">
      <c r="A48" s="45"/>
      <c r="B48" s="54"/>
      <c r="C48" s="47">
        <f t="shared" si="2"/>
        <v>3</v>
      </c>
      <c r="D48" s="73"/>
      <c r="E48" s="70"/>
      <c r="F48" s="70"/>
      <c r="G48" s="73"/>
      <c r="H48" s="136" t="s">
        <v>504</v>
      </c>
      <c r="I48" s="96" t="s">
        <v>505</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503</v>
      </c>
      <c r="AE48" s="76"/>
      <c r="AF48" s="97">
        <v>1</v>
      </c>
      <c r="AG48" s="97">
        <v>1</v>
      </c>
      <c r="AH48" s="73"/>
      <c r="AI48" s="57"/>
      <c r="AJ48" s="45"/>
      <c r="AK48" s="45"/>
      <c r="AL48" s="45"/>
    </row>
    <row r="49" spans="1:38" outlineLevel="2" x14ac:dyDescent="0.35">
      <c r="A49" s="45"/>
      <c r="B49" s="54"/>
      <c r="C49" s="47">
        <f t="shared" si="2"/>
        <v>3</v>
      </c>
      <c r="D49" s="73"/>
      <c r="E49" s="70"/>
      <c r="F49" s="70"/>
      <c r="G49" s="73"/>
      <c r="H49" s="136" t="s">
        <v>506</v>
      </c>
      <c r="I49" s="96" t="s">
        <v>505</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503</v>
      </c>
      <c r="AE49" s="76"/>
      <c r="AF49" s="97">
        <v>1</v>
      </c>
      <c r="AG49" s="97">
        <v>1</v>
      </c>
      <c r="AH49" s="73"/>
      <c r="AI49" s="57"/>
      <c r="AJ49" s="45"/>
      <c r="AK49" s="45"/>
      <c r="AL49" s="45"/>
    </row>
    <row r="50" spans="1:38" outlineLevel="2" x14ac:dyDescent="0.35">
      <c r="A50" s="45"/>
      <c r="B50" s="54"/>
      <c r="C50" s="47">
        <f t="shared" si="2"/>
        <v>3</v>
      </c>
      <c r="D50" s="73"/>
      <c r="E50" s="70"/>
      <c r="F50" s="70"/>
      <c r="G50" s="73"/>
      <c r="H50" s="136" t="s">
        <v>507</v>
      </c>
      <c r="I50" s="96" t="s">
        <v>508</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509</v>
      </c>
      <c r="I51" s="96" t="s">
        <v>1478</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510</v>
      </c>
      <c r="I52" s="96" t="s">
        <v>103</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511</v>
      </c>
      <c r="I53" s="96" t="s">
        <v>103</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512</v>
      </c>
      <c r="I54" s="96" t="s">
        <v>103</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513</v>
      </c>
      <c r="I55" s="96" t="s">
        <v>103</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514</v>
      </c>
      <c r="I56" s="96" t="s">
        <v>103</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515</v>
      </c>
      <c r="I57" s="96" t="s">
        <v>103</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2608</v>
      </c>
      <c r="I58" s="96" t="s">
        <v>103</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2367</v>
      </c>
      <c r="AE58" s="76"/>
      <c r="AF58" s="97">
        <v>1</v>
      </c>
      <c r="AG58" s="97">
        <v>1</v>
      </c>
      <c r="AH58" s="73"/>
      <c r="AI58" s="57"/>
      <c r="AJ58" s="45"/>
      <c r="AK58" s="45"/>
      <c r="AL58" s="45"/>
    </row>
    <row r="59" spans="1:38" outlineLevel="2" x14ac:dyDescent="0.35">
      <c r="A59" s="45"/>
      <c r="B59" s="54"/>
      <c r="C59" s="47">
        <f t="shared" si="2"/>
        <v>3</v>
      </c>
      <c r="D59" s="73"/>
      <c r="E59" s="70"/>
      <c r="F59" s="70"/>
      <c r="G59" s="73"/>
      <c r="H59" s="76" t="s">
        <v>2635</v>
      </c>
      <c r="I59" s="96" t="s">
        <v>103</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2636</v>
      </c>
      <c r="AE59" s="76"/>
      <c r="AF59" s="97">
        <v>1</v>
      </c>
      <c r="AG59" s="97">
        <v>1</v>
      </c>
      <c r="AH59" s="73"/>
      <c r="AI59" s="57"/>
      <c r="AJ59" s="45"/>
      <c r="AK59" s="45"/>
      <c r="AL59" s="45"/>
    </row>
    <row r="60" spans="1:38" outlineLevel="2" x14ac:dyDescent="0.35">
      <c r="A60" s="45"/>
      <c r="B60" s="54"/>
      <c r="C60" s="47">
        <f t="shared" si="2"/>
        <v>3</v>
      </c>
      <c r="D60" s="73"/>
      <c r="E60" s="70"/>
      <c r="F60" s="70"/>
      <c r="G60" s="73"/>
      <c r="H60" s="76" t="s">
        <v>2816</v>
      </c>
      <c r="I60" s="96" t="s">
        <v>2452</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2605</v>
      </c>
      <c r="AE60" s="76"/>
      <c r="AF60" s="97">
        <v>1</v>
      </c>
      <c r="AG60" s="97">
        <v>1</v>
      </c>
      <c r="AH60" s="73"/>
      <c r="AI60" s="57"/>
      <c r="AJ60" s="45"/>
      <c r="AK60" s="45"/>
      <c r="AL60" s="45"/>
    </row>
    <row r="61" spans="1:38" outlineLevel="2" x14ac:dyDescent="0.35">
      <c r="A61" s="45"/>
      <c r="B61" s="54"/>
      <c r="C61" s="47">
        <f t="shared" si="2"/>
        <v>3</v>
      </c>
      <c r="D61" s="73"/>
      <c r="E61" s="70"/>
      <c r="F61" s="70"/>
      <c r="G61" s="73"/>
      <c r="H61" s="76" t="s">
        <v>516</v>
      </c>
      <c r="I61" s="96" t="s">
        <v>103</v>
      </c>
      <c r="J61" s="385" t="s">
        <v>2349</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517</v>
      </c>
      <c r="I62" s="96" t="s">
        <v>103</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518</v>
      </c>
      <c r="I63" s="96" t="s">
        <v>103</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2340</v>
      </c>
      <c r="I64" s="96" t="s">
        <v>103</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2815</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2814</v>
      </c>
      <c r="I65" s="96" t="s">
        <v>103</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2815</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2342</v>
      </c>
      <c r="I66" s="96" t="s">
        <v>103</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2815</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2341</v>
      </c>
      <c r="I67" s="96" t="s">
        <v>2303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2834</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2289</v>
      </c>
      <c r="I69" s="96" t="s">
        <v>103</v>
      </c>
      <c r="J69" s="385" t="s">
        <v>2348</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2658</v>
      </c>
      <c r="I70" s="96" t="s">
        <v>103</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519</v>
      </c>
      <c r="I71" s="96" t="s">
        <v>103</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520</v>
      </c>
      <c r="I72" s="96" t="s">
        <v>103</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521</v>
      </c>
      <c r="I73" s="96" t="s">
        <v>103</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522</v>
      </c>
      <c r="I74" s="96" t="s">
        <v>103</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523</v>
      </c>
      <c r="I75" s="96" t="s">
        <v>103</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524</v>
      </c>
      <c r="I76" s="96" t="s">
        <v>103</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525</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526</v>
      </c>
      <c r="I78" s="96" t="s">
        <v>527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528</v>
      </c>
      <c r="I79" s="96" t="s">
        <v>527</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529</v>
      </c>
      <c r="I80" s="96" t="s">
        <v>527</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530</v>
      </c>
      <c r="I81" s="96" t="s">
        <v>527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531</v>
      </c>
      <c r="I82" s="96" t="s">
        <v>527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532</v>
      </c>
      <c r="I83" s="96" t="s">
        <v>527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533</v>
      </c>
      <c r="I84" s="96" t="s">
        <v>527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2361</v>
      </c>
      <c r="I85" s="96" t="s">
        <v>527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2373</v>
      </c>
      <c r="I86" s="96" t="s">
        <v>527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528</v>
      </c>
      <c r="I87" s="96" t="s">
        <v>527</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529</v>
      </c>
      <c r="I88" s="96" t="s">
        <v>527</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530</v>
      </c>
      <c r="I89" s="96" t="s">
        <v>527</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531</v>
      </c>
      <c r="I90" s="96" t="s">
        <v>527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532</v>
      </c>
      <c r="I91" s="96" t="s">
        <v>527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533</v>
      </c>
      <c r="I92" s="96" t="s">
        <v>527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2361</v>
      </c>
      <c r="I93" s="96" t="s">
        <v>527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534</v>
      </c>
      <c r="I94" s="96" t="s">
        <v>103</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535</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536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537</v>
      </c>
      <c r="I97" s="96" t="s">
        <v>2307</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538</v>
      </c>
      <c r="I98" s="96" t="s">
        <v>2308</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539</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540</v>
      </c>
      <c r="I100" s="96" t="s">
        <v>505</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541</v>
      </c>
      <c r="G102" s="73"/>
      <c r="H102" s="253" t="s">
        <v>542</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543</v>
      </c>
      <c r="F103" s="70" t="s">
        <v>544</v>
      </c>
      <c r="G103" s="73"/>
      <c r="H103" s="76" t="s">
        <v>545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546</v>
      </c>
      <c r="G104" s="73"/>
      <c r="H104" s="76" t="s">
        <v>547</v>
      </c>
      <c r="I104" s="96" t="s">
        <v>548</v>
      </c>
      <c r="J104" s="96"/>
      <c r="K104" s="97">
        <v>1.5699999999999999E-2</v>
      </c>
      <c r="L104" s="97">
        <v>1.5699999999999999E-2</v>
      </c>
      <c r="M104" s="97">
        <v>1.15E-2</v>
      </c>
      <c r="N104" s="97">
        <v>1.15E-2</v>
      </c>
      <c r="O104" s="97">
        <v>1.15E-2</v>
      </c>
      <c r="P104" s="97">
        <v>1.15E-2</v>
      </c>
      <c r="Q104" s="76"/>
      <c r="R104" s="76" t="s">
        <v>549</v>
      </c>
      <c r="S104" s="76" t="s">
        <v>549</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550</v>
      </c>
      <c r="G105" s="73"/>
      <c r="H105" s="76" t="s">
        <v>551</v>
      </c>
      <c r="I105" s="96" t="s">
        <v>552</v>
      </c>
      <c r="J105" s="96"/>
      <c r="K105" s="97">
        <v>0.27</v>
      </c>
      <c r="L105" s="97">
        <v>0.27</v>
      </c>
      <c r="M105" s="97">
        <v>0.27</v>
      </c>
      <c r="N105" s="97">
        <v>0.27</v>
      </c>
      <c r="O105" s="97">
        <v>0.27</v>
      </c>
      <c r="P105" s="97">
        <v>0.27</v>
      </c>
      <c r="Q105" s="76"/>
      <c r="R105" s="76" t="s">
        <v>553</v>
      </c>
      <c r="S105" s="76" t="s">
        <v>553</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554</v>
      </c>
      <c r="G106" s="73"/>
      <c r="H106" s="264" t="s">
        <v>555</v>
      </c>
      <c r="I106" s="96" t="s">
        <v>552</v>
      </c>
      <c r="J106" s="96"/>
      <c r="K106" s="97">
        <v>0.4</v>
      </c>
      <c r="L106" s="97">
        <v>0.4</v>
      </c>
      <c r="M106" s="97">
        <v>0.4</v>
      </c>
      <c r="N106" s="97">
        <v>0.4</v>
      </c>
      <c r="O106" s="97">
        <v>0.4</v>
      </c>
      <c r="P106" s="97">
        <v>0.4</v>
      </c>
      <c r="Q106" s="76"/>
      <c r="R106" s="76" t="s">
        <v>556</v>
      </c>
      <c r="S106" s="76" t="s">
        <v>556</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557</v>
      </c>
      <c r="G107" s="73"/>
      <c r="H107" s="264" t="s">
        <v>558</v>
      </c>
      <c r="I107" s="96" t="s">
        <v>552</v>
      </c>
      <c r="J107" s="96"/>
      <c r="K107" s="97">
        <v>0.6</v>
      </c>
      <c r="L107" s="97">
        <v>0.6</v>
      </c>
      <c r="M107" s="97">
        <v>1</v>
      </c>
      <c r="N107" s="97">
        <v>1</v>
      </c>
      <c r="O107" s="97">
        <v>1</v>
      </c>
      <c r="P107" s="97">
        <v>1</v>
      </c>
      <c r="Q107" s="76"/>
      <c r="R107" s="76" t="s">
        <v>559</v>
      </c>
      <c r="S107" s="76" t="s">
        <v>560</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561</v>
      </c>
      <c r="G108" s="73"/>
      <c r="H108" s="76" t="s">
        <v>2857</v>
      </c>
      <c r="I108" s="96" t="s">
        <v>1784</v>
      </c>
      <c r="J108" s="96"/>
      <c r="K108" s="344">
        <v>0.15</v>
      </c>
      <c r="L108" s="344">
        <v>0.15</v>
      </c>
      <c r="M108" s="344">
        <v>0.15</v>
      </c>
      <c r="N108" s="344">
        <v>0.15</v>
      </c>
      <c r="O108" s="344">
        <v>0.15</v>
      </c>
      <c r="P108" s="344">
        <v>0.15</v>
      </c>
      <c r="Q108" s="76"/>
      <c r="R108" s="76" t="s">
        <v>562</v>
      </c>
      <c r="S108" s="76" t="s">
        <v>562</v>
      </c>
      <c r="T108" s="76"/>
      <c r="U108" s="273">
        <v>0.19</v>
      </c>
      <c r="V108" s="273">
        <v>0.19</v>
      </c>
      <c r="W108" s="273">
        <v>0.19</v>
      </c>
      <c r="X108" s="273">
        <v>0.25</v>
      </c>
      <c r="Y108" s="273">
        <v>0.25</v>
      </c>
      <c r="Z108" s="273">
        <v>0.25</v>
      </c>
      <c r="AA108" s="273">
        <v>0.25</v>
      </c>
      <c r="AB108" s="273">
        <v>0.25</v>
      </c>
      <c r="AC108" s="76"/>
      <c r="AD108" s="97" t="s">
        <v>2343</v>
      </c>
      <c r="AE108" s="76"/>
      <c r="AF108" s="97">
        <v>1</v>
      </c>
      <c r="AG108" s="97">
        <v>1</v>
      </c>
      <c r="AH108" s="73"/>
      <c r="AI108" s="57"/>
      <c r="AJ108" s="45"/>
      <c r="AK108" s="45"/>
      <c r="AL108" s="45"/>
    </row>
    <row r="109" spans="1:38" hidden="1" outlineLevel="3" x14ac:dyDescent="0.35">
      <c r="A109" s="45"/>
      <c r="B109" s="54"/>
      <c r="C109" s="47">
        <f>INT($C$29)+3</f>
        <v>4</v>
      </c>
      <c r="D109" s="73"/>
      <c r="E109" s="70"/>
      <c r="F109" s="70" t="s">
        <v>563</v>
      </c>
      <c r="G109" s="73"/>
      <c r="H109" s="76" t="s">
        <v>564</v>
      </c>
      <c r="I109" s="96" t="s">
        <v>552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565</v>
      </c>
      <c r="G110" s="73"/>
      <c r="H110" s="76" t="s">
        <v>566</v>
      </c>
      <c r="I110" s="96" t="s">
        <v>2303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503</v>
      </c>
      <c r="AE110" s="76"/>
      <c r="AF110" s="97">
        <v>1</v>
      </c>
      <c r="AG110" s="97">
        <v>1</v>
      </c>
      <c r="AH110" s="73"/>
      <c r="AI110" s="57"/>
      <c r="AJ110" s="45"/>
      <c r="AK110" s="45"/>
      <c r="AL110" s="45"/>
    </row>
    <row r="111" spans="1:38" outlineLevel="1" x14ac:dyDescent="0.35">
      <c r="A111" s="45"/>
      <c r="B111" s="54"/>
      <c r="C111" s="47">
        <f>INT($C$29)+1</f>
        <v>2</v>
      </c>
      <c r="D111" s="73"/>
      <c r="E111" s="70"/>
      <c r="F111" s="263" t="s">
        <v>567</v>
      </c>
      <c r="G111" s="73"/>
      <c r="H111" s="253" t="s">
        <v>568</v>
      </c>
      <c r="I111" s="96"/>
      <c r="J111" s="96" t="s">
        <v>569</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570</v>
      </c>
      <c r="F112" s="70" t="s">
        <v>571</v>
      </c>
      <c r="G112" s="73"/>
      <c r="H112" s="76" t="s">
        <v>545</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572</v>
      </c>
      <c r="G113" s="73"/>
      <c r="H113" s="76" t="s">
        <v>573</v>
      </c>
      <c r="I113" s="96" t="s">
        <v>574</v>
      </c>
      <c r="J113" s="96"/>
      <c r="K113" s="97">
        <v>0.04</v>
      </c>
      <c r="L113" s="97">
        <v>0.05</v>
      </c>
      <c r="M113" s="97">
        <v>2.5000000000000001E-2</v>
      </c>
      <c r="N113" s="97">
        <v>2.5000000000000001E-2</v>
      </c>
      <c r="O113" s="97">
        <v>2.5000000000000001E-2</v>
      </c>
      <c r="P113" s="97">
        <v>2.5000000000000001E-2</v>
      </c>
      <c r="Q113" s="76"/>
      <c r="R113" s="76" t="s">
        <v>2368</v>
      </c>
      <c r="S113" s="76" t="s">
        <v>562</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575</v>
      </c>
      <c r="G114" s="73"/>
      <c r="H114" s="76" t="s">
        <v>576</v>
      </c>
      <c r="I114" s="96" t="s">
        <v>552</v>
      </c>
      <c r="J114" s="96"/>
      <c r="K114" s="97">
        <v>1.7</v>
      </c>
      <c r="L114" s="97">
        <v>1.7</v>
      </c>
      <c r="M114" s="97">
        <v>1.7</v>
      </c>
      <c r="N114" s="97">
        <v>1.7</v>
      </c>
      <c r="O114" s="97">
        <v>1.7</v>
      </c>
      <c r="P114" s="97">
        <v>1.7</v>
      </c>
      <c r="Q114" s="76"/>
      <c r="R114" s="76" t="s">
        <v>562</v>
      </c>
      <c r="S114" s="76" t="s">
        <v>562</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577</v>
      </c>
      <c r="G115" s="73"/>
      <c r="H115" s="76" t="s">
        <v>578</v>
      </c>
      <c r="I115" s="96" t="s">
        <v>579</v>
      </c>
      <c r="J115" s="96"/>
      <c r="K115" s="97">
        <v>0.5</v>
      </c>
      <c r="L115" s="97">
        <v>0.5</v>
      </c>
      <c r="M115" s="97">
        <v>0.22</v>
      </c>
      <c r="N115" s="97">
        <v>0.22</v>
      </c>
      <c r="O115" s="97">
        <v>0.22</v>
      </c>
      <c r="P115" s="97">
        <v>0.22</v>
      </c>
      <c r="Q115" s="76"/>
      <c r="R115" s="76" t="s">
        <v>562</v>
      </c>
      <c r="S115" s="76" t="s">
        <v>562</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580</v>
      </c>
      <c r="G116" s="73"/>
      <c r="H116" s="76" t="s">
        <v>578</v>
      </c>
      <c r="I116" s="96" t="s">
        <v>581</v>
      </c>
      <c r="J116" s="96"/>
      <c r="K116" s="97">
        <v>25</v>
      </c>
      <c r="L116" s="97">
        <v>25</v>
      </c>
      <c r="M116" s="97">
        <v>60</v>
      </c>
      <c r="N116" s="97">
        <v>60</v>
      </c>
      <c r="O116" s="97">
        <v>60</v>
      </c>
      <c r="P116" s="97">
        <v>60</v>
      </c>
      <c r="Q116" s="76"/>
      <c r="R116" s="76" t="s">
        <v>562</v>
      </c>
      <c r="S116" s="76" t="s">
        <v>562</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582</v>
      </c>
      <c r="G117" s="73"/>
      <c r="H117" s="76" t="s">
        <v>583</v>
      </c>
      <c r="I117" s="96" t="s">
        <v>552</v>
      </c>
      <c r="J117" s="96"/>
      <c r="K117" s="97">
        <v>0.01</v>
      </c>
      <c r="L117" s="97">
        <v>0.01</v>
      </c>
      <c r="M117" s="97">
        <v>0.02</v>
      </c>
      <c r="N117" s="97">
        <v>0.01</v>
      </c>
      <c r="O117" s="97">
        <v>0.02</v>
      </c>
      <c r="P117" s="97">
        <v>0.02</v>
      </c>
      <c r="Q117" s="76"/>
      <c r="R117" s="76" t="s">
        <v>584</v>
      </c>
      <c r="S117" s="76" t="s">
        <v>584</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585</v>
      </c>
      <c r="G118" s="73"/>
      <c r="H118" s="76" t="s">
        <v>586</v>
      </c>
      <c r="I118" s="96" t="s">
        <v>587</v>
      </c>
      <c r="J118" s="96"/>
      <c r="K118" s="97">
        <v>25</v>
      </c>
      <c r="L118" s="97">
        <v>25</v>
      </c>
      <c r="M118" s="97">
        <v>25</v>
      </c>
      <c r="N118" s="97">
        <v>25</v>
      </c>
      <c r="O118" s="97">
        <v>25</v>
      </c>
      <c r="P118" s="97">
        <v>25</v>
      </c>
      <c r="Q118" s="76"/>
      <c r="R118" s="76" t="s">
        <v>584</v>
      </c>
      <c r="S118" s="76" t="s">
        <v>584</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588</v>
      </c>
      <c r="G119" s="73"/>
      <c r="H119" s="76" t="s">
        <v>589</v>
      </c>
      <c r="I119" s="96" t="s">
        <v>587</v>
      </c>
      <c r="J119" s="96"/>
      <c r="K119" s="97">
        <v>22</v>
      </c>
      <c r="L119" s="97">
        <v>22</v>
      </c>
      <c r="M119" s="97">
        <v>22</v>
      </c>
      <c r="N119" s="97">
        <v>22</v>
      </c>
      <c r="O119" s="97">
        <v>22</v>
      </c>
      <c r="P119" s="97">
        <v>22</v>
      </c>
      <c r="Q119" s="76"/>
      <c r="R119" s="76" t="s">
        <v>584</v>
      </c>
      <c r="S119" s="76" t="s">
        <v>584</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590</v>
      </c>
      <c r="G120" s="73"/>
      <c r="H120" s="76" t="s">
        <v>591</v>
      </c>
      <c r="I120" s="96" t="s">
        <v>581</v>
      </c>
      <c r="J120" s="96"/>
      <c r="K120" s="97">
        <v>28</v>
      </c>
      <c r="L120" s="97">
        <v>28</v>
      </c>
      <c r="M120" s="97">
        <v>62</v>
      </c>
      <c r="N120" s="97">
        <v>62</v>
      </c>
      <c r="O120" s="97">
        <v>62</v>
      </c>
      <c r="P120" s="97">
        <v>81</v>
      </c>
      <c r="Q120" s="76"/>
      <c r="R120" s="76" t="s">
        <v>562</v>
      </c>
      <c r="S120" s="76" t="s">
        <v>562</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592</v>
      </c>
      <c r="G121" s="73"/>
      <c r="H121" s="76" t="s">
        <v>593</v>
      </c>
      <c r="I121" s="96" t="s">
        <v>552</v>
      </c>
      <c r="J121" s="96"/>
      <c r="K121" s="97">
        <v>1.4</v>
      </c>
      <c r="L121" s="97">
        <v>1.4</v>
      </c>
      <c r="M121" s="97">
        <v>1.7</v>
      </c>
      <c r="N121" s="97">
        <v>1.7</v>
      </c>
      <c r="O121" s="97">
        <v>1.7</v>
      </c>
      <c r="P121" s="97">
        <v>0.7</v>
      </c>
      <c r="Q121" s="76"/>
      <c r="R121" s="76" t="s">
        <v>562</v>
      </c>
      <c r="S121" s="76" t="s">
        <v>562</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594</v>
      </c>
      <c r="G122" s="73"/>
      <c r="H122" s="76" t="s">
        <v>595</v>
      </c>
      <c r="I122" s="96" t="s">
        <v>596</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597</v>
      </c>
      <c r="G123" s="73"/>
      <c r="H123" s="76" t="s">
        <v>595</v>
      </c>
      <c r="I123" s="96" t="s">
        <v>552</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598</v>
      </c>
      <c r="G124" s="73"/>
      <c r="H124" s="76" t="s">
        <v>599</v>
      </c>
      <c r="I124" s="96" t="s">
        <v>552</v>
      </c>
      <c r="J124" s="96"/>
      <c r="K124" s="97">
        <v>0.15</v>
      </c>
      <c r="L124" s="97">
        <v>0.15</v>
      </c>
      <c r="M124" s="97">
        <v>0.15</v>
      </c>
      <c r="N124" s="97">
        <v>0.15</v>
      </c>
      <c r="O124" s="97">
        <v>0.15</v>
      </c>
      <c r="P124" s="97">
        <v>0.15</v>
      </c>
      <c r="Q124" s="76"/>
      <c r="R124" s="76" t="s">
        <v>600</v>
      </c>
      <c r="S124" s="76" t="s">
        <v>600</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601</v>
      </c>
      <c r="G125" s="73"/>
      <c r="H125" s="76" t="s">
        <v>599</v>
      </c>
      <c r="I125" s="96" t="s">
        <v>579</v>
      </c>
      <c r="J125" s="96"/>
      <c r="K125" s="97">
        <v>0.02</v>
      </c>
      <c r="L125" s="97">
        <v>0.02</v>
      </c>
      <c r="M125" s="97">
        <v>5.0000000000000001E-3</v>
      </c>
      <c r="N125" s="97">
        <v>5.0000000000000001E-3</v>
      </c>
      <c r="O125" s="97">
        <v>5.0000000000000001E-3</v>
      </c>
      <c r="P125" s="97">
        <v>5.0000000000000001E-3</v>
      </c>
      <c r="Q125" s="76"/>
      <c r="R125" s="76" t="s">
        <v>600</v>
      </c>
      <c r="S125" s="76" t="s">
        <v>600</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602</v>
      </c>
      <c r="G126" s="73"/>
      <c r="H126" s="76" t="s">
        <v>599</v>
      </c>
      <c r="I126" s="96" t="s">
        <v>579</v>
      </c>
      <c r="J126" s="96"/>
      <c r="K126" s="97">
        <v>2E-3</v>
      </c>
      <c r="L126" s="97">
        <v>2E-3</v>
      </c>
      <c r="M126" s="97">
        <v>2E-3</v>
      </c>
      <c r="N126" s="97">
        <v>2E-3</v>
      </c>
      <c r="O126" s="97">
        <v>2E-3</v>
      </c>
      <c r="P126" s="97">
        <v>2E-3</v>
      </c>
      <c r="Q126" s="76"/>
      <c r="R126" s="76" t="s">
        <v>600</v>
      </c>
      <c r="S126" s="76" t="s">
        <v>600</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603</v>
      </c>
      <c r="G127" s="73"/>
      <c r="H127" s="76" t="s">
        <v>604</v>
      </c>
      <c r="I127" s="96" t="s">
        <v>552</v>
      </c>
      <c r="J127" s="96"/>
      <c r="K127" s="97">
        <v>0.5</v>
      </c>
      <c r="L127" s="97">
        <v>0.5</v>
      </c>
      <c r="M127" s="97">
        <v>0.5</v>
      </c>
      <c r="N127" s="97">
        <v>0.5</v>
      </c>
      <c r="O127" s="97">
        <v>0.5</v>
      </c>
      <c r="P127" s="97">
        <v>0.5</v>
      </c>
      <c r="Q127" s="76"/>
      <c r="R127" s="76" t="s">
        <v>600</v>
      </c>
      <c r="S127" s="76" t="s">
        <v>600</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605</v>
      </c>
      <c r="G128" s="73"/>
      <c r="H128" s="76" t="s">
        <v>606</v>
      </c>
      <c r="I128" s="96" t="s">
        <v>552</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607</v>
      </c>
      <c r="G129" s="73"/>
      <c r="H129" s="76" t="s">
        <v>608</v>
      </c>
      <c r="I129" s="96" t="s">
        <v>552</v>
      </c>
      <c r="J129" s="96"/>
      <c r="K129" s="97">
        <v>0.01</v>
      </c>
      <c r="L129" s="97">
        <v>0.01</v>
      </c>
      <c r="M129" s="97">
        <v>0.01</v>
      </c>
      <c r="N129" s="97">
        <v>0.01</v>
      </c>
      <c r="O129" s="97">
        <v>0.01</v>
      </c>
      <c r="P129" s="97">
        <v>0.01</v>
      </c>
      <c r="Q129" s="76"/>
      <c r="R129" s="76" t="s">
        <v>609</v>
      </c>
      <c r="S129" s="76" t="s">
        <v>609</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610</v>
      </c>
      <c r="G130" s="73"/>
      <c r="H130" s="76" t="s">
        <v>611</v>
      </c>
      <c r="I130" s="96" t="s">
        <v>552</v>
      </c>
      <c r="J130" s="96"/>
      <c r="K130" s="97">
        <v>20</v>
      </c>
      <c r="L130" s="97">
        <v>20</v>
      </c>
      <c r="M130" s="97">
        <v>20</v>
      </c>
      <c r="N130" s="97">
        <v>20</v>
      </c>
      <c r="O130" s="97">
        <v>20</v>
      </c>
      <c r="P130" s="97">
        <v>20</v>
      </c>
      <c r="Q130" s="76"/>
      <c r="R130" s="76" t="s">
        <v>609</v>
      </c>
      <c r="S130" s="76" t="s">
        <v>609</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612</v>
      </c>
      <c r="G131" s="73"/>
      <c r="H131" s="76" t="s">
        <v>613</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614</v>
      </c>
      <c r="G132" s="73"/>
      <c r="H132" s="76" t="s">
        <v>615</v>
      </c>
      <c r="I132" s="96" t="s">
        <v>552</v>
      </c>
      <c r="J132" s="96"/>
      <c r="K132" s="97">
        <v>1.5</v>
      </c>
      <c r="L132" s="97">
        <v>1.7</v>
      </c>
      <c r="M132" s="97">
        <v>1.5</v>
      </c>
      <c r="N132" s="97">
        <v>1.5</v>
      </c>
      <c r="O132" s="97">
        <v>1.5</v>
      </c>
      <c r="P132" s="97">
        <v>1.5</v>
      </c>
      <c r="Q132" s="76"/>
      <c r="R132" s="76" t="s">
        <v>2369</v>
      </c>
      <c r="S132" s="76" t="s">
        <v>600</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616</v>
      </c>
      <c r="G133" s="73"/>
      <c r="H133" s="76" t="s">
        <v>617</v>
      </c>
      <c r="I133" s="96" t="s">
        <v>552</v>
      </c>
      <c r="J133" s="96"/>
      <c r="K133" s="97">
        <v>3</v>
      </c>
      <c r="L133" s="97">
        <v>3</v>
      </c>
      <c r="M133" s="97">
        <v>3</v>
      </c>
      <c r="N133" s="97">
        <v>3</v>
      </c>
      <c r="O133" s="97">
        <v>3</v>
      </c>
      <c r="P133" s="97">
        <v>3</v>
      </c>
      <c r="Q133" s="76"/>
      <c r="R133" s="76"/>
      <c r="S133" s="76" t="s">
        <v>556</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618</v>
      </c>
      <c r="G134" s="73"/>
      <c r="H134" s="253" t="s">
        <v>619</v>
      </c>
      <c r="I134" s="96"/>
      <c r="J134" s="96" t="s">
        <v>569</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620</v>
      </c>
      <c r="F135" s="70" t="s">
        <v>621</v>
      </c>
      <c r="G135" s="73"/>
      <c r="H135" s="76" t="s">
        <v>545</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622</v>
      </c>
      <c r="G136" s="73"/>
      <c r="H136" s="76" t="s">
        <v>623</v>
      </c>
      <c r="I136" s="96" t="s">
        <v>624</v>
      </c>
      <c r="J136" s="96"/>
      <c r="K136" s="97">
        <v>0.8</v>
      </c>
      <c r="L136" s="97">
        <v>0.8</v>
      </c>
      <c r="M136" s="97">
        <v>0.8</v>
      </c>
      <c r="N136" s="97">
        <v>0.8</v>
      </c>
      <c r="O136" s="97">
        <v>0.8</v>
      </c>
      <c r="P136" s="97">
        <v>0.8</v>
      </c>
      <c r="Q136" s="76"/>
      <c r="R136" s="76" t="s">
        <v>562</v>
      </c>
      <c r="S136" s="76" t="s">
        <v>562</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625</v>
      </c>
      <c r="G137" s="73"/>
      <c r="H137" s="76" t="s">
        <v>626</v>
      </c>
      <c r="I137" s="96" t="s">
        <v>552</v>
      </c>
      <c r="J137" s="96"/>
      <c r="K137" s="97">
        <v>0.17</v>
      </c>
      <c r="L137" s="97">
        <v>0.17</v>
      </c>
      <c r="M137" s="97">
        <v>0.17</v>
      </c>
      <c r="N137" s="97">
        <v>0.17</v>
      </c>
      <c r="O137" s="97">
        <v>0.17</v>
      </c>
      <c r="P137" s="97">
        <v>0.17</v>
      </c>
      <c r="Q137" s="76"/>
      <c r="R137" s="76" t="s">
        <v>562</v>
      </c>
      <c r="S137" s="76" t="s">
        <v>562</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627</v>
      </c>
      <c r="G138" s="73"/>
      <c r="H138" s="76" t="s">
        <v>628</v>
      </c>
      <c r="I138" s="96" t="s">
        <v>552</v>
      </c>
      <c r="J138" s="96"/>
      <c r="K138" s="97">
        <v>1.7</v>
      </c>
      <c r="L138" s="97">
        <v>1.7</v>
      </c>
      <c r="M138" s="97">
        <v>1.7</v>
      </c>
      <c r="N138" s="97">
        <v>1.7</v>
      </c>
      <c r="O138" s="97">
        <v>1.7</v>
      </c>
      <c r="P138" s="97">
        <v>1.7</v>
      </c>
      <c r="Q138" s="76"/>
      <c r="R138" s="76" t="s">
        <v>562</v>
      </c>
      <c r="S138" s="76" t="s">
        <v>562</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629</v>
      </c>
      <c r="G139" s="73"/>
      <c r="H139" s="76" t="s">
        <v>630</v>
      </c>
      <c r="I139" s="96" t="s">
        <v>596</v>
      </c>
      <c r="J139" s="96"/>
      <c r="K139" s="97">
        <v>1.1199999999999999E-3</v>
      </c>
      <c r="L139" s="97">
        <v>1.1199999999999999E-3</v>
      </c>
      <c r="M139" s="97">
        <v>7.7999999999999999E-4</v>
      </c>
      <c r="N139" s="97">
        <v>7.7999999999999999E-4</v>
      </c>
      <c r="O139" s="97">
        <v>7.7999999999999999E-4</v>
      </c>
      <c r="P139" s="97">
        <v>7.7999999999999999E-4</v>
      </c>
      <c r="Q139" s="76"/>
      <c r="R139" s="76" t="s">
        <v>562</v>
      </c>
      <c r="S139" s="76" t="s">
        <v>562</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631</v>
      </c>
      <c r="G140" s="73"/>
      <c r="H140" s="76" t="s">
        <v>632</v>
      </c>
      <c r="I140" s="96" t="s">
        <v>552</v>
      </c>
      <c r="J140" s="96"/>
      <c r="K140" s="97">
        <v>0.6</v>
      </c>
      <c r="L140" s="97">
        <v>0.6</v>
      </c>
      <c r="M140" s="97">
        <v>0.6</v>
      </c>
      <c r="N140" s="97">
        <v>0.6</v>
      </c>
      <c r="O140" s="97">
        <v>0.6</v>
      </c>
      <c r="P140" s="97">
        <v>0.6</v>
      </c>
      <c r="Q140" s="76"/>
      <c r="R140" s="76" t="s">
        <v>562</v>
      </c>
      <c r="S140" s="76" t="s">
        <v>562</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633</v>
      </c>
      <c r="G141" s="73"/>
      <c r="H141" s="76" t="s">
        <v>634</v>
      </c>
      <c r="I141" s="96" t="s">
        <v>596</v>
      </c>
      <c r="J141" s="96"/>
      <c r="K141" s="97">
        <v>1.1199999999999999E-3</v>
      </c>
      <c r="L141" s="97">
        <v>1.1199999999999999E-3</v>
      </c>
      <c r="M141" s="97">
        <v>7.3999999999999999E-4</v>
      </c>
      <c r="N141" s="97">
        <v>7.3999999999999999E-4</v>
      </c>
      <c r="O141" s="97">
        <v>7.3999999999999999E-4</v>
      </c>
      <c r="P141" s="97">
        <v>7.3999999999999999E-4</v>
      </c>
      <c r="Q141" s="76"/>
      <c r="R141" s="76" t="s">
        <v>562</v>
      </c>
      <c r="S141" s="76" t="s">
        <v>562</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635</v>
      </c>
      <c r="G142" s="73"/>
      <c r="H142" s="76" t="s">
        <v>636</v>
      </c>
      <c r="I142" s="96" t="s">
        <v>552</v>
      </c>
      <c r="J142" s="96"/>
      <c r="K142" s="97">
        <v>0</v>
      </c>
      <c r="L142" s="97">
        <v>0</v>
      </c>
      <c r="M142" s="97">
        <v>0.5</v>
      </c>
      <c r="N142" s="97">
        <v>0.5</v>
      </c>
      <c r="O142" s="97">
        <v>0.5</v>
      </c>
      <c r="P142" s="97">
        <v>0.5</v>
      </c>
      <c r="Q142" s="76"/>
      <c r="R142" s="76"/>
      <c r="S142" s="76" t="s">
        <v>637</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638</v>
      </c>
      <c r="G143" s="73"/>
      <c r="H143" s="76" t="s">
        <v>639</v>
      </c>
      <c r="I143" s="96" t="s">
        <v>581</v>
      </c>
      <c r="J143" s="96"/>
      <c r="K143" s="76"/>
      <c r="L143" s="76"/>
      <c r="M143" s="97">
        <v>64</v>
      </c>
      <c r="N143" s="97">
        <v>64</v>
      </c>
      <c r="O143" s="97">
        <v>64</v>
      </c>
      <c r="P143" s="97">
        <v>150</v>
      </c>
      <c r="Q143" s="76"/>
      <c r="R143" s="76"/>
      <c r="S143" s="76" t="s">
        <v>637</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640</v>
      </c>
      <c r="G144" s="73"/>
      <c r="H144" s="76" t="s">
        <v>641</v>
      </c>
      <c r="I144" s="96" t="s">
        <v>552</v>
      </c>
      <c r="J144" s="96"/>
      <c r="K144" s="76"/>
      <c r="L144" s="76"/>
      <c r="M144" s="97">
        <v>1.7</v>
      </c>
      <c r="N144" s="97">
        <v>1.7</v>
      </c>
      <c r="O144" s="97">
        <v>1.7</v>
      </c>
      <c r="P144" s="97">
        <v>1.7</v>
      </c>
      <c r="Q144" s="76"/>
      <c r="R144" s="76"/>
      <c r="S144" s="76" t="s">
        <v>637</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642</v>
      </c>
      <c r="G145" s="73"/>
      <c r="H145" s="76" t="s">
        <v>641</v>
      </c>
      <c r="I145" s="96" t="s">
        <v>552</v>
      </c>
      <c r="J145" s="96"/>
      <c r="K145" s="76"/>
      <c r="L145" s="76"/>
      <c r="M145" s="97">
        <v>0.1</v>
      </c>
      <c r="N145" s="97">
        <v>0.1</v>
      </c>
      <c r="O145" s="97">
        <v>0.1</v>
      </c>
      <c r="P145" s="97">
        <v>0.1</v>
      </c>
      <c r="Q145" s="76"/>
      <c r="R145" s="76"/>
      <c r="S145" s="76" t="s">
        <v>637</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643</v>
      </c>
      <c r="G146" s="73"/>
      <c r="H146" s="76" t="s">
        <v>644</v>
      </c>
      <c r="I146" s="96" t="s">
        <v>645</v>
      </c>
      <c r="J146" s="96"/>
      <c r="K146" s="97">
        <v>10.5</v>
      </c>
      <c r="L146" s="97">
        <v>10.5</v>
      </c>
      <c r="M146" s="97">
        <v>10.5</v>
      </c>
      <c r="N146" s="97">
        <v>10.5</v>
      </c>
      <c r="O146" s="97">
        <v>10.5</v>
      </c>
      <c r="P146" s="97">
        <v>10.5</v>
      </c>
      <c r="Q146" s="76"/>
      <c r="R146" s="76" t="s">
        <v>646</v>
      </c>
      <c r="S146" s="76" t="s">
        <v>637</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647</v>
      </c>
      <c r="G147" s="73"/>
      <c r="H147" s="76" t="s">
        <v>648</v>
      </c>
      <c r="I147" s="96" t="s">
        <v>552</v>
      </c>
      <c r="J147" s="96"/>
      <c r="K147" s="97">
        <v>1</v>
      </c>
      <c r="L147" s="97">
        <v>1</v>
      </c>
      <c r="M147" s="97">
        <v>1</v>
      </c>
      <c r="N147" s="97">
        <v>1</v>
      </c>
      <c r="O147" s="97">
        <v>1</v>
      </c>
      <c r="P147" s="97">
        <v>1</v>
      </c>
      <c r="Q147" s="76"/>
      <c r="R147" s="76" t="s">
        <v>637</v>
      </c>
      <c r="S147" s="76" t="s">
        <v>637</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649</v>
      </c>
      <c r="G148" s="73"/>
      <c r="H148" s="76" t="s">
        <v>650</v>
      </c>
      <c r="I148" s="96" t="s">
        <v>552</v>
      </c>
      <c r="J148" s="96"/>
      <c r="K148" s="97">
        <v>0.35</v>
      </c>
      <c r="L148" s="97">
        <v>0.35</v>
      </c>
      <c r="M148" s="97">
        <v>0.35</v>
      </c>
      <c r="N148" s="97">
        <v>0.35</v>
      </c>
      <c r="O148" s="97">
        <v>0.35</v>
      </c>
      <c r="P148" s="97">
        <v>0.35</v>
      </c>
      <c r="Q148" s="76"/>
      <c r="R148" s="76" t="s">
        <v>637</v>
      </c>
      <c r="S148" s="76" t="s">
        <v>637</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651</v>
      </c>
      <c r="G149" s="73"/>
      <c r="H149" s="76" t="s">
        <v>652</v>
      </c>
      <c r="I149" s="96" t="s">
        <v>552</v>
      </c>
      <c r="J149" s="96"/>
      <c r="K149" s="97">
        <v>1</v>
      </c>
      <c r="L149" s="97">
        <v>1</v>
      </c>
      <c r="M149" s="97">
        <v>1</v>
      </c>
      <c r="N149" s="97">
        <v>1</v>
      </c>
      <c r="O149" s="97">
        <v>1</v>
      </c>
      <c r="P149" s="97">
        <v>1</v>
      </c>
      <c r="Q149" s="76"/>
      <c r="R149" s="76" t="s">
        <v>637</v>
      </c>
      <c r="S149" s="76" t="s">
        <v>637</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653</v>
      </c>
      <c r="G150" s="73"/>
      <c r="H150" s="76" t="s">
        <v>654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655</v>
      </c>
      <c r="G151" s="73"/>
      <c r="H151" s="76" t="s">
        <v>654</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656</v>
      </c>
      <c r="G152" s="73"/>
      <c r="H152" s="76" t="s">
        <v>654</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657</v>
      </c>
      <c r="G153" s="73"/>
      <c r="H153" s="76" t="s">
        <v>654</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658</v>
      </c>
      <c r="G154" s="73"/>
      <c r="H154" s="76" t="s">
        <v>654</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659</v>
      </c>
      <c r="G155" s="73"/>
      <c r="H155" s="76" t="s">
        <v>660</v>
      </c>
      <c r="I155" s="96" t="s">
        <v>645</v>
      </c>
      <c r="J155" s="96"/>
      <c r="K155" s="97">
        <v>11.5</v>
      </c>
      <c r="L155" s="97">
        <v>11.5</v>
      </c>
      <c r="M155" s="97">
        <v>11.5</v>
      </c>
      <c r="N155" s="97">
        <v>11.5</v>
      </c>
      <c r="O155" s="97">
        <v>11.5</v>
      </c>
      <c r="P155" s="97">
        <v>11.5</v>
      </c>
      <c r="Q155" s="76"/>
      <c r="R155" s="76" t="s">
        <v>661</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662</v>
      </c>
      <c r="G156" s="73"/>
      <c r="H156" s="76" t="s">
        <v>663</v>
      </c>
      <c r="I156" s="96" t="s">
        <v>645</v>
      </c>
      <c r="J156" s="96"/>
      <c r="K156" s="97">
        <v>0</v>
      </c>
      <c r="L156" s="97">
        <v>0</v>
      </c>
      <c r="M156" s="97">
        <v>0</v>
      </c>
      <c r="N156" s="97">
        <v>0</v>
      </c>
      <c r="O156" s="97">
        <v>0</v>
      </c>
      <c r="P156" s="97">
        <v>0</v>
      </c>
      <c r="Q156" s="76"/>
      <c r="R156" s="76" t="s">
        <v>664</v>
      </c>
      <c r="S156" s="76" t="s">
        <v>664</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665</v>
      </c>
      <c r="G157" s="73"/>
      <c r="H157" s="76" t="s">
        <v>666</v>
      </c>
      <c r="I157" s="96" t="s">
        <v>645</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667</v>
      </c>
      <c r="S157" s="76" t="s">
        <v>667</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668</v>
      </c>
      <c r="G158" s="73"/>
      <c r="H158" s="253" t="s">
        <v>669</v>
      </c>
      <c r="I158" s="96"/>
      <c r="J158" s="96" t="s">
        <v>569</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670</v>
      </c>
      <c r="F159" s="70" t="s">
        <v>671</v>
      </c>
      <c r="G159" s="73"/>
      <c r="H159" s="76" t="s">
        <v>545</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672</v>
      </c>
      <c r="G160" s="73"/>
      <c r="H160" s="76" t="s">
        <v>673</v>
      </c>
      <c r="I160" s="96" t="s">
        <v>552</v>
      </c>
      <c r="J160" s="96"/>
      <c r="K160" s="97">
        <v>0.5</v>
      </c>
      <c r="L160" s="97">
        <v>0.5</v>
      </c>
      <c r="M160" s="97">
        <v>0.5</v>
      </c>
      <c r="N160" s="97">
        <v>0.5</v>
      </c>
      <c r="O160" s="97">
        <v>0.5</v>
      </c>
      <c r="P160" s="97">
        <v>0.5</v>
      </c>
      <c r="Q160" s="76"/>
      <c r="R160" s="76" t="s">
        <v>2932</v>
      </c>
      <c r="S160" s="76" t="s">
        <v>2932</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674</v>
      </c>
      <c r="G161" s="73"/>
      <c r="H161" s="76" t="s">
        <v>675</v>
      </c>
      <c r="I161" s="96" t="s">
        <v>676</v>
      </c>
      <c r="J161" s="96"/>
      <c r="K161" s="97">
        <v>0.02</v>
      </c>
      <c r="L161" s="97">
        <v>0.02</v>
      </c>
      <c r="M161" s="97">
        <v>0.02</v>
      </c>
      <c r="N161" s="97">
        <v>0.02</v>
      </c>
      <c r="O161" s="97">
        <v>0.02</v>
      </c>
      <c r="P161" s="97">
        <v>0.02</v>
      </c>
      <c r="Q161" s="76"/>
      <c r="R161" s="76" t="s">
        <v>2932</v>
      </c>
      <c r="S161" s="76" t="s">
        <v>2932</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678</v>
      </c>
      <c r="G162" s="73"/>
      <c r="H162" s="76" t="s">
        <v>2931</v>
      </c>
      <c r="I162" s="96" t="s">
        <v>552</v>
      </c>
      <c r="J162" s="96"/>
      <c r="K162" s="97">
        <v>0.85</v>
      </c>
      <c r="L162" s="97">
        <v>0.85</v>
      </c>
      <c r="M162" s="97">
        <v>0.85</v>
      </c>
      <c r="N162" s="97">
        <v>0.85</v>
      </c>
      <c r="O162" s="97">
        <v>0.85</v>
      </c>
      <c r="P162" s="97">
        <v>0.85</v>
      </c>
      <c r="Q162" s="76"/>
      <c r="R162" s="76" t="s">
        <v>2932</v>
      </c>
      <c r="S162" s="76" t="s">
        <v>2932</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679</v>
      </c>
      <c r="G163" s="73"/>
      <c r="H163" s="76" t="s">
        <v>680</v>
      </c>
      <c r="I163" s="96" t="s">
        <v>624</v>
      </c>
      <c r="J163" s="96"/>
      <c r="K163" s="97">
        <v>0.7</v>
      </c>
      <c r="L163" s="97">
        <v>0.7</v>
      </c>
      <c r="M163" s="97">
        <v>0.7</v>
      </c>
      <c r="N163" s="97">
        <v>0.7</v>
      </c>
      <c r="O163" s="97">
        <v>0.7</v>
      </c>
      <c r="P163" s="97">
        <v>0.7</v>
      </c>
      <c r="Q163" s="76"/>
      <c r="R163" s="76" t="s">
        <v>2934</v>
      </c>
      <c r="S163" s="76" t="s">
        <v>2934</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681</v>
      </c>
      <c r="G164" s="73"/>
      <c r="H164" s="76" t="s">
        <v>682</v>
      </c>
      <c r="I164" s="96" t="s">
        <v>552</v>
      </c>
      <c r="J164" s="96"/>
      <c r="K164" s="97">
        <v>0.4</v>
      </c>
      <c r="L164" s="97">
        <v>0.4</v>
      </c>
      <c r="M164" s="97">
        <v>0.4</v>
      </c>
      <c r="N164" s="97">
        <v>0.4</v>
      </c>
      <c r="O164" s="97">
        <v>0.4</v>
      </c>
      <c r="P164" s="97">
        <v>0.4</v>
      </c>
      <c r="Q164" s="76"/>
      <c r="R164" s="76" t="s">
        <v>2932</v>
      </c>
      <c r="S164" s="76" t="s">
        <v>2932</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683</v>
      </c>
      <c r="G165" s="73"/>
      <c r="H165" s="76" t="s">
        <v>684</v>
      </c>
      <c r="I165" s="96" t="s">
        <v>676</v>
      </c>
      <c r="J165" s="96"/>
      <c r="K165" s="97">
        <v>0.02</v>
      </c>
      <c r="L165" s="97">
        <v>0.02</v>
      </c>
      <c r="M165" s="97">
        <v>0.02</v>
      </c>
      <c r="N165" s="97">
        <v>0.02</v>
      </c>
      <c r="O165" s="97">
        <v>0.02</v>
      </c>
      <c r="P165" s="97">
        <v>0.02</v>
      </c>
      <c r="Q165" s="76"/>
      <c r="R165" s="76" t="s">
        <v>2932</v>
      </c>
      <c r="S165" s="76" t="s">
        <v>2932</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685</v>
      </c>
      <c r="G166" s="73"/>
      <c r="H166" s="76" t="s">
        <v>686</v>
      </c>
      <c r="I166" s="96" t="s">
        <v>624</v>
      </c>
      <c r="J166" s="96"/>
      <c r="K166" s="97">
        <v>0.6</v>
      </c>
      <c r="L166" s="97">
        <v>0.6</v>
      </c>
      <c r="M166" s="97">
        <v>0.6</v>
      </c>
      <c r="N166" s="97">
        <v>0.6</v>
      </c>
      <c r="O166" s="97">
        <v>0.6</v>
      </c>
      <c r="P166" s="97">
        <v>0.6</v>
      </c>
      <c r="Q166" s="76"/>
      <c r="R166" s="76" t="s">
        <v>2935</v>
      </c>
      <c r="S166" s="76" t="s">
        <v>2935</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687</v>
      </c>
      <c r="G167" s="73"/>
      <c r="H167" s="76" t="s">
        <v>688</v>
      </c>
      <c r="I167" s="96" t="s">
        <v>624</v>
      </c>
      <c r="J167" s="96"/>
      <c r="K167" s="97">
        <v>0.13300000000000001</v>
      </c>
      <c r="L167" s="97">
        <v>0.13300000000000001</v>
      </c>
      <c r="M167" s="97">
        <v>0.13300000000000001</v>
      </c>
      <c r="N167" s="97">
        <v>0.13300000000000001</v>
      </c>
      <c r="O167" s="97">
        <v>0.13300000000000001</v>
      </c>
      <c r="P167" s="97">
        <v>0.13300000000000001</v>
      </c>
      <c r="Q167" s="76"/>
      <c r="R167" s="76" t="s">
        <v>2932</v>
      </c>
      <c r="S167" s="76" t="s">
        <v>2932</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689</v>
      </c>
      <c r="G168" s="73"/>
      <c r="H168" s="76" t="s">
        <v>690</v>
      </c>
      <c r="I168" s="96" t="s">
        <v>552</v>
      </c>
      <c r="J168" s="96"/>
      <c r="K168" s="97">
        <v>0.95</v>
      </c>
      <c r="L168" s="97">
        <v>0.95</v>
      </c>
      <c r="M168" s="97">
        <v>0.95</v>
      </c>
      <c r="N168" s="97">
        <v>0.95</v>
      </c>
      <c r="O168" s="97">
        <v>0.95</v>
      </c>
      <c r="P168" s="97">
        <v>0.95</v>
      </c>
      <c r="Q168" s="76"/>
      <c r="R168" s="76" t="s">
        <v>2932</v>
      </c>
      <c r="S168" s="76" t="s">
        <v>2932</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691</v>
      </c>
      <c r="G169" s="73"/>
      <c r="H169" s="76" t="s">
        <v>692</v>
      </c>
      <c r="I169" s="96" t="s">
        <v>624</v>
      </c>
      <c r="J169" s="96"/>
      <c r="K169" s="97">
        <v>0.84</v>
      </c>
      <c r="L169" s="97">
        <v>0.84</v>
      </c>
      <c r="M169" s="97">
        <v>0.84</v>
      </c>
      <c r="N169" s="97">
        <v>0.84</v>
      </c>
      <c r="O169" s="97">
        <v>0.84</v>
      </c>
      <c r="P169" s="97">
        <v>0.84</v>
      </c>
      <c r="Q169" s="76"/>
      <c r="R169" s="76" t="s">
        <v>2932</v>
      </c>
      <c r="S169" s="76" t="s">
        <v>2932</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693</v>
      </c>
      <c r="G170" s="73"/>
      <c r="H170" s="76" t="s">
        <v>694</v>
      </c>
      <c r="I170" s="96" t="s">
        <v>624</v>
      </c>
      <c r="J170" s="96"/>
      <c r="K170" s="97">
        <v>0.8</v>
      </c>
      <c r="L170" s="97">
        <v>0.8</v>
      </c>
      <c r="M170" s="97">
        <v>0.8</v>
      </c>
      <c r="N170" s="97">
        <v>0.8</v>
      </c>
      <c r="O170" s="97">
        <v>0.8</v>
      </c>
      <c r="P170" s="97">
        <v>0.8</v>
      </c>
      <c r="Q170" s="76"/>
      <c r="R170" s="76" t="s">
        <v>2932</v>
      </c>
      <c r="S170" s="76" t="s">
        <v>2932</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695</v>
      </c>
      <c r="G171" s="73"/>
      <c r="H171" s="76" t="s">
        <v>2933</v>
      </c>
      <c r="I171" s="96" t="s">
        <v>552</v>
      </c>
      <c r="J171" s="96"/>
      <c r="K171" s="97">
        <v>0.7</v>
      </c>
      <c r="L171" s="97">
        <v>0.7</v>
      </c>
      <c r="M171" s="97">
        <v>0.7</v>
      </c>
      <c r="N171" s="97">
        <v>0.7</v>
      </c>
      <c r="O171" s="97">
        <v>0.7</v>
      </c>
      <c r="P171" s="97">
        <v>0.7</v>
      </c>
      <c r="Q171" s="76"/>
      <c r="R171" s="76" t="s">
        <v>2932</v>
      </c>
      <c r="S171" s="76" t="s">
        <v>2932</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696</v>
      </c>
      <c r="G172" s="73"/>
      <c r="H172" s="76" t="s">
        <v>697</v>
      </c>
      <c r="I172" s="96" t="s">
        <v>676</v>
      </c>
      <c r="J172" s="96"/>
      <c r="K172" s="97">
        <v>3.5000000000000003E-2</v>
      </c>
      <c r="L172" s="97">
        <v>3.5000000000000003E-2</v>
      </c>
      <c r="M172" s="97">
        <v>3.5000000000000003E-2</v>
      </c>
      <c r="N172" s="97">
        <v>3.5000000000000003E-2</v>
      </c>
      <c r="O172" s="97">
        <v>3.5000000000000003E-2</v>
      </c>
      <c r="P172" s="97">
        <v>3.5000000000000003E-2</v>
      </c>
      <c r="Q172" s="76"/>
      <c r="R172" s="76" t="s">
        <v>2932</v>
      </c>
      <c r="S172" s="76" t="s">
        <v>2932</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698</v>
      </c>
      <c r="G173" s="73"/>
      <c r="H173" s="76" t="s">
        <v>697</v>
      </c>
      <c r="I173" s="96" t="s">
        <v>676</v>
      </c>
      <c r="J173" s="96"/>
      <c r="K173" s="97">
        <v>0.33</v>
      </c>
      <c r="L173" s="97">
        <v>0.33</v>
      </c>
      <c r="M173" s="97">
        <v>0.33</v>
      </c>
      <c r="N173" s="97">
        <v>0.33</v>
      </c>
      <c r="O173" s="97">
        <v>0.33</v>
      </c>
      <c r="P173" s="97">
        <v>0.33</v>
      </c>
      <c r="Q173" s="76"/>
      <c r="R173" s="76" t="s">
        <v>2932</v>
      </c>
      <c r="S173" s="76" t="s">
        <v>2932</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699</v>
      </c>
      <c r="G174" s="73"/>
      <c r="H174" s="76" t="s">
        <v>700</v>
      </c>
      <c r="I174" s="96" t="s">
        <v>676</v>
      </c>
      <c r="J174" s="96"/>
      <c r="K174" s="97">
        <v>0.12</v>
      </c>
      <c r="L174" s="97">
        <v>0.12</v>
      </c>
      <c r="M174" s="97">
        <v>0.12</v>
      </c>
      <c r="N174" s="97">
        <v>0.12</v>
      </c>
      <c r="O174" s="97">
        <v>0.12</v>
      </c>
      <c r="P174" s="97">
        <v>0.12</v>
      </c>
      <c r="Q174" s="76"/>
      <c r="R174" s="76" t="s">
        <v>2932</v>
      </c>
      <c r="S174" s="76" t="s">
        <v>2932</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701</v>
      </c>
      <c r="G175" s="73"/>
      <c r="H175" s="76" t="s">
        <v>702</v>
      </c>
      <c r="I175" s="96" t="s">
        <v>676</v>
      </c>
      <c r="J175" s="96"/>
      <c r="K175" s="97">
        <v>4.2999999999999997E-2</v>
      </c>
      <c r="L175" s="97">
        <v>4.2999999999999997E-2</v>
      </c>
      <c r="M175" s="97">
        <v>4.2999999999999997E-2</v>
      </c>
      <c r="N175" s="97">
        <v>4.2999999999999997E-2</v>
      </c>
      <c r="O175" s="97">
        <v>4.2999999999999997E-2</v>
      </c>
      <c r="P175" s="97">
        <v>4.2999999999999997E-2</v>
      </c>
      <c r="Q175" s="76"/>
      <c r="R175" s="76" t="s">
        <v>2932</v>
      </c>
      <c r="S175" s="76" t="s">
        <v>2932</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703</v>
      </c>
      <c r="G176" s="73"/>
      <c r="H176" s="76" t="s">
        <v>704</v>
      </c>
      <c r="I176" s="96" t="s">
        <v>676</v>
      </c>
      <c r="J176" s="96"/>
      <c r="K176" s="97">
        <v>0.18</v>
      </c>
      <c r="L176" s="97">
        <v>0.18</v>
      </c>
      <c r="M176" s="76"/>
      <c r="N176" s="76"/>
      <c r="O176" s="76"/>
      <c r="P176" s="76"/>
      <c r="Q176" s="76"/>
      <c r="R176" s="76" t="s">
        <v>562</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2918</v>
      </c>
      <c r="G177" s="73"/>
      <c r="H177" s="76" t="s">
        <v>606</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2919</v>
      </c>
      <c r="G178" s="73"/>
      <c r="H178" s="76" t="s">
        <v>606</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2923</v>
      </c>
      <c r="G179" s="73"/>
      <c r="H179" s="76" t="s">
        <v>2975</v>
      </c>
      <c r="I179" s="96" t="s">
        <v>2930</v>
      </c>
      <c r="J179" s="96"/>
      <c r="K179" s="97">
        <v>0.43</v>
      </c>
      <c r="L179" s="97">
        <v>0.43</v>
      </c>
      <c r="M179" s="97">
        <v>0.43</v>
      </c>
      <c r="N179" s="97">
        <v>0.43</v>
      </c>
      <c r="O179" s="97">
        <v>0.43</v>
      </c>
      <c r="P179" s="97">
        <v>0.43</v>
      </c>
      <c r="Q179" s="76"/>
      <c r="R179" s="76" t="s">
        <v>2929</v>
      </c>
      <c r="S179" s="76" t="s">
        <v>2929</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2924</v>
      </c>
      <c r="G180" s="73"/>
      <c r="H180" s="76" t="s">
        <v>2976</v>
      </c>
      <c r="I180" s="96" t="s">
        <v>2930</v>
      </c>
      <c r="J180" s="96"/>
      <c r="K180" s="97">
        <f t="shared" ref="K180:K181" si="29">1/0.4-1</f>
        <v>1.5</v>
      </c>
      <c r="L180" s="97">
        <f>K180</f>
        <v>1.5</v>
      </c>
      <c r="M180" s="97">
        <f t="shared" ref="M180:P180" si="30">L180</f>
        <v>1.5</v>
      </c>
      <c r="N180" s="97">
        <f t="shared" si="30"/>
        <v>1.5</v>
      </c>
      <c r="O180" s="97">
        <f t="shared" si="30"/>
        <v>1.5</v>
      </c>
      <c r="P180" s="97">
        <f t="shared" si="30"/>
        <v>1.5</v>
      </c>
      <c r="Q180" s="76"/>
      <c r="R180" s="76" t="s">
        <v>2929</v>
      </c>
      <c r="S180" s="76" t="s">
        <v>2929</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2920</v>
      </c>
      <c r="G181" s="73"/>
      <c r="H181" s="76" t="s">
        <v>2977</v>
      </c>
      <c r="I181" s="96" t="s">
        <v>2930</v>
      </c>
      <c r="J181" s="96"/>
      <c r="K181" s="97">
        <f t="shared" si="29"/>
        <v>1.5</v>
      </c>
      <c r="L181" s="97">
        <f t="shared" ref="L181:P181" si="31">K181</f>
        <v>1.5</v>
      </c>
      <c r="M181" s="97">
        <f t="shared" si="31"/>
        <v>1.5</v>
      </c>
      <c r="N181" s="97">
        <f t="shared" si="31"/>
        <v>1.5</v>
      </c>
      <c r="O181" s="97">
        <f t="shared" si="31"/>
        <v>1.5</v>
      </c>
      <c r="P181" s="97">
        <f t="shared" si="31"/>
        <v>1.5</v>
      </c>
      <c r="Q181" s="76"/>
      <c r="R181" s="76" t="s">
        <v>2929</v>
      </c>
      <c r="S181" s="76" t="s">
        <v>2929</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2921</v>
      </c>
      <c r="G182" s="73"/>
      <c r="H182" s="76" t="s">
        <v>2978</v>
      </c>
      <c r="I182" s="96" t="s">
        <v>2930</v>
      </c>
      <c r="J182" s="96"/>
      <c r="K182" s="97">
        <f>1/0.4-1</f>
        <v>1.5</v>
      </c>
      <c r="L182" s="97">
        <f t="shared" ref="L182" si="32">K182</f>
        <v>1.5</v>
      </c>
      <c r="M182" s="76"/>
      <c r="N182" s="76"/>
      <c r="O182" s="76"/>
      <c r="P182" s="76"/>
      <c r="Q182" s="76"/>
      <c r="R182" s="76" t="s">
        <v>2929</v>
      </c>
      <c r="S182" s="76" t="s">
        <v>2929</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2922</v>
      </c>
      <c r="G183" s="73"/>
      <c r="H183" s="76" t="s">
        <v>2979</v>
      </c>
      <c r="I183" s="96" t="s">
        <v>2930</v>
      </c>
      <c r="J183" s="96"/>
      <c r="K183" s="97"/>
      <c r="L183" s="97"/>
      <c r="M183" s="97"/>
      <c r="N183" s="97"/>
      <c r="O183" s="97"/>
      <c r="P183" s="97"/>
      <c r="Q183" s="76"/>
      <c r="R183" s="76" t="s">
        <v>2959</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2925</v>
      </c>
      <c r="G184" s="73"/>
      <c r="H184" s="76" t="s">
        <v>2980</v>
      </c>
      <c r="I184" s="96" t="s">
        <v>2930</v>
      </c>
      <c r="J184" s="96"/>
      <c r="K184" s="97"/>
      <c r="L184" s="97"/>
      <c r="M184" s="97"/>
      <c r="N184" s="97"/>
      <c r="O184" s="97"/>
      <c r="P184" s="97"/>
      <c r="Q184" s="76"/>
      <c r="R184" s="76" t="s">
        <v>2960</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2926</v>
      </c>
      <c r="G185" s="73"/>
      <c r="H185" s="76" t="s">
        <v>2981</v>
      </c>
      <c r="I185" s="96" t="s">
        <v>2930</v>
      </c>
      <c r="J185" s="96"/>
      <c r="K185" s="97">
        <v>0</v>
      </c>
      <c r="L185" s="97">
        <v>0</v>
      </c>
      <c r="M185" s="97">
        <v>0</v>
      </c>
      <c r="N185" s="97">
        <v>0</v>
      </c>
      <c r="O185" s="97">
        <v>0</v>
      </c>
      <c r="P185" s="97">
        <v>0</v>
      </c>
      <c r="Q185" s="76"/>
      <c r="R185" s="76" t="s">
        <v>2929</v>
      </c>
      <c r="S185" s="76" t="s">
        <v>2929</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2927</v>
      </c>
      <c r="G186" s="73"/>
      <c r="H186" s="76" t="s">
        <v>2982</v>
      </c>
      <c r="I186" s="96" t="s">
        <v>2930</v>
      </c>
      <c r="J186" s="96"/>
      <c r="K186" s="97">
        <v>0</v>
      </c>
      <c r="L186" s="97">
        <v>0</v>
      </c>
      <c r="M186" s="97">
        <v>0</v>
      </c>
      <c r="N186" s="97">
        <v>0</v>
      </c>
      <c r="O186" s="97">
        <v>0</v>
      </c>
      <c r="P186" s="97">
        <v>0</v>
      </c>
      <c r="Q186" s="76"/>
      <c r="R186" s="76" t="s">
        <v>2929</v>
      </c>
      <c r="S186" s="76" t="s">
        <v>2929</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2928</v>
      </c>
      <c r="G187" s="73"/>
      <c r="H187" s="76" t="s">
        <v>2983</v>
      </c>
      <c r="I187" s="96" t="s">
        <v>2930</v>
      </c>
      <c r="J187" s="96"/>
      <c r="K187" s="97">
        <v>0</v>
      </c>
      <c r="L187" s="97">
        <v>0</v>
      </c>
      <c r="M187" s="97">
        <v>0</v>
      </c>
      <c r="N187" s="97">
        <v>0</v>
      </c>
      <c r="O187" s="97">
        <v>0</v>
      </c>
      <c r="P187" s="97">
        <v>0</v>
      </c>
      <c r="Q187" s="76"/>
      <c r="R187" s="76" t="s">
        <v>2929</v>
      </c>
      <c r="S187" s="76" t="s">
        <v>2929</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705</v>
      </c>
      <c r="G188" s="73"/>
      <c r="H188" s="253" t="s">
        <v>706</v>
      </c>
      <c r="I188" s="96"/>
      <c r="J188" s="96" t="s">
        <v>569</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707</v>
      </c>
      <c r="F189" s="70" t="s">
        <v>708</v>
      </c>
      <c r="G189" s="73"/>
      <c r="H189" s="76" t="s">
        <v>709</v>
      </c>
      <c r="I189" s="96" t="s">
        <v>710</v>
      </c>
      <c r="J189" s="96"/>
      <c r="K189" s="97">
        <v>25</v>
      </c>
      <c r="L189" s="97">
        <v>25</v>
      </c>
      <c r="M189" s="97">
        <v>25</v>
      </c>
      <c r="N189" s="97">
        <v>25</v>
      </c>
      <c r="O189" s="97">
        <v>25</v>
      </c>
      <c r="P189" s="97">
        <v>25</v>
      </c>
      <c r="Q189" s="76"/>
      <c r="R189" s="76" t="s">
        <v>711</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712</v>
      </c>
      <c r="G190" s="73"/>
      <c r="H190" s="76" t="s">
        <v>713</v>
      </c>
      <c r="I190" s="96" t="s">
        <v>552</v>
      </c>
      <c r="J190" s="96"/>
      <c r="K190" s="97">
        <v>0.09</v>
      </c>
      <c r="L190" s="97">
        <v>0.09</v>
      </c>
      <c r="M190" s="97">
        <v>0.09</v>
      </c>
      <c r="N190" s="97">
        <v>0.09</v>
      </c>
      <c r="O190" s="97">
        <v>0.09</v>
      </c>
      <c r="P190" s="97">
        <v>0.09</v>
      </c>
      <c r="Q190" s="76"/>
      <c r="R190" s="76" t="s">
        <v>562</v>
      </c>
      <c r="S190" s="76" t="s">
        <v>562</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714</v>
      </c>
      <c r="G191" s="73"/>
      <c r="H191" s="76" t="s">
        <v>715</v>
      </c>
      <c r="I191" s="96" t="s">
        <v>716</v>
      </c>
      <c r="J191" s="96"/>
      <c r="K191" s="97">
        <v>0.26</v>
      </c>
      <c r="L191" s="97">
        <v>0.26</v>
      </c>
      <c r="M191" s="97">
        <v>0.36</v>
      </c>
      <c r="N191" s="97">
        <v>0.31</v>
      </c>
      <c r="O191" s="97">
        <v>0.36</v>
      </c>
      <c r="P191" s="97">
        <v>0.36</v>
      </c>
      <c r="Q191" s="76"/>
      <c r="R191" s="76" t="s">
        <v>562</v>
      </c>
      <c r="S191" s="76" t="s">
        <v>562</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717</v>
      </c>
      <c r="G192" s="73"/>
      <c r="H192" s="76" t="s">
        <v>718</v>
      </c>
      <c r="I192" s="96" t="s">
        <v>579</v>
      </c>
      <c r="J192" s="96"/>
      <c r="K192" s="97">
        <v>8.0000000000000007E-5</v>
      </c>
      <c r="L192" s="97">
        <v>8.0000000000000007E-5</v>
      </c>
      <c r="M192" s="97">
        <v>8.0000000000000007E-5</v>
      </c>
      <c r="N192" s="97">
        <v>8.0000000000000007E-5</v>
      </c>
      <c r="O192" s="97">
        <v>8.0000000000000007E-5</v>
      </c>
      <c r="P192" s="97">
        <v>8.0000000000000007E-5</v>
      </c>
      <c r="Q192" s="76"/>
      <c r="R192" s="76" t="s">
        <v>562</v>
      </c>
      <c r="S192" s="76" t="s">
        <v>562</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719</v>
      </c>
      <c r="G193" s="73"/>
      <c r="H193" s="76" t="s">
        <v>720</v>
      </c>
      <c r="I193" s="96" t="s">
        <v>552</v>
      </c>
      <c r="J193" s="96"/>
      <c r="K193" s="97">
        <v>0.84</v>
      </c>
      <c r="L193" s="97">
        <v>0.84</v>
      </c>
      <c r="M193" s="97">
        <v>0.84</v>
      </c>
      <c r="N193" s="97">
        <v>0.84</v>
      </c>
      <c r="O193" s="97">
        <v>0.84</v>
      </c>
      <c r="P193" s="97">
        <v>0.84</v>
      </c>
      <c r="Q193" s="76"/>
      <c r="R193" s="76" t="s">
        <v>562</v>
      </c>
      <c r="S193" s="76" t="s">
        <v>562</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721</v>
      </c>
      <c r="G194" s="73"/>
      <c r="H194" s="76" t="s">
        <v>722</v>
      </c>
      <c r="I194" s="96" t="s">
        <v>552</v>
      </c>
      <c r="J194" s="96"/>
      <c r="K194" s="97">
        <v>0.23</v>
      </c>
      <c r="L194" s="97">
        <v>0.23</v>
      </c>
      <c r="M194" s="97">
        <v>0.23</v>
      </c>
      <c r="N194" s="97">
        <v>0.23</v>
      </c>
      <c r="O194" s="97">
        <v>0.23</v>
      </c>
      <c r="P194" s="97">
        <v>0.23</v>
      </c>
      <c r="Q194" s="76"/>
      <c r="R194" s="76" t="s">
        <v>723</v>
      </c>
      <c r="S194" s="76" t="s">
        <v>562</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724</v>
      </c>
      <c r="G195" s="73"/>
      <c r="H195" s="76" t="s">
        <v>725</v>
      </c>
      <c r="I195" s="96" t="s">
        <v>726</v>
      </c>
      <c r="J195" s="96"/>
      <c r="K195" s="97">
        <v>0.02</v>
      </c>
      <c r="L195" s="97">
        <v>0.02</v>
      </c>
      <c r="M195" s="97">
        <v>2.5000000000000001E-3</v>
      </c>
      <c r="N195" s="97">
        <v>2.5000000000000001E-3</v>
      </c>
      <c r="O195" s="97">
        <v>2.5000000000000001E-3</v>
      </c>
      <c r="P195" s="97">
        <v>2.5000000000000001E-3</v>
      </c>
      <c r="Q195" s="76"/>
      <c r="R195" s="76" t="s">
        <v>723</v>
      </c>
      <c r="S195" s="76" t="s">
        <v>727</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728</v>
      </c>
      <c r="G196" s="73"/>
      <c r="H196" s="76" t="s">
        <v>729</v>
      </c>
      <c r="I196" s="96" t="s">
        <v>624</v>
      </c>
      <c r="J196" s="96"/>
      <c r="K196" s="97">
        <v>0.9</v>
      </c>
      <c r="L196" s="97">
        <v>0.9</v>
      </c>
      <c r="M196" s="97">
        <v>0.9</v>
      </c>
      <c r="N196" s="97">
        <v>0.9</v>
      </c>
      <c r="O196" s="97">
        <v>0.9</v>
      </c>
      <c r="P196" s="97">
        <v>0.9</v>
      </c>
      <c r="Q196" s="76"/>
      <c r="R196" s="76" t="s">
        <v>562</v>
      </c>
      <c r="S196" s="76" t="s">
        <v>727</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730</v>
      </c>
      <c r="G197" s="73"/>
      <c r="H197" s="76" t="s">
        <v>731</v>
      </c>
      <c r="I197" s="96" t="s">
        <v>2317</v>
      </c>
      <c r="J197" s="96"/>
      <c r="K197" s="97">
        <v>5.7000000000000003E-5</v>
      </c>
      <c r="L197" s="97">
        <v>5.7000000000000003E-5</v>
      </c>
      <c r="M197" s="97">
        <v>5.7000000000000003E-5</v>
      </c>
      <c r="N197" s="97">
        <v>5.7000000000000003E-5</v>
      </c>
      <c r="O197" s="97">
        <v>5.7000000000000003E-5</v>
      </c>
      <c r="P197" s="97">
        <v>5.7000000000000003E-5</v>
      </c>
      <c r="Q197" s="76"/>
      <c r="R197" s="76" t="s">
        <v>723</v>
      </c>
      <c r="S197" s="76" t="s">
        <v>727</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732</v>
      </c>
      <c r="G198" s="73"/>
      <c r="H198" s="76" t="s">
        <v>733</v>
      </c>
      <c r="I198" s="96" t="s">
        <v>676</v>
      </c>
      <c r="J198" s="96"/>
      <c r="K198" s="97">
        <v>0.16</v>
      </c>
      <c r="L198" s="97">
        <v>0.16</v>
      </c>
      <c r="M198" s="97">
        <v>0.16</v>
      </c>
      <c r="N198" s="97">
        <v>0.16</v>
      </c>
      <c r="O198" s="97">
        <v>0.16</v>
      </c>
      <c r="P198" s="97">
        <v>0.16</v>
      </c>
      <c r="Q198" s="76"/>
      <c r="R198" s="76" t="s">
        <v>723</v>
      </c>
      <c r="S198" s="76" t="s">
        <v>727</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734</v>
      </c>
      <c r="G199" s="73"/>
      <c r="H199" s="76" t="s">
        <v>735</v>
      </c>
      <c r="I199" s="96" t="s">
        <v>574</v>
      </c>
      <c r="J199" s="96"/>
      <c r="K199" s="97">
        <v>1.52E-2</v>
      </c>
      <c r="L199" s="97">
        <v>1.52E-2</v>
      </c>
      <c r="M199" s="97">
        <v>1.52E-2</v>
      </c>
      <c r="N199" s="97">
        <v>1.52E-2</v>
      </c>
      <c r="O199" s="97">
        <v>1.52E-2</v>
      </c>
      <c r="P199" s="97">
        <v>1.52E-2</v>
      </c>
      <c r="Q199" s="76"/>
      <c r="R199" s="76" t="s">
        <v>562</v>
      </c>
      <c r="S199" s="76" t="s">
        <v>562</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736</v>
      </c>
      <c r="G200" s="73"/>
      <c r="H200" s="76" t="s">
        <v>737</v>
      </c>
      <c r="I200" s="96" t="s">
        <v>676</v>
      </c>
      <c r="J200" s="96"/>
      <c r="K200" s="265">
        <v>4.6000000000000001E-4</v>
      </c>
      <c r="L200" s="265">
        <v>4.6000000000000001E-4</v>
      </c>
      <c r="M200" s="97">
        <v>5.2599999999999999E-4</v>
      </c>
      <c r="N200" s="97">
        <v>5.2599999999999999E-4</v>
      </c>
      <c r="O200" s="97">
        <v>5.2599999999999999E-4</v>
      </c>
      <c r="P200" s="97">
        <v>5.2599999999999999E-4</v>
      </c>
      <c r="Q200" s="76"/>
      <c r="R200" s="76" t="s">
        <v>738</v>
      </c>
      <c r="S200" s="76" t="s">
        <v>738</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739</v>
      </c>
      <c r="G201" s="73"/>
      <c r="H201" s="76" t="s">
        <v>740</v>
      </c>
      <c r="I201" s="96" t="s">
        <v>552</v>
      </c>
      <c r="J201" s="96"/>
      <c r="K201" s="265">
        <v>1.47E-4</v>
      </c>
      <c r="L201" s="265">
        <v>1.47E-4</v>
      </c>
      <c r="M201" s="97">
        <v>1.61E-2</v>
      </c>
      <c r="N201" s="97">
        <v>1.29E-2</v>
      </c>
      <c r="O201" s="97">
        <v>1.61E-2</v>
      </c>
      <c r="P201" s="97">
        <v>1.61E-2</v>
      </c>
      <c r="Q201" s="76"/>
      <c r="R201" s="76" t="s">
        <v>738</v>
      </c>
      <c r="S201" s="76" t="s">
        <v>738</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741</v>
      </c>
      <c r="G202" s="73"/>
      <c r="H202" s="76" t="s">
        <v>742</v>
      </c>
      <c r="I202" s="96" t="s">
        <v>743</v>
      </c>
      <c r="J202" s="96"/>
      <c r="K202" s="97">
        <v>3.375E-3</v>
      </c>
      <c r="L202" s="97">
        <v>3.375E-3</v>
      </c>
      <c r="M202" s="97">
        <v>4.2200000000000001E-2</v>
      </c>
      <c r="N202" s="97">
        <v>3.3799999999999997E-2</v>
      </c>
      <c r="O202" s="97">
        <v>4.2200000000000001E-2</v>
      </c>
      <c r="P202" s="97">
        <v>4.2200000000000001E-2</v>
      </c>
      <c r="Q202" s="76"/>
      <c r="R202" s="76" t="s">
        <v>738</v>
      </c>
      <c r="S202" s="76" t="s">
        <v>738</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744</v>
      </c>
      <c r="G203" s="73"/>
      <c r="H203" s="76" t="s">
        <v>745</v>
      </c>
      <c r="I203" s="96" t="s">
        <v>746</v>
      </c>
      <c r="J203" s="96"/>
      <c r="K203" s="76"/>
      <c r="L203" s="76"/>
      <c r="M203" s="97">
        <v>1.1E-4</v>
      </c>
      <c r="N203" s="97">
        <v>1.1E-4</v>
      </c>
      <c r="O203" s="97">
        <v>1.1E-4</v>
      </c>
      <c r="P203" s="97">
        <v>1.1E-4</v>
      </c>
      <c r="Q203" s="76"/>
      <c r="R203" s="76"/>
      <c r="S203" s="76" t="s">
        <v>562</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747</v>
      </c>
      <c r="G204" s="73"/>
      <c r="H204" s="76" t="s">
        <v>748</v>
      </c>
      <c r="I204" s="96" t="s">
        <v>552</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749</v>
      </c>
      <c r="G205" s="73"/>
      <c r="H205" s="76" t="s">
        <v>750</v>
      </c>
      <c r="I205" s="96" t="s">
        <v>2316</v>
      </c>
      <c r="J205" s="96"/>
      <c r="K205" s="97">
        <v>2.5999999999999999E-3</v>
      </c>
      <c r="L205" s="97">
        <v>2.5999999999999999E-3</v>
      </c>
      <c r="M205" s="97">
        <v>2.5999999999999999E-3</v>
      </c>
      <c r="N205" s="97">
        <v>2.5999999999999999E-3</v>
      </c>
      <c r="O205" s="97">
        <v>2.5999999999999999E-3</v>
      </c>
      <c r="P205" s="97">
        <v>2.5999999999999999E-3</v>
      </c>
      <c r="Q205" s="76"/>
      <c r="R205" s="76"/>
      <c r="S205" s="76" t="s">
        <v>562</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751</v>
      </c>
      <c r="G206" s="73"/>
      <c r="H206" s="76" t="s">
        <v>752</v>
      </c>
      <c r="I206" s="96" t="s">
        <v>753</v>
      </c>
      <c r="J206" s="96"/>
      <c r="K206" s="97">
        <v>40</v>
      </c>
      <c r="L206" s="97">
        <v>40</v>
      </c>
      <c r="M206" s="97">
        <v>5</v>
      </c>
      <c r="N206" s="97">
        <v>5</v>
      </c>
      <c r="O206" s="97">
        <v>5</v>
      </c>
      <c r="P206" s="97">
        <v>5</v>
      </c>
      <c r="Q206" s="76"/>
      <c r="R206" s="76" t="s">
        <v>562</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754</v>
      </c>
      <c r="G207" s="73"/>
      <c r="H207" s="76" t="s">
        <v>755</v>
      </c>
      <c r="I207" s="96" t="s">
        <v>756</v>
      </c>
      <c r="J207" s="96"/>
      <c r="K207" s="97">
        <v>100</v>
      </c>
      <c r="L207" s="97">
        <v>100</v>
      </c>
      <c r="M207" s="97">
        <v>100</v>
      </c>
      <c r="N207" s="97">
        <v>100</v>
      </c>
      <c r="O207" s="97">
        <v>100</v>
      </c>
      <c r="P207" s="97">
        <v>100</v>
      </c>
      <c r="Q207" s="76"/>
      <c r="R207" s="76" t="s">
        <v>562</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757</v>
      </c>
      <c r="G208" s="73"/>
      <c r="H208" s="76" t="s">
        <v>758</v>
      </c>
      <c r="I208" s="96" t="s">
        <v>756</v>
      </c>
      <c r="J208" s="96"/>
      <c r="K208" s="97">
        <v>100</v>
      </c>
      <c r="L208" s="97">
        <v>100</v>
      </c>
      <c r="M208" s="97">
        <v>100</v>
      </c>
      <c r="N208" s="97">
        <v>100</v>
      </c>
      <c r="O208" s="97">
        <v>100</v>
      </c>
      <c r="P208" s="97">
        <v>100</v>
      </c>
      <c r="Q208" s="76"/>
      <c r="R208" s="76" t="s">
        <v>562</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2936</v>
      </c>
      <c r="G209" s="73"/>
      <c r="H209" s="76" t="s">
        <v>2939</v>
      </c>
      <c r="I209" s="96" t="s">
        <v>2940</v>
      </c>
      <c r="J209" s="96"/>
      <c r="K209" s="97">
        <v>0</v>
      </c>
      <c r="L209" s="97">
        <v>0</v>
      </c>
      <c r="M209" s="97">
        <v>0</v>
      </c>
      <c r="N209" s="97">
        <v>0</v>
      </c>
      <c r="O209" s="97">
        <v>0</v>
      </c>
      <c r="P209" s="97">
        <v>0</v>
      </c>
      <c r="Q209" s="76"/>
      <c r="R209" s="76" t="s">
        <v>2929</v>
      </c>
      <c r="S209" s="76" t="s">
        <v>2929</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2937</v>
      </c>
      <c r="G210" s="73"/>
      <c r="H210" s="76" t="s">
        <v>2941</v>
      </c>
      <c r="I210" s="96" t="s">
        <v>2940</v>
      </c>
      <c r="J210" s="96"/>
      <c r="K210" s="97">
        <v>1.9E-2</v>
      </c>
      <c r="L210" s="97">
        <v>1.9E-2</v>
      </c>
      <c r="M210" s="97">
        <v>1.9E-2</v>
      </c>
      <c r="N210" s="97">
        <v>1.9E-2</v>
      </c>
      <c r="O210" s="97">
        <v>1.9E-2</v>
      </c>
      <c r="P210" s="97">
        <v>1.9E-2</v>
      </c>
      <c r="Q210" s="76"/>
      <c r="R210" s="76" t="s">
        <v>2929</v>
      </c>
      <c r="S210" s="76" t="s">
        <v>2929</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2938</v>
      </c>
      <c r="G211" s="73"/>
      <c r="H211" s="76" t="s">
        <v>2942</v>
      </c>
      <c r="I211" s="96" t="s">
        <v>2940</v>
      </c>
      <c r="J211" s="96"/>
      <c r="K211" s="97">
        <v>0.185</v>
      </c>
      <c r="L211" s="97">
        <v>0.185</v>
      </c>
      <c r="M211" s="97">
        <v>0.185</v>
      </c>
      <c r="N211" s="97">
        <v>0.185</v>
      </c>
      <c r="O211" s="97">
        <v>0.185</v>
      </c>
      <c r="P211" s="97">
        <v>0.185</v>
      </c>
      <c r="Q211" s="76"/>
      <c r="R211" s="76" t="s">
        <v>2929</v>
      </c>
      <c r="S211" s="76" t="s">
        <v>2929</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759</v>
      </c>
      <c r="G212" s="73"/>
      <c r="H212" s="253" t="s">
        <v>760</v>
      </c>
      <c r="I212" s="96"/>
      <c r="J212" s="96" t="s">
        <v>569</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761</v>
      </c>
      <c r="F213" s="70" t="s">
        <v>762</v>
      </c>
      <c r="G213" s="73"/>
      <c r="H213" s="76" t="s">
        <v>545</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763</v>
      </c>
      <c r="G214" s="73"/>
      <c r="H214" s="76" t="s">
        <v>764</v>
      </c>
      <c r="I214" s="96" t="s">
        <v>552</v>
      </c>
      <c r="J214" s="96"/>
      <c r="K214" s="97">
        <v>0.3</v>
      </c>
      <c r="L214" s="97">
        <v>0.3</v>
      </c>
      <c r="M214" s="97">
        <v>0.3</v>
      </c>
      <c r="N214" s="97">
        <v>0.3</v>
      </c>
      <c r="O214" s="97">
        <v>0.3</v>
      </c>
      <c r="P214" s="97">
        <v>0.3</v>
      </c>
      <c r="Q214" s="76"/>
      <c r="R214" s="76" t="s">
        <v>765</v>
      </c>
      <c r="S214" s="76" t="s">
        <v>765</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766</v>
      </c>
      <c r="G215" s="73"/>
      <c r="H215" s="76" t="s">
        <v>767</v>
      </c>
      <c r="I215" s="96" t="s">
        <v>552</v>
      </c>
      <c r="J215" s="96"/>
      <c r="K215" s="97">
        <v>0.25</v>
      </c>
      <c r="L215" s="97">
        <v>0.25</v>
      </c>
      <c r="M215" s="97">
        <v>0.25</v>
      </c>
      <c r="N215" s="97">
        <v>0.25</v>
      </c>
      <c r="O215" s="97">
        <v>0.25</v>
      </c>
      <c r="P215" s="97">
        <v>0.25</v>
      </c>
      <c r="Q215" s="76"/>
      <c r="R215" s="76" t="s">
        <v>765</v>
      </c>
      <c r="S215" s="76" t="s">
        <v>765</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768</v>
      </c>
      <c r="G216" s="73"/>
      <c r="H216" s="76" t="s">
        <v>769</v>
      </c>
      <c r="I216" s="96" t="s">
        <v>552</v>
      </c>
      <c r="J216" s="96"/>
      <c r="K216" s="97">
        <v>0.1</v>
      </c>
      <c r="L216" s="97">
        <v>0.1</v>
      </c>
      <c r="M216" s="97">
        <v>0.1</v>
      </c>
      <c r="N216" s="97">
        <v>0.1</v>
      </c>
      <c r="O216" s="97">
        <v>0.1</v>
      </c>
      <c r="P216" s="97">
        <v>0.1</v>
      </c>
      <c r="Q216" s="76"/>
      <c r="R216" s="76" t="s">
        <v>765</v>
      </c>
      <c r="S216" s="76" t="s">
        <v>765</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770</v>
      </c>
      <c r="G217" s="73"/>
      <c r="H217" s="76" t="s">
        <v>771</v>
      </c>
      <c r="I217" s="96" t="s">
        <v>596</v>
      </c>
      <c r="J217" s="96"/>
      <c r="K217" s="97">
        <v>7.0000000000000001E-3</v>
      </c>
      <c r="L217" s="97">
        <v>7.0000000000000001E-3</v>
      </c>
      <c r="M217" s="97">
        <v>7.0000000000000001E-3</v>
      </c>
      <c r="N217" s="97">
        <v>7.0000000000000001E-3</v>
      </c>
      <c r="O217" s="97">
        <v>7.0000000000000001E-3</v>
      </c>
      <c r="P217" s="97">
        <v>7.0000000000000001E-3</v>
      </c>
      <c r="Q217" s="76"/>
      <c r="R217" s="76" t="s">
        <v>765</v>
      </c>
      <c r="S217" s="76" t="s">
        <v>765</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772</v>
      </c>
      <c r="G218" s="73"/>
      <c r="H218" s="76" t="s">
        <v>773</v>
      </c>
      <c r="I218" s="96" t="s">
        <v>596</v>
      </c>
      <c r="J218" s="96"/>
      <c r="K218" s="97">
        <v>5.0000000000000001E-3</v>
      </c>
      <c r="L218" s="97">
        <v>5.0000000000000001E-3</v>
      </c>
      <c r="M218" s="97">
        <v>5.0000000000000001E-3</v>
      </c>
      <c r="N218" s="97">
        <v>5.0000000000000001E-3</v>
      </c>
      <c r="O218" s="97">
        <v>5.0000000000000001E-3</v>
      </c>
      <c r="P218" s="97">
        <v>5.0000000000000001E-3</v>
      </c>
      <c r="Q218" s="76"/>
      <c r="R218" s="76" t="s">
        <v>765</v>
      </c>
      <c r="S218" s="76" t="s">
        <v>765</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774</v>
      </c>
      <c r="G219" s="73"/>
      <c r="H219" s="76" t="s">
        <v>775</v>
      </c>
      <c r="I219" s="96" t="s">
        <v>552</v>
      </c>
      <c r="J219" s="96"/>
      <c r="K219" s="97">
        <v>0.35</v>
      </c>
      <c r="L219" s="97">
        <v>0.35</v>
      </c>
      <c r="M219" s="97">
        <v>0.35</v>
      </c>
      <c r="N219" s="97">
        <v>0.35</v>
      </c>
      <c r="O219" s="97">
        <v>0.35</v>
      </c>
      <c r="P219" s="97">
        <v>0.35</v>
      </c>
      <c r="Q219" s="76"/>
      <c r="R219" s="76" t="s">
        <v>765</v>
      </c>
      <c r="S219" s="76" t="s">
        <v>765</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776</v>
      </c>
      <c r="G220" s="73"/>
      <c r="H220" s="76" t="s">
        <v>777</v>
      </c>
      <c r="I220" s="96" t="s">
        <v>552</v>
      </c>
      <c r="J220" s="96"/>
      <c r="K220" s="97">
        <v>0.1</v>
      </c>
      <c r="L220" s="97">
        <v>0.1</v>
      </c>
      <c r="M220" s="97">
        <v>0.1</v>
      </c>
      <c r="N220" s="97">
        <v>0.1</v>
      </c>
      <c r="O220" s="97">
        <v>0.1</v>
      </c>
      <c r="P220" s="97">
        <v>0.1</v>
      </c>
      <c r="Q220" s="76"/>
      <c r="R220" s="76" t="s">
        <v>723</v>
      </c>
      <c r="S220" s="76" t="s">
        <v>765</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778</v>
      </c>
      <c r="G221" s="73"/>
      <c r="H221" s="253" t="s">
        <v>779</v>
      </c>
      <c r="I221" s="96"/>
      <c r="J221" s="96" t="s">
        <v>569</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780</v>
      </c>
      <c r="F222" s="70" t="s">
        <v>781</v>
      </c>
      <c r="G222" s="73"/>
      <c r="H222" s="76" t="s">
        <v>545</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782</v>
      </c>
      <c r="G223" s="73"/>
      <c r="H223" s="76" t="s">
        <v>783</v>
      </c>
      <c r="I223" s="96" t="s">
        <v>552</v>
      </c>
      <c r="J223" s="96"/>
      <c r="K223" s="97">
        <v>0.05</v>
      </c>
      <c r="L223" s="97">
        <v>0.05</v>
      </c>
      <c r="M223" s="97">
        <v>0.05</v>
      </c>
      <c r="N223" s="97">
        <v>0.05</v>
      </c>
      <c r="O223" s="97">
        <v>0.05</v>
      </c>
      <c r="P223" s="97">
        <v>0.05</v>
      </c>
      <c r="Q223" s="76"/>
      <c r="R223" s="76" t="s">
        <v>784</v>
      </c>
      <c r="S223" s="76" t="s">
        <v>784</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785</v>
      </c>
      <c r="G224" s="73"/>
      <c r="H224" s="76" t="s">
        <v>786</v>
      </c>
      <c r="I224" s="96" t="s">
        <v>552</v>
      </c>
      <c r="J224" s="96"/>
      <c r="K224" s="97">
        <v>0.85</v>
      </c>
      <c r="L224" s="97">
        <v>0.85</v>
      </c>
      <c r="M224" s="97">
        <v>0.85</v>
      </c>
      <c r="N224" s="97">
        <v>0.85</v>
      </c>
      <c r="O224" s="97">
        <v>0.85</v>
      </c>
      <c r="P224" s="97">
        <v>0.85</v>
      </c>
      <c r="Q224" s="76"/>
      <c r="R224" s="76" t="s">
        <v>784</v>
      </c>
      <c r="S224" s="76" t="s">
        <v>784</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787</v>
      </c>
      <c r="G225" s="73"/>
      <c r="H225" s="76" t="s">
        <v>788</v>
      </c>
      <c r="I225" s="96" t="s">
        <v>552</v>
      </c>
      <c r="J225" s="96"/>
      <c r="K225" s="97">
        <v>5.5</v>
      </c>
      <c r="L225" s="97">
        <v>5.5</v>
      </c>
      <c r="M225" s="97">
        <v>5.5</v>
      </c>
      <c r="N225" s="97">
        <v>5.5</v>
      </c>
      <c r="O225" s="97">
        <v>5.5</v>
      </c>
      <c r="P225" s="97">
        <v>5.5</v>
      </c>
      <c r="Q225" s="76"/>
      <c r="R225" s="76" t="s">
        <v>784</v>
      </c>
      <c r="S225" s="76" t="s">
        <v>784</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789</v>
      </c>
      <c r="G226" s="73"/>
      <c r="H226" s="76" t="s">
        <v>790</v>
      </c>
      <c r="I226" s="96" t="s">
        <v>552</v>
      </c>
      <c r="J226" s="96"/>
      <c r="K226" s="97">
        <v>0.17799999999999999</v>
      </c>
      <c r="L226" s="97">
        <v>0.17799999999999999</v>
      </c>
      <c r="M226" s="97">
        <v>0.17799999999999999</v>
      </c>
      <c r="N226" s="97">
        <v>0.17799999999999999</v>
      </c>
      <c r="O226" s="97">
        <v>0.17799999999999999</v>
      </c>
      <c r="P226" s="97">
        <v>0.17799999999999999</v>
      </c>
      <c r="Q226" s="76"/>
      <c r="R226" s="76" t="s">
        <v>784</v>
      </c>
      <c r="S226" s="76" t="s">
        <v>784</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791</v>
      </c>
      <c r="G227" s="73"/>
      <c r="H227" s="76" t="s">
        <v>792</v>
      </c>
      <c r="I227" s="96" t="s">
        <v>624</v>
      </c>
      <c r="J227" s="96"/>
      <c r="K227" s="97">
        <v>0.92</v>
      </c>
      <c r="L227" s="97">
        <v>0.92</v>
      </c>
      <c r="M227" s="97">
        <v>0.92</v>
      </c>
      <c r="N227" s="97">
        <v>0.92</v>
      </c>
      <c r="O227" s="97">
        <v>0.92</v>
      </c>
      <c r="P227" s="97">
        <v>0.92</v>
      </c>
      <c r="Q227" s="76"/>
      <c r="R227" s="76" t="s">
        <v>677</v>
      </c>
      <c r="S227" s="76" t="s">
        <v>677</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793</v>
      </c>
      <c r="G228" s="73"/>
      <c r="H228" s="76" t="s">
        <v>794</v>
      </c>
      <c r="I228" s="96" t="s">
        <v>552</v>
      </c>
      <c r="J228" s="96"/>
      <c r="K228" s="97">
        <v>1</v>
      </c>
      <c r="L228" s="97">
        <v>1</v>
      </c>
      <c r="M228" s="97">
        <v>1</v>
      </c>
      <c r="N228" s="97">
        <v>1</v>
      </c>
      <c r="O228" s="97">
        <v>1</v>
      </c>
      <c r="P228" s="97">
        <v>1</v>
      </c>
      <c r="Q228" s="76"/>
      <c r="R228" s="76" t="s">
        <v>738</v>
      </c>
      <c r="S228" s="76" t="s">
        <v>738</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795</v>
      </c>
      <c r="G229" s="73"/>
      <c r="H229" s="76" t="s">
        <v>796</v>
      </c>
      <c r="I229" s="96" t="s">
        <v>552</v>
      </c>
      <c r="J229" s="96"/>
      <c r="K229" s="97">
        <v>0.6</v>
      </c>
      <c r="L229" s="97">
        <v>0.6</v>
      </c>
      <c r="M229" s="97">
        <v>0.6</v>
      </c>
      <c r="N229" s="97">
        <v>0.6</v>
      </c>
      <c r="O229" s="97">
        <v>0.6</v>
      </c>
      <c r="P229" s="97">
        <v>0.6</v>
      </c>
      <c r="Q229" s="76"/>
      <c r="R229" s="76" t="s">
        <v>738</v>
      </c>
      <c r="S229" s="76" t="s">
        <v>738</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797</v>
      </c>
      <c r="G230" s="73"/>
      <c r="H230" s="76" t="s">
        <v>798</v>
      </c>
      <c r="I230" s="96" t="s">
        <v>552</v>
      </c>
      <c r="J230" s="96"/>
      <c r="K230" s="97">
        <v>0.25</v>
      </c>
      <c r="L230" s="97">
        <v>0.25</v>
      </c>
      <c r="M230" s="97">
        <v>0.25</v>
      </c>
      <c r="N230" s="97">
        <v>0.25</v>
      </c>
      <c r="O230" s="97">
        <v>0.25</v>
      </c>
      <c r="P230" s="97">
        <v>0.25</v>
      </c>
      <c r="Q230" s="76"/>
      <c r="R230" s="76" t="s">
        <v>738</v>
      </c>
      <c r="S230" s="76" t="s">
        <v>738</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799</v>
      </c>
      <c r="G231" s="73"/>
      <c r="H231" s="76" t="s">
        <v>800</v>
      </c>
      <c r="I231" s="96" t="s">
        <v>552</v>
      </c>
      <c r="J231" s="96"/>
      <c r="K231" s="97">
        <v>0.9</v>
      </c>
      <c r="L231" s="97">
        <v>0.9</v>
      </c>
      <c r="M231" s="97">
        <v>0.9</v>
      </c>
      <c r="N231" s="97">
        <v>0.9</v>
      </c>
      <c r="O231" s="97">
        <v>0.9</v>
      </c>
      <c r="P231" s="97">
        <v>0.9</v>
      </c>
      <c r="Q231" s="76"/>
      <c r="R231" s="76" t="s">
        <v>801</v>
      </c>
      <c r="S231" s="76" t="s">
        <v>801</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802</v>
      </c>
      <c r="G232" s="73"/>
      <c r="H232" s="253" t="s">
        <v>803</v>
      </c>
      <c r="I232" s="96"/>
      <c r="J232" s="96" t="s">
        <v>569</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804</v>
      </c>
      <c r="F233" s="70" t="s">
        <v>805</v>
      </c>
      <c r="G233" s="73"/>
      <c r="H233" s="76" t="s">
        <v>806</v>
      </c>
      <c r="I233" s="96" t="s">
        <v>581</v>
      </c>
      <c r="J233" s="96"/>
      <c r="K233" s="97">
        <v>90</v>
      </c>
      <c r="L233" s="97">
        <v>90</v>
      </c>
      <c r="M233" s="97">
        <v>0</v>
      </c>
      <c r="N233" s="97">
        <v>0</v>
      </c>
      <c r="O233" s="97">
        <v>0</v>
      </c>
      <c r="P233" s="97">
        <v>0</v>
      </c>
      <c r="Q233" s="76"/>
      <c r="R233" s="76" t="s">
        <v>807</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808</v>
      </c>
      <c r="G234" s="73"/>
      <c r="H234" s="76" t="s">
        <v>809</v>
      </c>
      <c r="I234" s="96" t="s">
        <v>581</v>
      </c>
      <c r="J234" s="96"/>
      <c r="K234" s="97">
        <v>150</v>
      </c>
      <c r="L234" s="97">
        <v>150</v>
      </c>
      <c r="M234" s="97">
        <v>285</v>
      </c>
      <c r="N234" s="97">
        <v>285</v>
      </c>
      <c r="O234" s="97">
        <v>285</v>
      </c>
      <c r="P234" s="97">
        <v>285</v>
      </c>
      <c r="Q234" s="76"/>
      <c r="R234" s="76" t="s">
        <v>810</v>
      </c>
      <c r="S234" s="76" t="s">
        <v>810</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811</v>
      </c>
      <c r="G235" s="73"/>
      <c r="H235" s="76" t="s">
        <v>812</v>
      </c>
      <c r="I235" s="96" t="s">
        <v>552</v>
      </c>
      <c r="J235" s="96"/>
      <c r="K235" s="97">
        <v>1.304</v>
      </c>
      <c r="L235" s="97">
        <v>1.304</v>
      </c>
      <c r="M235" s="97">
        <v>2.2000000000000002</v>
      </c>
      <c r="N235" s="97">
        <v>2.2000000000000002</v>
      </c>
      <c r="O235" s="97">
        <v>2.2000000000000002</v>
      </c>
      <c r="P235" s="97">
        <v>2.2000000000000002</v>
      </c>
      <c r="Q235" s="76"/>
      <c r="R235" s="76" t="s">
        <v>810</v>
      </c>
      <c r="S235" s="76" t="s">
        <v>810</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813</v>
      </c>
      <c r="G236" s="73"/>
      <c r="H236" s="76" t="s">
        <v>812</v>
      </c>
      <c r="I236" s="96" t="s">
        <v>552</v>
      </c>
      <c r="J236" s="96"/>
      <c r="K236" s="97">
        <v>2.625</v>
      </c>
      <c r="L236" s="97">
        <v>2.625</v>
      </c>
      <c r="M236" s="97">
        <v>1.77</v>
      </c>
      <c r="N236" s="97">
        <v>1.77</v>
      </c>
      <c r="O236" s="97">
        <v>1.77</v>
      </c>
      <c r="P236" s="97">
        <v>1.77</v>
      </c>
      <c r="Q236" s="76"/>
      <c r="R236" s="76" t="s">
        <v>810</v>
      </c>
      <c r="S236" s="76" t="s">
        <v>810</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814</v>
      </c>
      <c r="G237" s="73"/>
      <c r="H237" s="76" t="s">
        <v>815</v>
      </c>
      <c r="I237" s="96" t="s">
        <v>552</v>
      </c>
      <c r="J237" s="96"/>
      <c r="K237" s="97">
        <v>0.33</v>
      </c>
      <c r="L237" s="97">
        <v>0.33</v>
      </c>
      <c r="M237" s="97">
        <v>0.33</v>
      </c>
      <c r="N237" s="97">
        <v>0.33</v>
      </c>
      <c r="O237" s="97">
        <v>0.33</v>
      </c>
      <c r="P237" s="97">
        <v>0.33</v>
      </c>
      <c r="Q237" s="76"/>
      <c r="R237" s="76" t="s">
        <v>810</v>
      </c>
      <c r="S237" s="76" t="s">
        <v>810</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816</v>
      </c>
      <c r="G238" s="73"/>
      <c r="H238" s="76" t="s">
        <v>817</v>
      </c>
      <c r="I238" s="96" t="s">
        <v>818</v>
      </c>
      <c r="J238" s="96"/>
      <c r="K238" s="97">
        <v>1.43</v>
      </c>
      <c r="L238" s="97">
        <v>1.43</v>
      </c>
      <c r="M238" s="97">
        <v>1.8</v>
      </c>
      <c r="N238" s="97">
        <v>1.8</v>
      </c>
      <c r="O238" s="97">
        <v>1.8</v>
      </c>
      <c r="P238" s="97">
        <v>1.8</v>
      </c>
      <c r="Q238" s="76"/>
      <c r="R238" s="76" t="s">
        <v>810</v>
      </c>
      <c r="S238" s="76" t="s">
        <v>810</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819</v>
      </c>
      <c r="G239" s="73"/>
      <c r="H239" s="76" t="s">
        <v>820</v>
      </c>
      <c r="I239" s="96" t="s">
        <v>552</v>
      </c>
      <c r="J239" s="96"/>
      <c r="K239" s="97">
        <v>3.38</v>
      </c>
      <c r="L239" s="97">
        <v>3.38</v>
      </c>
      <c r="M239" s="97">
        <v>2.42</v>
      </c>
      <c r="N239" s="97">
        <v>2.42</v>
      </c>
      <c r="O239" s="97">
        <v>2.42</v>
      </c>
      <c r="P239" s="97">
        <v>2.42</v>
      </c>
      <c r="Q239" s="76"/>
      <c r="R239" s="76" t="s">
        <v>810</v>
      </c>
      <c r="S239" s="76" t="s">
        <v>810</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821</v>
      </c>
      <c r="G240" s="73"/>
      <c r="H240" s="76" t="s">
        <v>822</v>
      </c>
      <c r="I240" s="96" t="s">
        <v>552</v>
      </c>
      <c r="J240" s="96"/>
      <c r="K240" s="97">
        <v>0.91</v>
      </c>
      <c r="L240" s="97">
        <v>0.91</v>
      </c>
      <c r="M240" s="97">
        <v>1.1599999999999999</v>
      </c>
      <c r="N240" s="97">
        <v>1.1599999999999999</v>
      </c>
      <c r="O240" s="97">
        <v>1.1599999999999999</v>
      </c>
      <c r="P240" s="97">
        <v>1.1599999999999999</v>
      </c>
      <c r="Q240" s="76"/>
      <c r="R240" s="76" t="s">
        <v>810</v>
      </c>
      <c r="S240" s="76" t="s">
        <v>810</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823</v>
      </c>
      <c r="G241" s="73"/>
      <c r="H241" s="76" t="s">
        <v>824</v>
      </c>
      <c r="I241" s="96" t="s">
        <v>825</v>
      </c>
      <c r="J241" s="96"/>
      <c r="K241" s="97">
        <v>4.33</v>
      </c>
      <c r="L241" s="97">
        <v>4.33</v>
      </c>
      <c r="M241" s="97">
        <v>4.1100000000000003</v>
      </c>
      <c r="N241" s="97">
        <v>4.1100000000000003</v>
      </c>
      <c r="O241" s="97">
        <v>4.1100000000000003</v>
      </c>
      <c r="P241" s="97">
        <v>4.1100000000000003</v>
      </c>
      <c r="Q241" s="76"/>
      <c r="R241" s="76" t="s">
        <v>810</v>
      </c>
      <c r="S241" s="76" t="s">
        <v>810</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826</v>
      </c>
      <c r="G242" s="73"/>
      <c r="H242" s="76" t="s">
        <v>827</v>
      </c>
      <c r="I242" s="96" t="s">
        <v>552</v>
      </c>
      <c r="J242" s="96"/>
      <c r="K242" s="97">
        <v>4.37</v>
      </c>
      <c r="L242" s="97">
        <v>4.37</v>
      </c>
      <c r="M242" s="97">
        <v>343.5</v>
      </c>
      <c r="N242" s="97">
        <v>343.5</v>
      </c>
      <c r="O242" s="97">
        <v>343.5</v>
      </c>
      <c r="P242" s="97">
        <v>343.5</v>
      </c>
      <c r="Q242" s="76"/>
      <c r="R242" s="76" t="s">
        <v>810</v>
      </c>
      <c r="S242" s="76" t="s">
        <v>810</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828</v>
      </c>
      <c r="G243" s="73"/>
      <c r="H243" s="76" t="s">
        <v>829</v>
      </c>
      <c r="I243" s="96" t="s">
        <v>552</v>
      </c>
      <c r="J243" s="96"/>
      <c r="K243" s="97">
        <v>0.96499999999999997</v>
      </c>
      <c r="L243" s="97">
        <v>0.96499999999999997</v>
      </c>
      <c r="M243" s="97">
        <v>1.6400000000000001E-2</v>
      </c>
      <c r="N243" s="97">
        <v>1.6400000000000001E-2</v>
      </c>
      <c r="O243" s="97">
        <v>1.6400000000000001E-2</v>
      </c>
      <c r="P243" s="97">
        <v>1.6400000000000001E-2</v>
      </c>
      <c r="Q243" s="76"/>
      <c r="R243" s="76" t="s">
        <v>810</v>
      </c>
      <c r="S243" s="76" t="s">
        <v>810</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830</v>
      </c>
      <c r="G244" s="73"/>
      <c r="H244" s="76" t="s">
        <v>831</v>
      </c>
      <c r="I244" s="96" t="s">
        <v>818</v>
      </c>
      <c r="J244" s="96"/>
      <c r="K244" s="97">
        <v>0.14499999999999999</v>
      </c>
      <c r="L244" s="97">
        <v>0.14499999999999999</v>
      </c>
      <c r="M244" s="97">
        <v>0.13400000000000001</v>
      </c>
      <c r="N244" s="97">
        <v>0.13400000000000001</v>
      </c>
      <c r="O244" s="97">
        <v>0.13400000000000001</v>
      </c>
      <c r="P244" s="97">
        <v>0.13400000000000001</v>
      </c>
      <c r="Q244" s="76"/>
      <c r="R244" s="76" t="s">
        <v>810</v>
      </c>
      <c r="S244" s="76" t="s">
        <v>810</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832</v>
      </c>
      <c r="G245" s="73"/>
      <c r="H245" s="76" t="s">
        <v>833</v>
      </c>
      <c r="I245" s="96" t="s">
        <v>552</v>
      </c>
      <c r="J245" s="96"/>
      <c r="K245" s="97">
        <v>4.5599999999999996</v>
      </c>
      <c r="L245" s="97">
        <v>4.5599999999999996</v>
      </c>
      <c r="M245" s="97">
        <v>6.22</v>
      </c>
      <c r="N245" s="97">
        <v>6.22</v>
      </c>
      <c r="O245" s="97">
        <v>6.22</v>
      </c>
      <c r="P245" s="97">
        <v>6.22</v>
      </c>
      <c r="Q245" s="76"/>
      <c r="R245" s="76" t="s">
        <v>810</v>
      </c>
      <c r="S245" s="76" t="s">
        <v>810</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834</v>
      </c>
      <c r="G246" s="73"/>
      <c r="H246" s="76" t="s">
        <v>829</v>
      </c>
      <c r="I246" s="96" t="s">
        <v>579</v>
      </c>
      <c r="J246" s="96"/>
      <c r="K246" s="97">
        <v>0.9</v>
      </c>
      <c r="L246" s="97">
        <v>0.9</v>
      </c>
      <c r="M246" s="97">
        <v>0.747</v>
      </c>
      <c r="N246" s="97">
        <v>0.747</v>
      </c>
      <c r="O246" s="97">
        <v>0.747</v>
      </c>
      <c r="P246" s="97">
        <v>0.747</v>
      </c>
      <c r="Q246" s="76"/>
      <c r="R246" s="76" t="s">
        <v>810</v>
      </c>
      <c r="S246" s="76" t="s">
        <v>810</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835</v>
      </c>
      <c r="F247" s="70" t="s">
        <v>836</v>
      </c>
      <c r="G247" s="73"/>
      <c r="H247" s="76" t="s">
        <v>837</v>
      </c>
      <c r="I247" s="96" t="s">
        <v>552</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838</v>
      </c>
      <c r="F248" s="70" t="s">
        <v>747</v>
      </c>
      <c r="G248" s="73"/>
      <c r="H248" s="76" t="s">
        <v>839</v>
      </c>
      <c r="I248" s="96" t="s">
        <v>552</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2961</v>
      </c>
      <c r="G249" s="73"/>
      <c r="H249" s="76" t="s">
        <v>2964</v>
      </c>
      <c r="I249" s="96"/>
      <c r="J249" s="96"/>
      <c r="K249" s="97">
        <v>5.9630000000000001</v>
      </c>
      <c r="L249" s="97">
        <v>5.9630000000000001</v>
      </c>
      <c r="M249" s="97"/>
      <c r="N249" s="97"/>
      <c r="O249" s="97"/>
      <c r="P249" s="97"/>
      <c r="Q249" s="76"/>
      <c r="R249" s="76" t="s">
        <v>2967</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2962</v>
      </c>
      <c r="G250" s="73"/>
      <c r="H250" s="76" t="s">
        <v>2965</v>
      </c>
      <c r="I250" s="96"/>
      <c r="J250" s="96"/>
      <c r="K250" s="97">
        <v>11.2</v>
      </c>
      <c r="L250" s="97">
        <v>11.2</v>
      </c>
      <c r="M250" s="97"/>
      <c r="N250" s="97"/>
      <c r="O250" s="97"/>
      <c r="P250" s="97"/>
      <c r="Q250" s="76"/>
      <c r="R250" s="76" t="s">
        <v>2967</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2963</v>
      </c>
      <c r="G251" s="73"/>
      <c r="H251" s="76" t="s">
        <v>2966</v>
      </c>
      <c r="I251" s="96"/>
      <c r="J251" s="96"/>
      <c r="K251" s="97">
        <v>9.4500000000000001E-3</v>
      </c>
      <c r="L251" s="97">
        <v>9.4500000000000001E-3</v>
      </c>
      <c r="M251" s="97"/>
      <c r="N251" s="97"/>
      <c r="O251" s="97"/>
      <c r="P251" s="97"/>
      <c r="Q251" s="76"/>
      <c r="R251" s="76" t="s">
        <v>2967</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2968</v>
      </c>
      <c r="G252" s="73"/>
      <c r="H252" s="76" t="s">
        <v>2969</v>
      </c>
      <c r="I252" s="96"/>
      <c r="J252" s="96"/>
      <c r="K252" s="97">
        <v>0</v>
      </c>
      <c r="L252" s="97">
        <v>0</v>
      </c>
      <c r="M252" s="97"/>
      <c r="N252" s="97"/>
      <c r="O252" s="97"/>
      <c r="P252" s="97"/>
      <c r="Q252" s="76"/>
      <c r="R252" s="76" t="s">
        <v>2967</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840</v>
      </c>
      <c r="G253" s="73"/>
      <c r="H253" s="253" t="s">
        <v>841</v>
      </c>
      <c r="I253" s="96"/>
      <c r="J253" s="96" t="s">
        <v>569</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842</v>
      </c>
      <c r="F254" s="70" t="s">
        <v>2664</v>
      </c>
      <c r="G254" s="73"/>
      <c r="H254" s="76" t="s">
        <v>843</v>
      </c>
      <c r="I254" s="96" t="s">
        <v>716</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2663</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844</v>
      </c>
      <c r="G255" s="73"/>
      <c r="H255" s="76" t="s">
        <v>845</v>
      </c>
      <c r="I255" s="96" t="s">
        <v>581</v>
      </c>
      <c r="J255" s="96"/>
      <c r="K255" s="97">
        <v>2</v>
      </c>
      <c r="L255" s="97">
        <v>2</v>
      </c>
      <c r="M255" s="97">
        <v>4</v>
      </c>
      <c r="N255" s="97">
        <v>4</v>
      </c>
      <c r="O255" s="97">
        <v>4</v>
      </c>
      <c r="P255" s="97">
        <v>4</v>
      </c>
      <c r="Q255" s="76"/>
      <c r="R255" s="76" t="s">
        <v>723</v>
      </c>
      <c r="S255" s="76" t="s">
        <v>846</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847</v>
      </c>
      <c r="G256" s="73"/>
      <c r="H256" s="76" t="s">
        <v>848</v>
      </c>
      <c r="I256" s="96" t="s">
        <v>581</v>
      </c>
      <c r="J256" s="96"/>
      <c r="K256" s="97">
        <v>22</v>
      </c>
      <c r="L256" s="97">
        <v>22</v>
      </c>
      <c r="M256" s="97">
        <v>30</v>
      </c>
      <c r="N256" s="97">
        <v>30</v>
      </c>
      <c r="O256" s="97">
        <v>30</v>
      </c>
      <c r="P256" s="97">
        <v>30</v>
      </c>
      <c r="Q256" s="76"/>
      <c r="R256" s="76" t="s">
        <v>723</v>
      </c>
      <c r="S256" s="76" t="s">
        <v>846</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849</v>
      </c>
      <c r="G257" s="73"/>
      <c r="H257" s="76" t="s">
        <v>850</v>
      </c>
      <c r="I257" s="96" t="s">
        <v>552</v>
      </c>
      <c r="J257" s="96"/>
      <c r="K257" s="97">
        <v>1</v>
      </c>
      <c r="L257" s="97">
        <v>1</v>
      </c>
      <c r="M257" s="97">
        <v>0.6</v>
      </c>
      <c r="N257" s="97">
        <v>0.6</v>
      </c>
      <c r="O257" s="97">
        <v>0.6</v>
      </c>
      <c r="P257" s="97">
        <v>0.6</v>
      </c>
      <c r="Q257" s="76"/>
      <c r="R257" s="76" t="s">
        <v>723</v>
      </c>
      <c r="S257" s="76" t="s">
        <v>846</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851</v>
      </c>
      <c r="G258" s="73"/>
      <c r="H258" s="76" t="s">
        <v>852</v>
      </c>
      <c r="I258" s="96" t="s">
        <v>552</v>
      </c>
      <c r="J258" s="96"/>
      <c r="K258" s="76"/>
      <c r="L258" s="76"/>
      <c r="M258" s="97">
        <v>0.6</v>
      </c>
      <c r="N258" s="97">
        <v>0.6</v>
      </c>
      <c r="O258" s="97">
        <v>0.6</v>
      </c>
      <c r="P258" s="97">
        <v>0.105</v>
      </c>
      <c r="Q258" s="76"/>
      <c r="R258" s="76"/>
      <c r="S258" s="76" t="s">
        <v>846</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853</v>
      </c>
      <c r="G259" s="73"/>
      <c r="H259" s="76" t="s">
        <v>854</v>
      </c>
      <c r="I259" s="96" t="s">
        <v>624</v>
      </c>
      <c r="J259" s="96"/>
      <c r="K259" s="97">
        <v>0.94</v>
      </c>
      <c r="L259" s="97">
        <v>0.94</v>
      </c>
      <c r="M259" s="97">
        <v>0.94</v>
      </c>
      <c r="N259" s="97">
        <v>0.94</v>
      </c>
      <c r="O259" s="97">
        <v>0.94</v>
      </c>
      <c r="P259" s="97">
        <v>0.94</v>
      </c>
      <c r="Q259" s="76"/>
      <c r="R259" s="76" t="s">
        <v>677</v>
      </c>
      <c r="S259" s="76" t="s">
        <v>677</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855</v>
      </c>
      <c r="G260" s="73"/>
      <c r="H260" s="76" t="s">
        <v>856</v>
      </c>
      <c r="I260" s="96" t="s">
        <v>645</v>
      </c>
      <c r="J260" s="96"/>
      <c r="K260" s="97">
        <v>4.7</v>
      </c>
      <c r="L260" s="97">
        <v>4.7</v>
      </c>
      <c r="M260" s="97">
        <v>3.1</v>
      </c>
      <c r="N260" s="97">
        <v>3.1</v>
      </c>
      <c r="O260" s="97">
        <v>3.1</v>
      </c>
      <c r="P260" s="97">
        <v>3.1</v>
      </c>
      <c r="Q260" s="76"/>
      <c r="R260" s="76" t="s">
        <v>857</v>
      </c>
      <c r="S260" s="76" t="s">
        <v>562</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858</v>
      </c>
      <c r="G261" s="73"/>
      <c r="H261" s="76" t="s">
        <v>859</v>
      </c>
      <c r="I261" s="96" t="s">
        <v>552</v>
      </c>
      <c r="J261" s="96"/>
      <c r="K261" s="97">
        <v>1.17</v>
      </c>
      <c r="L261" s="97">
        <v>1.17</v>
      </c>
      <c r="M261" s="97">
        <v>1.17</v>
      </c>
      <c r="N261" s="97">
        <v>1.17</v>
      </c>
      <c r="O261" s="97">
        <v>1.17</v>
      </c>
      <c r="P261" s="97">
        <v>1.17</v>
      </c>
      <c r="Q261" s="76"/>
      <c r="R261" s="76" t="s">
        <v>723</v>
      </c>
      <c r="S261" s="76" t="s">
        <v>600</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860</v>
      </c>
      <c r="G262" s="73"/>
      <c r="H262" s="76" t="s">
        <v>606</v>
      </c>
      <c r="I262" s="96" t="s">
        <v>552</v>
      </c>
      <c r="J262" s="96"/>
      <c r="K262" s="97">
        <v>0.77</v>
      </c>
      <c r="L262" s="97">
        <v>0.77</v>
      </c>
      <c r="M262" s="76"/>
      <c r="N262" s="76"/>
      <c r="O262" s="76"/>
      <c r="P262" s="76"/>
      <c r="Q262" s="76"/>
      <c r="R262" s="76" t="s">
        <v>723</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861</v>
      </c>
      <c r="G263" s="73"/>
      <c r="H263" s="76" t="s">
        <v>606</v>
      </c>
      <c r="I263" s="96" t="s">
        <v>552</v>
      </c>
      <c r="J263" s="96"/>
      <c r="K263" s="97">
        <v>0</v>
      </c>
      <c r="L263" s="97">
        <v>0</v>
      </c>
      <c r="M263" s="76"/>
      <c r="N263" s="76"/>
      <c r="O263" s="76"/>
      <c r="P263" s="76"/>
      <c r="Q263" s="76"/>
      <c r="R263" s="76" t="s">
        <v>723</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862</v>
      </c>
      <c r="G264" s="73"/>
      <c r="H264" s="76" t="s">
        <v>606</v>
      </c>
      <c r="I264" s="96" t="s">
        <v>552</v>
      </c>
      <c r="J264" s="96"/>
      <c r="K264" s="97">
        <v>0.4</v>
      </c>
      <c r="L264" s="97">
        <v>0.4</v>
      </c>
      <c r="M264" s="97">
        <v>0.04</v>
      </c>
      <c r="N264" s="97">
        <v>0.04</v>
      </c>
      <c r="O264" s="97">
        <v>0.04</v>
      </c>
      <c r="P264" s="97">
        <v>0.04</v>
      </c>
      <c r="Q264" s="76"/>
      <c r="R264" s="76" t="s">
        <v>723</v>
      </c>
      <c r="S264" s="76" t="s">
        <v>600</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863</v>
      </c>
      <c r="G265" s="73"/>
      <c r="H265" s="76" t="s">
        <v>606</v>
      </c>
      <c r="I265" s="96" t="s">
        <v>552</v>
      </c>
      <c r="J265" s="96"/>
      <c r="K265" s="97">
        <v>30</v>
      </c>
      <c r="L265" s="97">
        <v>30</v>
      </c>
      <c r="M265" s="97">
        <v>90</v>
      </c>
      <c r="N265" s="97">
        <v>90</v>
      </c>
      <c r="O265" s="97">
        <v>90</v>
      </c>
      <c r="P265" s="97">
        <v>90</v>
      </c>
      <c r="Q265" s="76"/>
      <c r="R265" s="76" t="s">
        <v>600</v>
      </c>
      <c r="S265" s="76" t="s">
        <v>600</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864</v>
      </c>
      <c r="G266" s="73"/>
      <c r="H266" s="76" t="s">
        <v>865</v>
      </c>
      <c r="I266" s="96" t="s">
        <v>866</v>
      </c>
      <c r="J266" s="96"/>
      <c r="K266" s="97">
        <v>0.3</v>
      </c>
      <c r="L266" s="97">
        <v>0.3</v>
      </c>
      <c r="M266" s="97">
        <v>0.42</v>
      </c>
      <c r="N266" s="97">
        <v>0.42</v>
      </c>
      <c r="O266" s="97">
        <v>0.42</v>
      </c>
      <c r="P266" s="97">
        <v>0.42</v>
      </c>
      <c r="Q266" s="76"/>
      <c r="R266" s="76" t="s">
        <v>600</v>
      </c>
      <c r="S266" s="76" t="s">
        <v>600</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867</v>
      </c>
      <c r="G267" s="73"/>
      <c r="H267" s="76" t="s">
        <v>868</v>
      </c>
      <c r="I267" s="96" t="s">
        <v>866</v>
      </c>
      <c r="J267" s="96"/>
      <c r="K267" s="97">
        <v>0.41</v>
      </c>
      <c r="L267" s="97">
        <v>0.41</v>
      </c>
      <c r="M267" s="97">
        <v>0.57999999999999996</v>
      </c>
      <c r="N267" s="97">
        <v>0.57999999999999996</v>
      </c>
      <c r="O267" s="97">
        <v>0.57999999999999996</v>
      </c>
      <c r="P267" s="97">
        <v>0.57999999999999996</v>
      </c>
      <c r="Q267" s="76"/>
      <c r="R267" s="76" t="s">
        <v>869</v>
      </c>
      <c r="S267" s="76" t="s">
        <v>869</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870</v>
      </c>
      <c r="G268" s="73"/>
      <c r="H268" s="76" t="s">
        <v>871</v>
      </c>
      <c r="I268" s="96" t="s">
        <v>581</v>
      </c>
      <c r="J268" s="96"/>
      <c r="K268" s="97">
        <v>7.0999999999999994E-2</v>
      </c>
      <c r="L268" s="97">
        <v>7.0999999999999994E-2</v>
      </c>
      <c r="M268" s="97">
        <v>3.5999999999999997E-2</v>
      </c>
      <c r="N268" s="97">
        <v>3.5999999999999997E-2</v>
      </c>
      <c r="O268" s="97">
        <v>3.5999999999999997E-2</v>
      </c>
      <c r="P268" s="97">
        <v>3.5999999999999997E-2</v>
      </c>
      <c r="Q268" s="76"/>
      <c r="R268" s="76" t="s">
        <v>869</v>
      </c>
      <c r="S268" s="76" t="s">
        <v>869</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872</v>
      </c>
      <c r="G269" s="73"/>
      <c r="H269" s="76" t="s">
        <v>873</v>
      </c>
      <c r="I269" s="96" t="s">
        <v>624</v>
      </c>
      <c r="J269" s="96"/>
      <c r="K269" s="97">
        <v>4.4999999999999998E-2</v>
      </c>
      <c r="L269" s="97">
        <v>4.4999999999999998E-2</v>
      </c>
      <c r="M269" s="97">
        <v>3.2000000000000001E-2</v>
      </c>
      <c r="N269" s="97">
        <v>3.2000000000000001E-2</v>
      </c>
      <c r="O269" s="97">
        <v>3.2000000000000001E-2</v>
      </c>
      <c r="P269" s="97">
        <v>3.2000000000000001E-2</v>
      </c>
      <c r="Q269" s="76"/>
      <c r="R269" s="76" t="s">
        <v>857</v>
      </c>
      <c r="S269" s="76" t="s">
        <v>869</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874</v>
      </c>
      <c r="G270" s="73"/>
      <c r="H270" s="76" t="s">
        <v>875</v>
      </c>
      <c r="I270" s="96" t="s">
        <v>552</v>
      </c>
      <c r="J270" s="96"/>
      <c r="K270" s="97">
        <v>0.7</v>
      </c>
      <c r="L270" s="97">
        <v>0.7</v>
      </c>
      <c r="M270" s="97">
        <v>0.7</v>
      </c>
      <c r="N270" s="97">
        <v>0.7</v>
      </c>
      <c r="O270" s="97">
        <v>0.7</v>
      </c>
      <c r="P270" s="97">
        <v>0.7</v>
      </c>
      <c r="Q270" s="76"/>
      <c r="R270" s="76" t="s">
        <v>723</v>
      </c>
      <c r="S270" s="76" t="s">
        <v>600</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876</v>
      </c>
      <c r="G271" s="73"/>
      <c r="H271" s="76" t="s">
        <v>877</v>
      </c>
      <c r="I271" s="96" t="s">
        <v>552</v>
      </c>
      <c r="J271" s="96"/>
      <c r="K271" s="97">
        <v>0.01</v>
      </c>
      <c r="L271" s="97">
        <v>0.01</v>
      </c>
      <c r="M271" s="97">
        <v>0.01</v>
      </c>
      <c r="N271" s="97">
        <v>0.01</v>
      </c>
      <c r="O271" s="97">
        <v>0.01</v>
      </c>
      <c r="P271" s="97">
        <v>0.01</v>
      </c>
      <c r="Q271" s="76"/>
      <c r="R271" s="76" t="s">
        <v>723</v>
      </c>
      <c r="S271" s="76" t="s">
        <v>600</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878</v>
      </c>
      <c r="G272" s="73"/>
      <c r="H272" s="76" t="s">
        <v>877</v>
      </c>
      <c r="I272" s="96" t="s">
        <v>552</v>
      </c>
      <c r="J272" s="96"/>
      <c r="K272" s="97">
        <v>0.1</v>
      </c>
      <c r="L272" s="97">
        <v>0.1</v>
      </c>
      <c r="M272" s="97">
        <v>0.1</v>
      </c>
      <c r="N272" s="97">
        <v>0.1</v>
      </c>
      <c r="O272" s="97">
        <v>0.1</v>
      </c>
      <c r="P272" s="97">
        <v>0.1</v>
      </c>
      <c r="Q272" s="76"/>
      <c r="R272" s="76" t="s">
        <v>723</v>
      </c>
      <c r="S272" s="76" t="s">
        <v>600</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879</v>
      </c>
      <c r="G273" s="73"/>
      <c r="H273" s="76" t="s">
        <v>880</v>
      </c>
      <c r="I273" s="96" t="s">
        <v>552</v>
      </c>
      <c r="J273" s="96"/>
      <c r="K273" s="97">
        <v>1.6</v>
      </c>
      <c r="L273" s="97">
        <v>1.6</v>
      </c>
      <c r="M273" s="97">
        <v>1.6</v>
      </c>
      <c r="N273" s="97">
        <v>1.6</v>
      </c>
      <c r="O273" s="97">
        <v>1.6</v>
      </c>
      <c r="P273" s="97">
        <v>1.6</v>
      </c>
      <c r="Q273" s="76"/>
      <c r="R273" s="76" t="s">
        <v>723</v>
      </c>
      <c r="S273" s="76" t="s">
        <v>600</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881</v>
      </c>
      <c r="G274" s="73"/>
      <c r="H274" s="76" t="s">
        <v>882</v>
      </c>
      <c r="I274" s="96" t="s">
        <v>552</v>
      </c>
      <c r="J274" s="96"/>
      <c r="K274" s="97">
        <v>4</v>
      </c>
      <c r="L274" s="97">
        <v>4</v>
      </c>
      <c r="M274" s="97">
        <v>4</v>
      </c>
      <c r="N274" s="97">
        <v>4</v>
      </c>
      <c r="O274" s="97">
        <v>4</v>
      </c>
      <c r="P274" s="97">
        <v>4</v>
      </c>
      <c r="Q274" s="76"/>
      <c r="R274" s="76" t="s">
        <v>723</v>
      </c>
      <c r="S274" s="76" t="s">
        <v>600</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883</v>
      </c>
      <c r="G275" s="73"/>
      <c r="H275" s="76" t="s">
        <v>884</v>
      </c>
      <c r="I275" s="96" t="s">
        <v>552</v>
      </c>
      <c r="J275" s="96"/>
      <c r="K275" s="97">
        <v>8.0000000000000002E-3</v>
      </c>
      <c r="L275" s="97">
        <v>8.0000000000000002E-3</v>
      </c>
      <c r="M275" s="97">
        <v>4.0000000000000001E-3</v>
      </c>
      <c r="N275" s="97">
        <v>4.0000000000000001E-3</v>
      </c>
      <c r="O275" s="97">
        <v>4.0000000000000001E-3</v>
      </c>
      <c r="P275" s="97">
        <v>2.7000000000000001E-3</v>
      </c>
      <c r="Q275" s="76"/>
      <c r="R275" s="76" t="s">
        <v>723</v>
      </c>
      <c r="S275" s="76" t="s">
        <v>600</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885</v>
      </c>
      <c r="G276" s="73"/>
      <c r="H276" s="76" t="s">
        <v>884</v>
      </c>
      <c r="I276" s="96" t="s">
        <v>552</v>
      </c>
      <c r="J276" s="96"/>
      <c r="K276" s="97">
        <v>1.2E-2</v>
      </c>
      <c r="L276" s="97">
        <v>1.2E-2</v>
      </c>
      <c r="M276" s="97">
        <v>6.0000000000000001E-3</v>
      </c>
      <c r="N276" s="97">
        <v>6.0000000000000001E-3</v>
      </c>
      <c r="O276" s="97">
        <v>6.0000000000000001E-3</v>
      </c>
      <c r="P276" s="97">
        <v>4.0000000000000001E-3</v>
      </c>
      <c r="Q276" s="76"/>
      <c r="R276" s="76" t="s">
        <v>723</v>
      </c>
      <c r="S276" s="76" t="s">
        <v>600</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886</v>
      </c>
      <c r="G277" s="73"/>
      <c r="H277" s="76" t="s">
        <v>887</v>
      </c>
      <c r="I277" s="96" t="s">
        <v>552</v>
      </c>
      <c r="J277" s="96"/>
      <c r="K277" s="97">
        <v>3</v>
      </c>
      <c r="L277" s="97">
        <v>3</v>
      </c>
      <c r="M277" s="97">
        <v>3</v>
      </c>
      <c r="N277" s="97">
        <v>3</v>
      </c>
      <c r="O277" s="97">
        <v>3</v>
      </c>
      <c r="P277" s="97">
        <v>3</v>
      </c>
      <c r="Q277" s="76"/>
      <c r="R277" s="76" t="s">
        <v>723</v>
      </c>
      <c r="S277" s="76" t="s">
        <v>600</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888</v>
      </c>
      <c r="G278" s="73"/>
      <c r="H278" s="76" t="s">
        <v>887</v>
      </c>
      <c r="I278" s="96" t="s">
        <v>552</v>
      </c>
      <c r="J278" s="96"/>
      <c r="K278" s="97">
        <v>0.6</v>
      </c>
      <c r="L278" s="97">
        <v>0.6</v>
      </c>
      <c r="M278" s="97">
        <v>0.6</v>
      </c>
      <c r="N278" s="97">
        <v>0.6</v>
      </c>
      <c r="O278" s="97">
        <v>0.6</v>
      </c>
      <c r="P278" s="97">
        <v>0.6</v>
      </c>
      <c r="Q278" s="76"/>
      <c r="R278" s="76" t="s">
        <v>889</v>
      </c>
      <c r="S278" s="76" t="s">
        <v>600</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890</v>
      </c>
      <c r="G279" s="73"/>
      <c r="H279" s="76" t="s">
        <v>891</v>
      </c>
      <c r="I279" s="96" t="s">
        <v>552</v>
      </c>
      <c r="J279" s="96"/>
      <c r="K279" s="97">
        <v>0.17</v>
      </c>
      <c r="L279" s="97">
        <v>0.17</v>
      </c>
      <c r="M279" s="97">
        <v>0.13</v>
      </c>
      <c r="N279" s="97">
        <v>0.13</v>
      </c>
      <c r="O279" s="97">
        <v>0.13</v>
      </c>
      <c r="P279" s="97">
        <v>0.13</v>
      </c>
      <c r="Q279" s="76"/>
      <c r="R279" s="76" t="s">
        <v>892</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476</v>
      </c>
      <c r="G280" s="73"/>
      <c r="H280" s="253" t="s">
        <v>893</v>
      </c>
      <c r="I280" s="96"/>
      <c r="J280" s="96" t="s">
        <v>569</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894</v>
      </c>
      <c r="F281" s="70" t="s">
        <v>895</v>
      </c>
      <c r="G281" s="73"/>
      <c r="H281" s="76" t="s">
        <v>545</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896</v>
      </c>
      <c r="G282" s="73"/>
      <c r="H282" s="76" t="s">
        <v>2314</v>
      </c>
      <c r="I282" s="96" t="s">
        <v>897</v>
      </c>
      <c r="J282" s="96"/>
      <c r="K282" s="97">
        <f>23*0.85</f>
        <v>19.55</v>
      </c>
      <c r="L282" s="97">
        <f>22*0.85</f>
        <v>18.7</v>
      </c>
      <c r="M282" s="76"/>
      <c r="N282" s="76"/>
      <c r="O282" s="76"/>
      <c r="P282" s="76"/>
      <c r="Q282" s="76"/>
      <c r="R282" s="76" t="s">
        <v>898</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899</v>
      </c>
      <c r="G283" s="73"/>
      <c r="H283" s="76" t="s">
        <v>900</v>
      </c>
      <c r="I283" s="96" t="s">
        <v>901</v>
      </c>
      <c r="J283" s="96"/>
      <c r="K283" s="97">
        <v>4.0000000000000001E-3</v>
      </c>
      <c r="L283" s="97">
        <v>4.0000000000000001E-3</v>
      </c>
      <c r="M283" s="76"/>
      <c r="N283" s="76"/>
      <c r="O283" s="76"/>
      <c r="P283" s="76"/>
      <c r="Q283" s="76"/>
      <c r="R283" s="76" t="s">
        <v>562</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902</v>
      </c>
      <c r="G284" s="73"/>
      <c r="H284" s="76" t="s">
        <v>2315</v>
      </c>
      <c r="I284" s="96" t="s">
        <v>624</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2288</v>
      </c>
      <c r="AE284" s="76"/>
      <c r="AF284" s="97">
        <v>1</v>
      </c>
      <c r="AG284" s="97">
        <v>1</v>
      </c>
      <c r="AH284" s="73"/>
      <c r="AI284" s="57"/>
      <c r="AJ284" s="45"/>
      <c r="AK284" s="45"/>
      <c r="AL284" s="45"/>
    </row>
    <row r="285" spans="1:38" outlineLevel="2" x14ac:dyDescent="0.35">
      <c r="A285" s="45"/>
      <c r="B285" s="54"/>
      <c r="C285" s="47">
        <f t="shared" si="48"/>
        <v>3</v>
      </c>
      <c r="D285" s="73"/>
      <c r="E285" s="70"/>
      <c r="F285" s="70" t="s">
        <v>903</v>
      </c>
      <c r="G285" s="73"/>
      <c r="H285" s="76" t="s">
        <v>904</v>
      </c>
      <c r="I285" s="96" t="s">
        <v>624</v>
      </c>
      <c r="J285" s="96"/>
      <c r="K285" s="97">
        <v>0.04</v>
      </c>
      <c r="L285" s="97">
        <v>0.04</v>
      </c>
      <c r="M285" s="76"/>
      <c r="N285" s="76"/>
      <c r="O285" s="76"/>
      <c r="P285" s="76"/>
      <c r="Q285" s="76"/>
      <c r="R285" s="76" t="s">
        <v>905</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906</v>
      </c>
      <c r="G286" s="73"/>
      <c r="H286" s="76" t="s">
        <v>907</v>
      </c>
      <c r="I286" s="96" t="s">
        <v>579</v>
      </c>
      <c r="J286" s="96"/>
      <c r="K286" s="97">
        <v>0.25</v>
      </c>
      <c r="L286" s="97">
        <v>0.25</v>
      </c>
      <c r="M286" s="76"/>
      <c r="N286" s="76"/>
      <c r="O286" s="76"/>
      <c r="P286" s="76"/>
      <c r="Q286" s="76"/>
      <c r="R286" s="76" t="s">
        <v>908</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909</v>
      </c>
      <c r="G287" s="73"/>
      <c r="H287" s="76" t="s">
        <v>910</v>
      </c>
      <c r="I287" s="96" t="s">
        <v>911</v>
      </c>
      <c r="J287" s="96"/>
      <c r="K287" s="76"/>
      <c r="L287" s="76"/>
      <c r="M287" s="76"/>
      <c r="N287" s="76"/>
      <c r="O287" s="76"/>
      <c r="P287" s="76"/>
      <c r="Q287" s="76"/>
      <c r="R287" s="76" t="s">
        <v>912</v>
      </c>
      <c r="S287" s="76"/>
      <c r="T287" s="76"/>
      <c r="U287" s="97">
        <v>0.03</v>
      </c>
      <c r="V287" s="97">
        <v>0.03</v>
      </c>
      <c r="W287" s="97">
        <v>0.03</v>
      </c>
      <c r="X287" s="97">
        <v>0.2</v>
      </c>
      <c r="Y287" s="97">
        <v>0.06</v>
      </c>
      <c r="Z287" s="97">
        <v>0.06</v>
      </c>
      <c r="AA287" s="97">
        <v>0.11</v>
      </c>
      <c r="AB287" s="97">
        <v>0.11</v>
      </c>
      <c r="AC287" s="76"/>
      <c r="AD287" s="97" t="s">
        <v>912</v>
      </c>
      <c r="AE287" s="76"/>
      <c r="AF287" s="97">
        <v>1</v>
      </c>
      <c r="AG287" s="97">
        <v>1</v>
      </c>
      <c r="AH287" s="73"/>
      <c r="AI287" s="57"/>
      <c r="AJ287" s="45"/>
      <c r="AK287" s="45"/>
      <c r="AL287" s="45"/>
    </row>
    <row r="288" spans="1:38" outlineLevel="2" x14ac:dyDescent="0.35">
      <c r="A288" s="45"/>
      <c r="B288" s="54"/>
      <c r="C288" s="47">
        <f t="shared" si="48"/>
        <v>3</v>
      </c>
      <c r="D288" s="73"/>
      <c r="E288" s="70"/>
      <c r="F288" s="70" t="s">
        <v>913</v>
      </c>
      <c r="G288" s="73"/>
      <c r="H288" s="76" t="s">
        <v>914</v>
      </c>
      <c r="I288" s="96" t="s">
        <v>574</v>
      </c>
      <c r="J288" s="96"/>
      <c r="K288" s="97">
        <v>1.35</v>
      </c>
      <c r="L288" s="97">
        <v>1.35</v>
      </c>
      <c r="M288" s="76"/>
      <c r="N288" s="76"/>
      <c r="O288" s="76"/>
      <c r="P288" s="76"/>
      <c r="Q288" s="76"/>
      <c r="R288" s="76" t="s">
        <v>915</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916</v>
      </c>
      <c r="G289" s="73"/>
      <c r="H289" s="76" t="s">
        <v>917</v>
      </c>
      <c r="I289" s="96" t="s">
        <v>676</v>
      </c>
      <c r="J289" s="96"/>
      <c r="K289" s="97">
        <v>1.6E-2</v>
      </c>
      <c r="L289" s="97">
        <v>1.6E-2</v>
      </c>
      <c r="M289" s="76"/>
      <c r="N289" s="76"/>
      <c r="O289" s="76"/>
      <c r="P289" s="76"/>
      <c r="Q289" s="76"/>
      <c r="R289" s="76" t="s">
        <v>918</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919</v>
      </c>
      <c r="G290" s="73"/>
      <c r="H290" s="76" t="s">
        <v>920</v>
      </c>
      <c r="I290" s="96" t="s">
        <v>624</v>
      </c>
      <c r="J290" s="96"/>
      <c r="K290" s="97">
        <v>1</v>
      </c>
      <c r="L290" s="97">
        <v>1</v>
      </c>
      <c r="M290" s="76"/>
      <c r="N290" s="76"/>
      <c r="O290" s="76"/>
      <c r="P290" s="76"/>
      <c r="Q290" s="76"/>
      <c r="R290" s="76" t="s">
        <v>637</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921</v>
      </c>
      <c r="G291" s="73"/>
      <c r="H291" s="76" t="s">
        <v>922</v>
      </c>
      <c r="I291" s="96" t="s">
        <v>923</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924</v>
      </c>
      <c r="G292" s="73"/>
      <c r="H292" s="76" t="s">
        <v>925</v>
      </c>
      <c r="I292" s="96" t="s">
        <v>926</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927</v>
      </c>
      <c r="G293" s="73"/>
      <c r="H293" s="76" t="s">
        <v>2402</v>
      </c>
      <c r="I293" s="96" t="s">
        <v>2971</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2403</v>
      </c>
      <c r="AE293" s="76"/>
      <c r="AF293" s="97">
        <v>1</v>
      </c>
      <c r="AG293" s="97">
        <v>1</v>
      </c>
      <c r="AH293" s="73"/>
      <c r="AI293" s="57"/>
      <c r="AJ293" s="45"/>
      <c r="AK293" s="45"/>
      <c r="AL293" s="45"/>
    </row>
    <row r="294" spans="1:38" outlineLevel="2" x14ac:dyDescent="0.35">
      <c r="A294" s="45"/>
      <c r="B294" s="54"/>
      <c r="C294" s="47">
        <f t="shared" si="48"/>
        <v>3</v>
      </c>
      <c r="D294" s="73"/>
      <c r="E294" s="70"/>
      <c r="F294" s="70" t="s">
        <v>928</v>
      </c>
      <c r="G294" s="73"/>
      <c r="H294" s="76" t="s">
        <v>929</v>
      </c>
      <c r="I294" s="96" t="s">
        <v>552</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661</v>
      </c>
      <c r="AE294" s="76"/>
      <c r="AF294" s="97">
        <v>1</v>
      </c>
      <c r="AG294" s="97">
        <v>1</v>
      </c>
      <c r="AH294" s="73"/>
      <c r="AI294" s="57"/>
      <c r="AJ294" s="45"/>
      <c r="AK294" s="45"/>
      <c r="AL294" s="45"/>
    </row>
    <row r="295" spans="1:38" outlineLevel="2" x14ac:dyDescent="0.35">
      <c r="A295" s="45"/>
      <c r="B295" s="54"/>
      <c r="C295" s="47">
        <f>INT($C$29)+2</f>
        <v>3</v>
      </c>
      <c r="D295" s="73"/>
      <c r="E295" s="70"/>
      <c r="F295" s="70" t="s">
        <v>930</v>
      </c>
      <c r="G295" s="73"/>
      <c r="H295" s="76" t="s">
        <v>931</v>
      </c>
      <c r="I295" s="96" t="s">
        <v>932</v>
      </c>
      <c r="J295" s="96"/>
      <c r="K295" s="97">
        <v>0.2</v>
      </c>
      <c r="L295" s="97">
        <v>0.2</v>
      </c>
      <c r="M295" s="76"/>
      <c r="N295" s="76"/>
      <c r="O295" s="76"/>
      <c r="P295" s="76"/>
      <c r="Q295" s="76"/>
      <c r="R295" s="76" t="s">
        <v>661</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933</v>
      </c>
      <c r="G296" s="73"/>
      <c r="H296" s="76" t="s">
        <v>934</v>
      </c>
      <c r="I296" s="96" t="s">
        <v>935</v>
      </c>
      <c r="J296" s="96"/>
      <c r="K296" s="97">
        <f>1/1.17</f>
        <v>0.85470085470085477</v>
      </c>
      <c r="L296" s="97">
        <f>1/1.17</f>
        <v>0.85470085470085477</v>
      </c>
      <c r="M296" s="76"/>
      <c r="N296" s="76"/>
      <c r="O296" s="76"/>
      <c r="P296" s="76"/>
      <c r="Q296" s="76"/>
      <c r="R296" s="76" t="s">
        <v>936</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937</v>
      </c>
      <c r="G297" s="73"/>
      <c r="H297" s="76" t="s">
        <v>938</v>
      </c>
      <c r="I297" s="96" t="s">
        <v>939</v>
      </c>
      <c r="J297" s="96"/>
      <c r="K297" s="97">
        <v>51</v>
      </c>
      <c r="L297" s="97">
        <v>51</v>
      </c>
      <c r="M297" s="76"/>
      <c r="N297" s="76"/>
      <c r="O297" s="76"/>
      <c r="P297" s="76"/>
      <c r="Q297" s="76"/>
      <c r="R297" s="76" t="s">
        <v>940</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2354</v>
      </c>
      <c r="G298" s="73"/>
      <c r="H298" s="76" t="s">
        <v>2358</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2357</v>
      </c>
      <c r="AE298" s="76"/>
      <c r="AF298" s="97">
        <v>1</v>
      </c>
      <c r="AG298" s="97">
        <v>1</v>
      </c>
      <c r="AH298" s="73"/>
      <c r="AI298" s="57"/>
      <c r="AJ298" s="45"/>
      <c r="AK298" s="45"/>
      <c r="AL298" s="45"/>
    </row>
    <row r="299" spans="1:38" outlineLevel="2" x14ac:dyDescent="0.35">
      <c r="A299" s="45"/>
      <c r="B299" s="54"/>
      <c r="C299" s="47">
        <f t="shared" si="54"/>
        <v>3</v>
      </c>
      <c r="D299" s="73"/>
      <c r="E299" s="70"/>
      <c r="F299" s="70" t="s">
        <v>2355</v>
      </c>
      <c r="G299" s="73"/>
      <c r="H299" s="76" t="s">
        <v>2356</v>
      </c>
      <c r="I299" s="96" t="s">
        <v>710</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2357</v>
      </c>
      <c r="AE299" s="76"/>
      <c r="AF299" s="97">
        <v>1</v>
      </c>
      <c r="AG299" s="97">
        <v>1</v>
      </c>
      <c r="AH299" s="73"/>
      <c r="AI299" s="57"/>
      <c r="AJ299" s="45"/>
      <c r="AK299" s="45"/>
      <c r="AL299" s="45"/>
    </row>
    <row r="300" spans="1:38" outlineLevel="2" x14ac:dyDescent="0.35">
      <c r="A300" s="45"/>
      <c r="B300" s="54"/>
      <c r="C300" s="47">
        <f>INT($C$29)+2</f>
        <v>3</v>
      </c>
      <c r="D300" s="73"/>
      <c r="E300" s="70"/>
      <c r="F300" s="70" t="s">
        <v>2359</v>
      </c>
      <c r="G300" s="73"/>
      <c r="H300" s="76" t="s">
        <v>2360</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2957</v>
      </c>
      <c r="G301" s="73"/>
      <c r="H301" s="76" t="s">
        <v>2958</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2970</v>
      </c>
      <c r="G302" s="73"/>
      <c r="H302" s="76" t="s">
        <v>2402</v>
      </c>
      <c r="I302" s="96" t="s">
        <v>2971</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2972</v>
      </c>
      <c r="AE302" s="76"/>
      <c r="AF302" s="97">
        <v>1</v>
      </c>
      <c r="AG302" s="97">
        <v>1</v>
      </c>
      <c r="AH302" s="73"/>
      <c r="AI302" s="57"/>
      <c r="AJ302" s="45"/>
      <c r="AK302" s="45"/>
      <c r="AL302" s="45"/>
    </row>
    <row r="303" spans="1:38" outlineLevel="1" x14ac:dyDescent="0.35">
      <c r="A303" s="45"/>
      <c r="B303" s="54"/>
      <c r="C303" s="47">
        <f>INT($C$29)+1</f>
        <v>2</v>
      </c>
      <c r="D303" s="73"/>
      <c r="E303" s="70"/>
      <c r="F303" s="263" t="s">
        <v>941</v>
      </c>
      <c r="G303" s="73"/>
      <c r="H303" s="253" t="s">
        <v>942</v>
      </c>
      <c r="I303" s="96"/>
      <c r="J303" s="96" t="s">
        <v>569</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943</v>
      </c>
      <c r="F304" s="70" t="s">
        <v>944</v>
      </c>
      <c r="G304" s="73"/>
      <c r="H304" s="76" t="s">
        <v>545</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945</v>
      </c>
      <c r="G305" s="73"/>
      <c r="H305" s="76" t="s">
        <v>946</v>
      </c>
      <c r="I305" s="96" t="s">
        <v>947</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948</v>
      </c>
      <c r="G306" s="73"/>
      <c r="H306" s="76" t="s">
        <v>949</v>
      </c>
      <c r="I306" s="96" t="s">
        <v>950</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951</v>
      </c>
      <c r="G307" s="73"/>
      <c r="H307" s="76" t="s">
        <v>952</v>
      </c>
      <c r="I307" s="96" t="s">
        <v>953</v>
      </c>
      <c r="J307" s="96"/>
      <c r="K307" s="97">
        <v>1.3</v>
      </c>
      <c r="L307" s="97">
        <v>1.3</v>
      </c>
      <c r="M307" s="97">
        <v>1.6</v>
      </c>
      <c r="N307" s="97">
        <v>1.6</v>
      </c>
      <c r="O307" s="97">
        <v>1.6</v>
      </c>
      <c r="P307" s="97">
        <v>1.6</v>
      </c>
      <c r="Q307" s="76"/>
      <c r="R307" s="76" t="s">
        <v>562</v>
      </c>
      <c r="S307" s="76" t="s">
        <v>562</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954</v>
      </c>
      <c r="G308" s="73"/>
      <c r="H308" s="76" t="s">
        <v>955</v>
      </c>
      <c r="I308" s="96" t="s">
        <v>552</v>
      </c>
      <c r="J308" s="96"/>
      <c r="K308" s="97">
        <v>0.5</v>
      </c>
      <c r="L308" s="97">
        <v>0.5</v>
      </c>
      <c r="M308" s="97">
        <v>0.5</v>
      </c>
      <c r="N308" s="97">
        <v>0.5</v>
      </c>
      <c r="O308" s="97">
        <v>0.5</v>
      </c>
      <c r="P308" s="97">
        <v>0.5</v>
      </c>
      <c r="Q308" s="76"/>
      <c r="R308" s="76" t="s">
        <v>562</v>
      </c>
      <c r="S308" s="76" t="s">
        <v>562</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956</v>
      </c>
      <c r="G309" s="73"/>
      <c r="H309" s="76" t="s">
        <v>957</v>
      </c>
      <c r="I309" s="96" t="s">
        <v>624</v>
      </c>
      <c r="J309" s="96"/>
      <c r="K309" s="97">
        <v>0.7</v>
      </c>
      <c r="L309" s="97">
        <v>0.7</v>
      </c>
      <c r="M309" s="97">
        <v>0.7</v>
      </c>
      <c r="N309" s="97">
        <v>0.7</v>
      </c>
      <c r="O309" s="97">
        <v>0.7</v>
      </c>
      <c r="P309" s="97">
        <v>0.7</v>
      </c>
      <c r="Q309" s="76"/>
      <c r="R309" s="76" t="s">
        <v>562</v>
      </c>
      <c r="S309" s="76" t="s">
        <v>562</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958</v>
      </c>
      <c r="G310" s="73"/>
      <c r="H310" s="76" t="s">
        <v>959</v>
      </c>
      <c r="I310" s="96" t="s">
        <v>960</v>
      </c>
      <c r="J310" s="96"/>
      <c r="K310" s="97">
        <v>0.15</v>
      </c>
      <c r="L310" s="97">
        <v>0.15</v>
      </c>
      <c r="M310" s="97">
        <v>0.15</v>
      </c>
      <c r="N310" s="97">
        <v>0.15</v>
      </c>
      <c r="O310" s="97">
        <v>0.15</v>
      </c>
      <c r="P310" s="97">
        <v>0.15</v>
      </c>
      <c r="Q310" s="76"/>
      <c r="R310" s="76" t="s">
        <v>562</v>
      </c>
      <c r="S310" s="76" t="s">
        <v>562</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961</v>
      </c>
      <c r="G311" s="73"/>
      <c r="H311" s="76" t="s">
        <v>962</v>
      </c>
      <c r="I311" s="96" t="s">
        <v>552</v>
      </c>
      <c r="J311" s="96"/>
      <c r="K311" s="97">
        <v>0.48099999999999998</v>
      </c>
      <c r="L311" s="97">
        <v>0.48099999999999998</v>
      </c>
      <c r="M311" s="97">
        <v>0.48099999999999998</v>
      </c>
      <c r="N311" s="97">
        <v>0.48099999999999998</v>
      </c>
      <c r="O311" s="97">
        <v>0.48099999999999998</v>
      </c>
      <c r="P311" s="97">
        <v>0.48099999999999998</v>
      </c>
      <c r="Q311" s="76"/>
      <c r="R311" s="76" t="s">
        <v>562</v>
      </c>
      <c r="S311" s="76" t="s">
        <v>562</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963</v>
      </c>
      <c r="G312" s="73"/>
      <c r="H312" s="76" t="s">
        <v>959</v>
      </c>
      <c r="I312" s="96" t="s">
        <v>552</v>
      </c>
      <c r="J312" s="96"/>
      <c r="K312" s="97">
        <v>0.61899999999999999</v>
      </c>
      <c r="L312" s="97">
        <v>0.61899999999999999</v>
      </c>
      <c r="M312" s="97">
        <v>0.61899999999999999</v>
      </c>
      <c r="N312" s="97">
        <v>0.61899999999999999</v>
      </c>
      <c r="O312" s="97">
        <v>0.61899999999999999</v>
      </c>
      <c r="P312" s="97">
        <v>0.61899999999999999</v>
      </c>
      <c r="Q312" s="76"/>
      <c r="R312" s="76" t="s">
        <v>562</v>
      </c>
      <c r="S312" s="76" t="s">
        <v>562</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964</v>
      </c>
      <c r="G313" s="73"/>
      <c r="H313" s="76" t="s">
        <v>965</v>
      </c>
      <c r="I313" s="96" t="s">
        <v>953</v>
      </c>
      <c r="J313" s="96"/>
      <c r="K313" s="97">
        <v>1.41</v>
      </c>
      <c r="L313" s="97">
        <v>1.41</v>
      </c>
      <c r="M313" s="97">
        <v>1.1000000000000001</v>
      </c>
      <c r="N313" s="97">
        <v>1.1000000000000001</v>
      </c>
      <c r="O313" s="97">
        <v>1.1000000000000001</v>
      </c>
      <c r="P313" s="97">
        <v>1.1000000000000001</v>
      </c>
      <c r="Q313" s="76"/>
      <c r="R313" s="76" t="s">
        <v>562</v>
      </c>
      <c r="S313" s="76" t="s">
        <v>562</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966</v>
      </c>
      <c r="G314" s="73"/>
      <c r="H314" s="76" t="s">
        <v>959</v>
      </c>
      <c r="I314" s="96" t="s">
        <v>552</v>
      </c>
      <c r="J314" s="96"/>
      <c r="K314" s="97">
        <v>0.32200000000000001</v>
      </c>
      <c r="L314" s="97">
        <v>0.32200000000000001</v>
      </c>
      <c r="M314" s="97">
        <v>0.32200000000000001</v>
      </c>
      <c r="N314" s="97">
        <v>0.32200000000000001</v>
      </c>
      <c r="O314" s="97">
        <v>0.32200000000000001</v>
      </c>
      <c r="P314" s="97">
        <v>0.32200000000000001</v>
      </c>
      <c r="Q314" s="76"/>
      <c r="R314" s="76" t="s">
        <v>967</v>
      </c>
      <c r="S314" s="76" t="s">
        <v>562</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968</v>
      </c>
      <c r="G315" s="73"/>
      <c r="H315" s="76" t="s">
        <v>969</v>
      </c>
      <c r="I315" s="96" t="s">
        <v>587</v>
      </c>
      <c r="J315" s="96"/>
      <c r="K315" s="97">
        <v>39</v>
      </c>
      <c r="L315" s="97">
        <v>39</v>
      </c>
      <c r="M315" s="97">
        <v>39</v>
      </c>
      <c r="N315" s="97">
        <v>39</v>
      </c>
      <c r="O315" s="97">
        <v>39</v>
      </c>
      <c r="P315" s="97">
        <v>39</v>
      </c>
      <c r="Q315" s="76"/>
      <c r="R315" s="76" t="s">
        <v>562</v>
      </c>
      <c r="S315" s="76" t="s">
        <v>562</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970</v>
      </c>
      <c r="G316" s="73"/>
      <c r="H316" s="76" t="s">
        <v>2973</v>
      </c>
      <c r="I316" s="96" t="s">
        <v>971</v>
      </c>
      <c r="J316" s="96"/>
      <c r="K316" s="97">
        <v>1.3</v>
      </c>
      <c r="L316" s="97">
        <v>1.3</v>
      </c>
      <c r="M316" s="97">
        <v>1.5</v>
      </c>
      <c r="N316" s="97">
        <v>1.5</v>
      </c>
      <c r="O316" s="97">
        <v>1.5</v>
      </c>
      <c r="P316" s="97">
        <v>1.5</v>
      </c>
      <c r="Q316" s="76"/>
      <c r="R316" s="76" t="s">
        <v>562</v>
      </c>
      <c r="S316" s="76" t="s">
        <v>562</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972</v>
      </c>
      <c r="G317" s="73"/>
      <c r="H317" s="76" t="s">
        <v>973</v>
      </c>
      <c r="I317" s="96" t="s">
        <v>587</v>
      </c>
      <c r="J317" s="96"/>
      <c r="K317" s="97">
        <v>5</v>
      </c>
      <c r="L317" s="97">
        <v>5</v>
      </c>
      <c r="M317" s="97">
        <v>5</v>
      </c>
      <c r="N317" s="97">
        <v>5</v>
      </c>
      <c r="O317" s="97">
        <v>5</v>
      </c>
      <c r="P317" s="97">
        <v>5</v>
      </c>
      <c r="Q317" s="76"/>
      <c r="R317" s="76" t="s">
        <v>562</v>
      </c>
      <c r="S317" s="76" t="s">
        <v>562</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974</v>
      </c>
      <c r="G318" s="73"/>
      <c r="H318" s="76" t="s">
        <v>975</v>
      </c>
      <c r="I318" s="96" t="s">
        <v>976</v>
      </c>
      <c r="J318" s="96"/>
      <c r="K318" s="97">
        <v>0.15</v>
      </c>
      <c r="L318" s="97">
        <v>0.15</v>
      </c>
      <c r="M318" s="97">
        <v>0.15</v>
      </c>
      <c r="N318" s="97">
        <v>0.15</v>
      </c>
      <c r="O318" s="97">
        <v>0.15</v>
      </c>
      <c r="P318" s="97">
        <v>0.15</v>
      </c>
      <c r="Q318" s="76"/>
      <c r="R318" s="76" t="s">
        <v>562</v>
      </c>
      <c r="S318" s="76" t="s">
        <v>562</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977</v>
      </c>
      <c r="G319" s="73"/>
      <c r="H319" s="76" t="s">
        <v>975</v>
      </c>
      <c r="I319" s="96" t="s">
        <v>587</v>
      </c>
      <c r="J319" s="96"/>
      <c r="K319" s="97">
        <v>10</v>
      </c>
      <c r="L319" s="97">
        <v>10</v>
      </c>
      <c r="M319" s="97">
        <v>10</v>
      </c>
      <c r="N319" s="97">
        <v>10</v>
      </c>
      <c r="O319" s="97">
        <v>10</v>
      </c>
      <c r="P319" s="97">
        <v>10</v>
      </c>
      <c r="Q319" s="76"/>
      <c r="R319" s="76" t="s">
        <v>562</v>
      </c>
      <c r="S319" s="76" t="s">
        <v>562</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978</v>
      </c>
      <c r="G320" s="73"/>
      <c r="H320" s="76" t="s">
        <v>979</v>
      </c>
      <c r="I320" s="96" t="s">
        <v>980</v>
      </c>
      <c r="J320" s="96"/>
      <c r="K320" s="97">
        <v>0.38</v>
      </c>
      <c r="L320" s="97">
        <v>0.38</v>
      </c>
      <c r="M320" s="97">
        <v>0.38</v>
      </c>
      <c r="N320" s="97">
        <v>0.38</v>
      </c>
      <c r="O320" s="97">
        <v>0.38</v>
      </c>
      <c r="P320" s="97">
        <v>0.38</v>
      </c>
      <c r="Q320" s="76"/>
      <c r="R320" s="76" t="s">
        <v>562</v>
      </c>
      <c r="S320" s="76" t="s">
        <v>562</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981</v>
      </c>
      <c r="G321" s="73"/>
      <c r="H321" s="253" t="s">
        <v>982</v>
      </c>
      <c r="I321" s="96"/>
      <c r="J321" s="96" t="s">
        <v>569</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983</v>
      </c>
      <c r="F322" s="70" t="s">
        <v>984</v>
      </c>
      <c r="G322" s="73"/>
      <c r="H322" s="76" t="s">
        <v>545</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985</v>
      </c>
      <c r="G323" s="73"/>
      <c r="H323" s="76" t="s">
        <v>986</v>
      </c>
      <c r="I323" s="96" t="s">
        <v>624</v>
      </c>
      <c r="J323" s="96"/>
      <c r="K323" s="97">
        <v>0.6</v>
      </c>
      <c r="L323" s="97">
        <v>0.6</v>
      </c>
      <c r="M323" s="97">
        <v>0.6</v>
      </c>
      <c r="N323" s="97">
        <v>0.6</v>
      </c>
      <c r="O323" s="97">
        <v>0.6</v>
      </c>
      <c r="P323" s="97">
        <v>0.6</v>
      </c>
      <c r="Q323" s="76"/>
      <c r="R323" s="76" t="s">
        <v>562</v>
      </c>
      <c r="S323" s="76" t="s">
        <v>562</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987</v>
      </c>
      <c r="G324" s="73"/>
      <c r="H324" s="76" t="s">
        <v>988</v>
      </c>
      <c r="I324" s="96" t="s">
        <v>624</v>
      </c>
      <c r="J324" s="96"/>
      <c r="K324" s="97">
        <v>0.7</v>
      </c>
      <c r="L324" s="97">
        <v>0.7</v>
      </c>
      <c r="M324" s="97">
        <v>0.7</v>
      </c>
      <c r="N324" s="97">
        <v>0.7</v>
      </c>
      <c r="O324" s="97">
        <v>0.7</v>
      </c>
      <c r="P324" s="97">
        <v>0.7</v>
      </c>
      <c r="Q324" s="76"/>
      <c r="R324" s="76" t="s">
        <v>562</v>
      </c>
      <c r="S324" s="76" t="s">
        <v>562</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989</v>
      </c>
      <c r="G325" s="73"/>
      <c r="H325" s="76" t="s">
        <v>990</v>
      </c>
      <c r="I325" s="96" t="s">
        <v>624</v>
      </c>
      <c r="J325" s="96"/>
      <c r="K325" s="97">
        <v>0.8</v>
      </c>
      <c r="L325" s="97">
        <v>0.8</v>
      </c>
      <c r="M325" s="97">
        <v>0.8</v>
      </c>
      <c r="N325" s="97">
        <v>0.8</v>
      </c>
      <c r="O325" s="97">
        <v>0.8</v>
      </c>
      <c r="P325" s="97">
        <v>0.8</v>
      </c>
      <c r="Q325" s="76"/>
      <c r="R325" s="76" t="s">
        <v>562</v>
      </c>
      <c r="S325" s="76" t="s">
        <v>562</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991</v>
      </c>
      <c r="G326" s="73"/>
      <c r="H326" s="76" t="s">
        <v>992</v>
      </c>
      <c r="I326" s="96" t="s">
        <v>552</v>
      </c>
      <c r="J326" s="96"/>
      <c r="K326" s="97">
        <v>6</v>
      </c>
      <c r="L326" s="97">
        <v>6</v>
      </c>
      <c r="M326" s="97">
        <v>6</v>
      </c>
      <c r="N326" s="97">
        <v>6</v>
      </c>
      <c r="O326" s="97">
        <v>6</v>
      </c>
      <c r="P326" s="97">
        <v>6</v>
      </c>
      <c r="Q326" s="76"/>
      <c r="R326" s="76" t="s">
        <v>562</v>
      </c>
      <c r="S326" s="76" t="s">
        <v>562</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993</v>
      </c>
      <c r="G327" s="73"/>
      <c r="H327" s="76" t="s">
        <v>994</v>
      </c>
      <c r="I327" s="96" t="s">
        <v>552</v>
      </c>
      <c r="J327" s="96"/>
      <c r="K327" s="97">
        <v>0.4</v>
      </c>
      <c r="L327" s="97">
        <v>0.4</v>
      </c>
      <c r="M327" s="97">
        <v>0.4</v>
      </c>
      <c r="N327" s="97">
        <v>0.4</v>
      </c>
      <c r="O327" s="97">
        <v>0.4</v>
      </c>
      <c r="P327" s="97">
        <v>0.4</v>
      </c>
      <c r="Q327" s="76"/>
      <c r="R327" s="76" t="s">
        <v>562</v>
      </c>
      <c r="S327" s="76" t="s">
        <v>562</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995</v>
      </c>
      <c r="G328" s="73"/>
      <c r="H328" s="76" t="s">
        <v>996</v>
      </c>
      <c r="I328" s="96" t="s">
        <v>645</v>
      </c>
      <c r="J328" s="96"/>
      <c r="K328" s="97">
        <v>0.9</v>
      </c>
      <c r="L328" s="97">
        <v>0.9</v>
      </c>
      <c r="M328" s="97">
        <v>0.9</v>
      </c>
      <c r="N328" s="97">
        <v>0.9</v>
      </c>
      <c r="O328" s="97">
        <v>0.9</v>
      </c>
      <c r="P328" s="97">
        <v>0.9</v>
      </c>
      <c r="Q328" s="76"/>
      <c r="R328" s="76" t="s">
        <v>562</v>
      </c>
      <c r="S328" s="76" t="s">
        <v>562</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997</v>
      </c>
      <c r="G329" s="73"/>
      <c r="H329" s="76" t="s">
        <v>998</v>
      </c>
      <c r="I329" s="96" t="s">
        <v>645</v>
      </c>
      <c r="J329" s="96"/>
      <c r="K329" s="97">
        <v>0.97</v>
      </c>
      <c r="L329" s="97">
        <v>0.97</v>
      </c>
      <c r="M329" s="97">
        <v>0.97</v>
      </c>
      <c r="N329" s="97">
        <v>0.97</v>
      </c>
      <c r="O329" s="97">
        <v>0.97</v>
      </c>
      <c r="P329" s="97">
        <v>0.97</v>
      </c>
      <c r="Q329" s="76"/>
      <c r="R329" s="76" t="s">
        <v>562</v>
      </c>
      <c r="S329" s="76" t="s">
        <v>562</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999</v>
      </c>
      <c r="G330" s="73"/>
      <c r="H330" s="76" t="s">
        <v>1000</v>
      </c>
      <c r="I330" s="96" t="s">
        <v>574</v>
      </c>
      <c r="J330" s="96"/>
      <c r="K330" s="97">
        <v>27</v>
      </c>
      <c r="L330" s="97">
        <v>27</v>
      </c>
      <c r="M330" s="97">
        <v>27</v>
      </c>
      <c r="N330" s="97">
        <v>23.2</v>
      </c>
      <c r="O330" s="97">
        <v>23.2</v>
      </c>
      <c r="P330" s="97">
        <v>27</v>
      </c>
      <c r="Q330" s="76"/>
      <c r="R330" s="76" t="s">
        <v>562</v>
      </c>
      <c r="S330" s="76" t="s">
        <v>562</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2443</v>
      </c>
      <c r="AE330" s="76"/>
      <c r="AF330" s="97">
        <v>1</v>
      </c>
      <c r="AG330" s="97">
        <v>1</v>
      </c>
      <c r="AH330" s="73"/>
      <c r="AI330" s="57"/>
      <c r="AJ330" s="45"/>
      <c r="AK330" s="45"/>
      <c r="AL330" s="45"/>
    </row>
    <row r="331" spans="1:38" outlineLevel="2" x14ac:dyDescent="0.35">
      <c r="A331" s="45"/>
      <c r="B331" s="54"/>
      <c r="C331" s="47">
        <f t="shared" si="72"/>
        <v>3</v>
      </c>
      <c r="D331" s="73"/>
      <c r="E331" s="70"/>
      <c r="F331" s="70" t="s">
        <v>1001</v>
      </c>
      <c r="G331" s="73"/>
      <c r="H331" s="76" t="s">
        <v>1002</v>
      </c>
      <c r="I331" s="96" t="s">
        <v>645</v>
      </c>
      <c r="J331" s="96"/>
      <c r="K331" s="97">
        <v>20.3</v>
      </c>
      <c r="L331" s="97">
        <v>20.3</v>
      </c>
      <c r="M331" s="97">
        <v>20.3</v>
      </c>
      <c r="N331" s="97">
        <v>16.5</v>
      </c>
      <c r="O331" s="97">
        <v>16.5</v>
      </c>
      <c r="P331" s="97">
        <v>20.3</v>
      </c>
      <c r="Q331" s="76"/>
      <c r="R331" s="76" t="s">
        <v>562</v>
      </c>
      <c r="S331" s="76" t="s">
        <v>562</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2443</v>
      </c>
      <c r="AE331" s="76"/>
      <c r="AF331" s="97">
        <v>1</v>
      </c>
      <c r="AG331" s="97">
        <v>1</v>
      </c>
      <c r="AH331" s="73"/>
      <c r="AI331" s="57"/>
      <c r="AJ331" s="45"/>
      <c r="AK331" s="45"/>
      <c r="AL331" s="45"/>
    </row>
    <row r="332" spans="1:38" outlineLevel="2" x14ac:dyDescent="0.35">
      <c r="A332" s="45"/>
      <c r="B332" s="54"/>
      <c r="C332" s="47">
        <f t="shared" si="72"/>
        <v>3</v>
      </c>
      <c r="D332" s="73"/>
      <c r="E332" s="70"/>
      <c r="F332" s="70" t="s">
        <v>1003</v>
      </c>
      <c r="G332" s="73"/>
      <c r="H332" s="76" t="s">
        <v>1004</v>
      </c>
      <c r="I332" s="96" t="s">
        <v>574</v>
      </c>
      <c r="J332" s="96"/>
      <c r="K332" s="97">
        <v>2</v>
      </c>
      <c r="L332" s="97">
        <v>2</v>
      </c>
      <c r="M332" s="97">
        <v>2</v>
      </c>
      <c r="N332" s="97">
        <v>2</v>
      </c>
      <c r="O332" s="97">
        <v>2</v>
      </c>
      <c r="P332" s="97">
        <v>2</v>
      </c>
      <c r="Q332" s="76"/>
      <c r="R332" s="76" t="s">
        <v>562</v>
      </c>
      <c r="S332" s="76" t="s">
        <v>562</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1005</v>
      </c>
      <c r="G333" s="73"/>
      <c r="H333" s="76" t="s">
        <v>1006</v>
      </c>
      <c r="I333" s="96" t="s">
        <v>552</v>
      </c>
      <c r="J333" s="96"/>
      <c r="K333" s="97">
        <v>13.8</v>
      </c>
      <c r="L333" s="97">
        <v>13.8</v>
      </c>
      <c r="M333" s="97">
        <v>13.8</v>
      </c>
      <c r="N333" s="97">
        <v>13.8</v>
      </c>
      <c r="O333" s="97">
        <v>13.8</v>
      </c>
      <c r="P333" s="97">
        <v>13.8</v>
      </c>
      <c r="Q333" s="76"/>
      <c r="R333" s="76" t="s">
        <v>600</v>
      </c>
      <c r="S333" s="76" t="s">
        <v>600</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1007</v>
      </c>
      <c r="G334" s="73"/>
      <c r="H334" s="76" t="s">
        <v>1008</v>
      </c>
      <c r="I334" s="96" t="s">
        <v>552</v>
      </c>
      <c r="J334" s="96"/>
      <c r="K334" s="97">
        <v>7.1999999999999995E-2</v>
      </c>
      <c r="L334" s="97">
        <v>7.1999999999999995E-2</v>
      </c>
      <c r="M334" s="97">
        <v>7.1999999999999995E-2</v>
      </c>
      <c r="N334" s="97">
        <v>9.1999999999999998E-2</v>
      </c>
      <c r="O334" s="97">
        <v>9.1999999999999998E-2</v>
      </c>
      <c r="P334" s="97">
        <v>7.1999999999999995E-2</v>
      </c>
      <c r="Q334" s="76"/>
      <c r="R334" s="76" t="s">
        <v>600</v>
      </c>
      <c r="S334" s="76" t="s">
        <v>600</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1009</v>
      </c>
      <c r="G335" s="73"/>
      <c r="H335" s="76" t="s">
        <v>1010</v>
      </c>
      <c r="I335" s="96" t="s">
        <v>552</v>
      </c>
      <c r="J335" s="96"/>
      <c r="K335" s="97">
        <v>0.14000000000000001</v>
      </c>
      <c r="L335" s="97">
        <v>0.14000000000000001</v>
      </c>
      <c r="M335" s="97">
        <v>0.14000000000000001</v>
      </c>
      <c r="N335" s="97">
        <v>0.12</v>
      </c>
      <c r="O335" s="97">
        <v>0.12</v>
      </c>
      <c r="P335" s="97">
        <v>0.14000000000000001</v>
      </c>
      <c r="Q335" s="76"/>
      <c r="R335" s="76" t="s">
        <v>562</v>
      </c>
      <c r="S335" s="76" t="s">
        <v>562</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1011</v>
      </c>
      <c r="G336" s="73"/>
      <c r="H336" s="76" t="s">
        <v>1012</v>
      </c>
      <c r="I336" s="96" t="s">
        <v>552</v>
      </c>
      <c r="J336" s="96"/>
      <c r="K336" s="97">
        <v>8.0000000000000002E-3</v>
      </c>
      <c r="L336" s="97">
        <v>8.0000000000000002E-3</v>
      </c>
      <c r="M336" s="97">
        <v>8.0000000000000002E-3</v>
      </c>
      <c r="N336" s="97">
        <v>8.0000000000000002E-3</v>
      </c>
      <c r="O336" s="97">
        <v>8.0000000000000002E-3</v>
      </c>
      <c r="P336" s="97">
        <v>8.0000000000000002E-3</v>
      </c>
      <c r="Q336" s="76"/>
      <c r="R336" s="76" t="s">
        <v>562</v>
      </c>
      <c r="S336" s="76" t="s">
        <v>562</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1013</v>
      </c>
      <c r="G337" s="73"/>
      <c r="H337" s="76" t="s">
        <v>1014</v>
      </c>
      <c r="I337" s="96" t="s">
        <v>552</v>
      </c>
      <c r="J337" s="96"/>
      <c r="K337" s="97">
        <v>0.115</v>
      </c>
      <c r="L337" s="97">
        <v>0.115</v>
      </c>
      <c r="M337" s="97">
        <v>0.115</v>
      </c>
      <c r="N337" s="97">
        <v>0.115</v>
      </c>
      <c r="O337" s="97">
        <v>0.115</v>
      </c>
      <c r="P337" s="97">
        <v>0.115</v>
      </c>
      <c r="Q337" s="76"/>
      <c r="R337" s="76" t="s">
        <v>562</v>
      </c>
      <c r="S337" s="76" t="s">
        <v>562</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1015</v>
      </c>
      <c r="G338" s="73"/>
      <c r="H338" s="76" t="s">
        <v>606</v>
      </c>
      <c r="I338" s="96" t="s">
        <v>552</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1016</v>
      </c>
      <c r="G339" s="73"/>
      <c r="H339" s="76" t="s">
        <v>606</v>
      </c>
      <c r="I339" s="96" t="s">
        <v>552</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1017</v>
      </c>
      <c r="G340" s="73"/>
      <c r="H340" s="76" t="s">
        <v>1018</v>
      </c>
      <c r="I340" s="96" t="s">
        <v>552</v>
      </c>
      <c r="J340" s="96"/>
      <c r="K340" s="97">
        <v>1.0900000000000001</v>
      </c>
      <c r="L340" s="97">
        <v>1.0900000000000001</v>
      </c>
      <c r="M340" s="97">
        <v>1.0900000000000001</v>
      </c>
      <c r="N340" s="97">
        <v>1.0900000000000001</v>
      </c>
      <c r="O340" s="97">
        <v>1.0900000000000001</v>
      </c>
      <c r="P340" s="97">
        <v>1.0900000000000001</v>
      </c>
      <c r="Q340" s="76"/>
      <c r="R340" s="76" t="s">
        <v>562</v>
      </c>
      <c r="S340" s="76" t="s">
        <v>562</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1019</v>
      </c>
      <c r="G341" s="73"/>
      <c r="H341" s="76" t="s">
        <v>606</v>
      </c>
      <c r="I341" s="96" t="s">
        <v>552</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1023</v>
      </c>
      <c r="G342" s="73"/>
      <c r="H342" s="76" t="s">
        <v>1029</v>
      </c>
      <c r="I342" s="96" t="s">
        <v>2305</v>
      </c>
      <c r="J342" s="96"/>
      <c r="K342" s="97">
        <v>39.6</v>
      </c>
      <c r="L342" s="97">
        <v>39.6</v>
      </c>
      <c r="M342" s="97">
        <v>39.6</v>
      </c>
      <c r="N342" s="97">
        <v>39.6</v>
      </c>
      <c r="O342" s="97">
        <v>39.6</v>
      </c>
      <c r="P342" s="97">
        <v>39.6</v>
      </c>
      <c r="Q342" s="76"/>
      <c r="R342" s="76" t="s">
        <v>2306</v>
      </c>
      <c r="S342" s="76" t="s">
        <v>2306</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1027</v>
      </c>
      <c r="G343" s="73"/>
      <c r="H343" s="76" t="s">
        <v>2905</v>
      </c>
      <c r="I343" s="96" t="s">
        <v>2305</v>
      </c>
      <c r="J343" s="96"/>
      <c r="K343" s="97">
        <v>23.8</v>
      </c>
      <c r="L343" s="97">
        <v>23.8</v>
      </c>
      <c r="M343" s="97">
        <v>23.8</v>
      </c>
      <c r="N343" s="97">
        <v>23.8</v>
      </c>
      <c r="O343" s="97">
        <v>23.8</v>
      </c>
      <c r="P343" s="97">
        <v>23.8</v>
      </c>
      <c r="Q343" s="76"/>
      <c r="R343" s="76" t="s">
        <v>2306</v>
      </c>
      <c r="S343" s="76" t="s">
        <v>2306</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1028</v>
      </c>
      <c r="G344" s="73"/>
      <c r="H344" s="76" t="s">
        <v>2906</v>
      </c>
      <c r="I344" s="96" t="s">
        <v>2305</v>
      </c>
      <c r="J344" s="96"/>
      <c r="K344" s="97">
        <v>23.8</v>
      </c>
      <c r="L344" s="97">
        <v>23.8</v>
      </c>
      <c r="M344" s="97">
        <v>23.8</v>
      </c>
      <c r="N344" s="97">
        <v>23.8</v>
      </c>
      <c r="O344" s="97">
        <v>23.8</v>
      </c>
      <c r="P344" s="97">
        <v>23.8</v>
      </c>
      <c r="Q344" s="76"/>
      <c r="R344" s="76" t="s">
        <v>2306</v>
      </c>
      <c r="S344" s="76" t="s">
        <v>2306</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2899</v>
      </c>
      <c r="G345" s="73"/>
      <c r="H345" s="76" t="s">
        <v>2907</v>
      </c>
      <c r="I345" s="96" t="s">
        <v>2305</v>
      </c>
      <c r="J345" s="96"/>
      <c r="K345" s="97">
        <v>23.8</v>
      </c>
      <c r="L345" s="97">
        <v>23.8</v>
      </c>
      <c r="M345" s="97"/>
      <c r="N345" s="97"/>
      <c r="O345" s="97"/>
      <c r="P345" s="97"/>
      <c r="Q345" s="76"/>
      <c r="R345" s="76" t="s">
        <v>2306</v>
      </c>
      <c r="S345" s="76" t="s">
        <v>2306</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2900</v>
      </c>
      <c r="G346" s="73"/>
      <c r="H346" s="76" t="s">
        <v>2916</v>
      </c>
      <c r="I346" s="96" t="s">
        <v>552</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2901</v>
      </c>
      <c r="G347" s="73"/>
      <c r="H347" s="76" t="s">
        <v>2917</v>
      </c>
      <c r="I347" s="96" t="s">
        <v>552</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2902</v>
      </c>
      <c r="G348" s="73"/>
      <c r="H348" s="76" t="s">
        <v>1024</v>
      </c>
      <c r="I348" s="96" t="s">
        <v>552</v>
      </c>
      <c r="J348" s="96"/>
      <c r="K348" s="97">
        <v>0.9</v>
      </c>
      <c r="L348" s="97">
        <v>0.9</v>
      </c>
      <c r="M348" s="97">
        <v>0.9</v>
      </c>
      <c r="N348" s="97">
        <v>0.9</v>
      </c>
      <c r="O348" s="97">
        <v>0.9</v>
      </c>
      <c r="P348" s="97">
        <v>0.9</v>
      </c>
      <c r="Q348" s="76"/>
      <c r="R348" s="76" t="s">
        <v>1025</v>
      </c>
      <c r="S348" s="76" t="s">
        <v>1026</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2903</v>
      </c>
      <c r="G349" s="73"/>
      <c r="H349" s="76" t="s">
        <v>1020</v>
      </c>
      <c r="I349" s="96" t="s">
        <v>552</v>
      </c>
      <c r="J349" s="96"/>
      <c r="K349" s="97">
        <v>0.21</v>
      </c>
      <c r="L349" s="97">
        <v>0.21</v>
      </c>
      <c r="M349" s="97">
        <v>0.21</v>
      </c>
      <c r="N349" s="97">
        <v>0.21</v>
      </c>
      <c r="O349" s="97">
        <v>0.21</v>
      </c>
      <c r="P349" s="97">
        <v>0.21</v>
      </c>
      <c r="Q349" s="76"/>
      <c r="R349" s="76" t="s">
        <v>1021</v>
      </c>
      <c r="S349" s="76" t="s">
        <v>1022</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2904</v>
      </c>
      <c r="G350" s="73"/>
      <c r="H350" s="76" t="s">
        <v>2909</v>
      </c>
      <c r="I350" s="96" t="s">
        <v>552</v>
      </c>
      <c r="J350" s="96"/>
      <c r="K350" s="97">
        <v>0.157</v>
      </c>
      <c r="L350" s="97">
        <v>0.157</v>
      </c>
      <c r="M350" s="97">
        <v>0.157</v>
      </c>
      <c r="N350" s="97">
        <v>0.157</v>
      </c>
      <c r="O350" s="97">
        <v>0.157</v>
      </c>
      <c r="P350" s="97">
        <v>0.157</v>
      </c>
      <c r="Q350" s="76"/>
      <c r="R350" s="76" t="s">
        <v>2910</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2915</v>
      </c>
      <c r="G351" s="73"/>
      <c r="H351" s="76" t="s">
        <v>2908</v>
      </c>
      <c r="I351" s="96" t="s">
        <v>552</v>
      </c>
      <c r="J351" s="96"/>
      <c r="K351" s="97">
        <v>0.85</v>
      </c>
      <c r="L351" s="97">
        <v>0.85</v>
      </c>
      <c r="M351" s="97"/>
      <c r="N351" s="97"/>
      <c r="O351" s="97"/>
      <c r="P351" s="97"/>
      <c r="Q351" s="76"/>
      <c r="R351" s="76" t="s">
        <v>2914</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2943</v>
      </c>
      <c r="G352" s="73"/>
      <c r="H352" s="76" t="s">
        <v>2916</v>
      </c>
      <c r="I352" s="96" t="s">
        <v>552</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2944</v>
      </c>
      <c r="G353" s="73"/>
      <c r="H353" s="76" t="s">
        <v>2917</v>
      </c>
      <c r="I353" s="96" t="s">
        <v>552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2945</v>
      </c>
      <c r="G354" s="73"/>
      <c r="H354" s="76" t="s">
        <v>2953</v>
      </c>
      <c r="I354" s="96" t="s">
        <v>552</v>
      </c>
      <c r="J354" s="96"/>
      <c r="K354" s="97">
        <v>0.22600000000000001</v>
      </c>
      <c r="L354" s="97">
        <v>0.22600000000000001</v>
      </c>
      <c r="M354" s="97">
        <v>0.22600000000000001</v>
      </c>
      <c r="N354" s="97">
        <v>0.22600000000000001</v>
      </c>
      <c r="O354" s="97">
        <v>0.22600000000000001</v>
      </c>
      <c r="P354" s="97">
        <v>0.22600000000000001</v>
      </c>
      <c r="Q354" s="76"/>
      <c r="R354" s="76" t="s">
        <v>2929</v>
      </c>
      <c r="S354" s="76" t="s">
        <v>2929</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2946</v>
      </c>
      <c r="G355" s="73"/>
      <c r="H355" s="76" t="s">
        <v>2951</v>
      </c>
      <c r="I355" s="96" t="s">
        <v>552</v>
      </c>
      <c r="J355" s="96"/>
      <c r="K355" s="97">
        <v>0.05</v>
      </c>
      <c r="L355" s="97">
        <v>0.05</v>
      </c>
      <c r="M355" s="97">
        <v>0.05</v>
      </c>
      <c r="N355" s="97">
        <v>0.05</v>
      </c>
      <c r="O355" s="97">
        <v>0.05</v>
      </c>
      <c r="P355" s="97">
        <v>0.05</v>
      </c>
      <c r="Q355" s="76"/>
      <c r="R355" s="76" t="s">
        <v>2929</v>
      </c>
      <c r="S355" s="76" t="s">
        <v>2929</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2947</v>
      </c>
      <c r="G356" s="73"/>
      <c r="H356" s="76" t="s">
        <v>2952</v>
      </c>
      <c r="I356" s="96" t="s">
        <v>552</v>
      </c>
      <c r="J356" s="96"/>
      <c r="K356" s="97">
        <v>0.24859999999999999</v>
      </c>
      <c r="L356" s="97">
        <v>0.24859999999999999</v>
      </c>
      <c r="M356" s="97">
        <v>0.24859999999999999</v>
      </c>
      <c r="N356" s="97">
        <v>0.24859999999999999</v>
      </c>
      <c r="O356" s="97">
        <v>0.24859999999999999</v>
      </c>
      <c r="P356" s="97">
        <v>0.24859999999999999</v>
      </c>
      <c r="Q356" s="76"/>
      <c r="R356" s="76" t="s">
        <v>2929</v>
      </c>
      <c r="S356" s="76" t="s">
        <v>2929</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2948</v>
      </c>
      <c r="G357" s="73"/>
      <c r="H357" s="76" t="s">
        <v>2954</v>
      </c>
      <c r="I357" s="96" t="s">
        <v>552</v>
      </c>
      <c r="J357" s="96"/>
      <c r="K357" s="97">
        <v>0.67600000000000005</v>
      </c>
      <c r="L357" s="97">
        <v>0.67600000000000005</v>
      </c>
      <c r="M357" s="97">
        <v>0.67600000000000005</v>
      </c>
      <c r="N357" s="97">
        <v>0.67600000000000005</v>
      </c>
      <c r="O357" s="97">
        <v>0.67600000000000005</v>
      </c>
      <c r="P357" s="97">
        <v>0.67600000000000005</v>
      </c>
      <c r="Q357" s="76"/>
      <c r="R357" s="76" t="s">
        <v>2929</v>
      </c>
      <c r="S357" s="76" t="s">
        <v>2929</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2949</v>
      </c>
      <c r="G358" s="73"/>
      <c r="H358" s="76" t="s">
        <v>2955</v>
      </c>
      <c r="I358" s="96" t="s">
        <v>552</v>
      </c>
      <c r="J358" s="96"/>
      <c r="K358" s="97">
        <v>2.0609999999999999</v>
      </c>
      <c r="L358" s="97">
        <v>2.0609999999999999</v>
      </c>
      <c r="M358" s="97">
        <v>2.0609999999999999</v>
      </c>
      <c r="N358" s="97">
        <v>2.0609999999999999</v>
      </c>
      <c r="O358" s="97">
        <v>2.0609999999999999</v>
      </c>
      <c r="P358" s="97">
        <v>2.0609999999999999</v>
      </c>
      <c r="Q358" s="76"/>
      <c r="R358" s="76" t="s">
        <v>2929</v>
      </c>
      <c r="S358" s="76" t="s">
        <v>2929</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2950</v>
      </c>
      <c r="G359" s="73"/>
      <c r="H359" s="76" t="s">
        <v>2956</v>
      </c>
      <c r="I359" s="96" t="s">
        <v>552</v>
      </c>
      <c r="J359" s="96"/>
      <c r="K359" s="97">
        <v>-0.53</v>
      </c>
      <c r="L359" s="97">
        <v>-0.53</v>
      </c>
      <c r="M359" s="97">
        <v>-0.53</v>
      </c>
      <c r="N359" s="97">
        <v>-0.53</v>
      </c>
      <c r="O359" s="97">
        <v>-0.53</v>
      </c>
      <c r="P359" s="97">
        <v>-0.53</v>
      </c>
      <c r="Q359" s="76"/>
      <c r="R359" s="76" t="s">
        <v>2929</v>
      </c>
      <c r="S359" s="76" t="s">
        <v>2929</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1030</v>
      </c>
      <c r="G360" s="73"/>
      <c r="H360" s="253" t="s">
        <v>1031</v>
      </c>
      <c r="I360" s="96"/>
      <c r="J360" s="96" t="s">
        <v>569</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1032</v>
      </c>
      <c r="F361" s="70" t="s">
        <v>1033</v>
      </c>
      <c r="G361" s="73"/>
      <c r="H361" s="76" t="s">
        <v>545</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1034</v>
      </c>
      <c r="G362" s="73"/>
      <c r="H362" s="76" t="s">
        <v>2444</v>
      </c>
      <c r="I362" s="96" t="s">
        <v>645</v>
      </c>
      <c r="J362" s="96"/>
      <c r="K362" s="97">
        <v>1.84E-2</v>
      </c>
      <c r="L362" s="97">
        <v>1.84E-2</v>
      </c>
      <c r="M362" s="97">
        <v>1.84E-2</v>
      </c>
      <c r="N362" s="97">
        <v>1.84E-2</v>
      </c>
      <c r="O362" s="97">
        <v>1.84E-2</v>
      </c>
      <c r="P362" s="97">
        <v>1.84E-2</v>
      </c>
      <c r="Q362" s="76"/>
      <c r="R362" s="76" t="s">
        <v>1035</v>
      </c>
      <c r="S362" s="76" t="s">
        <v>1035</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1036</v>
      </c>
      <c r="G363" s="73"/>
      <c r="H363" s="76" t="s">
        <v>2448</v>
      </c>
      <c r="I363" s="96" t="s">
        <v>552</v>
      </c>
      <c r="J363" s="96"/>
      <c r="K363" s="97">
        <v>13</v>
      </c>
      <c r="L363" s="97">
        <v>13</v>
      </c>
      <c r="M363" s="97">
        <v>13</v>
      </c>
      <c r="N363" s="97">
        <v>13</v>
      </c>
      <c r="O363" s="97">
        <v>13</v>
      </c>
      <c r="P363" s="97">
        <v>13</v>
      </c>
      <c r="Q363" s="76"/>
      <c r="R363" s="76" t="s">
        <v>1035</v>
      </c>
      <c r="S363" s="76" t="s">
        <v>1035</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1037</v>
      </c>
      <c r="G364" s="73"/>
      <c r="H364" s="76" t="s">
        <v>2445</v>
      </c>
      <c r="I364" s="96" t="s">
        <v>676</v>
      </c>
      <c r="J364" s="96"/>
      <c r="K364" s="97">
        <v>7.52</v>
      </c>
      <c r="L364" s="97">
        <v>7.52</v>
      </c>
      <c r="M364" s="97">
        <v>7.52</v>
      </c>
      <c r="N364" s="97">
        <v>7.52</v>
      </c>
      <c r="O364" s="97">
        <v>7.52</v>
      </c>
      <c r="P364" s="97">
        <v>7.52</v>
      </c>
      <c r="Q364" s="76"/>
      <c r="R364" s="76" t="s">
        <v>1035</v>
      </c>
      <c r="S364" s="76" t="s">
        <v>1035</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1038</v>
      </c>
      <c r="G365" s="73"/>
      <c r="H365" s="76" t="s">
        <v>2446</v>
      </c>
      <c r="I365" s="96" t="s">
        <v>552</v>
      </c>
      <c r="J365" s="96"/>
      <c r="K365" s="97">
        <v>23.7</v>
      </c>
      <c r="L365" s="97">
        <v>23.7</v>
      </c>
      <c r="M365" s="97">
        <v>23.7</v>
      </c>
      <c r="N365" s="97">
        <v>23.7</v>
      </c>
      <c r="O365" s="97">
        <v>23.7</v>
      </c>
      <c r="P365" s="97">
        <v>23.7</v>
      </c>
      <c r="Q365" s="76"/>
      <c r="R365" s="76" t="s">
        <v>1035</v>
      </c>
      <c r="S365" s="76" t="s">
        <v>1035</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1039</v>
      </c>
      <c r="G366" s="73"/>
      <c r="H366" s="76" t="s">
        <v>2447</v>
      </c>
      <c r="I366" s="96" t="s">
        <v>676</v>
      </c>
      <c r="J366" s="96"/>
      <c r="K366" s="97">
        <v>3.36</v>
      </c>
      <c r="L366" s="97">
        <v>3.36</v>
      </c>
      <c r="M366" s="97">
        <v>3.36</v>
      </c>
      <c r="N366" s="97">
        <v>3.36</v>
      </c>
      <c r="O366" s="97">
        <v>3.36</v>
      </c>
      <c r="P366" s="97">
        <v>3.36</v>
      </c>
      <c r="Q366" s="76"/>
      <c r="R366" s="76" t="s">
        <v>1035</v>
      </c>
      <c r="S366" s="76" t="s">
        <v>1035</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449</v>
      </c>
      <c r="G367" s="73"/>
      <c r="H367" s="253" t="s">
        <v>1040</v>
      </c>
      <c r="I367" s="96"/>
      <c r="J367" s="96" t="s">
        <v>569</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1041</v>
      </c>
      <c r="F368" s="70" t="s">
        <v>1042</v>
      </c>
      <c r="G368" s="73"/>
      <c r="H368" s="76" t="s">
        <v>545</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2662</v>
      </c>
      <c r="G369" s="73"/>
      <c r="H369" s="76" t="s">
        <v>2451</v>
      </c>
      <c r="I369" s="96" t="s">
        <v>552</v>
      </c>
      <c r="J369" s="96"/>
      <c r="K369" s="97">
        <v>9.375E-2</v>
      </c>
      <c r="L369" s="97">
        <v>0.20499999999999999</v>
      </c>
      <c r="M369" s="97">
        <v>0</v>
      </c>
      <c r="N369" s="97">
        <v>0</v>
      </c>
      <c r="O369" s="97">
        <v>0</v>
      </c>
      <c r="P369" s="97">
        <v>0</v>
      </c>
      <c r="Q369" s="76"/>
      <c r="R369" s="97" t="s">
        <v>2656</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1043</v>
      </c>
      <c r="G370" s="73"/>
      <c r="H370" s="76" t="s">
        <v>1044</v>
      </c>
      <c r="I370" s="96" t="s">
        <v>552</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1045</v>
      </c>
      <c r="G371" s="73"/>
      <c r="H371" s="76" t="s">
        <v>1046</v>
      </c>
      <c r="I371" s="96" t="s">
        <v>552</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1047</v>
      </c>
      <c r="G372" s="73"/>
      <c r="H372" s="76" t="s">
        <v>1048</v>
      </c>
      <c r="I372" s="96" t="s">
        <v>581</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1049</v>
      </c>
      <c r="G373" s="73"/>
      <c r="H373" s="76" t="s">
        <v>1050</v>
      </c>
      <c r="I373" s="96" t="s">
        <v>624</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503</v>
      </c>
      <c r="AE373" s="76"/>
      <c r="AF373" s="97">
        <v>1</v>
      </c>
      <c r="AG373" s="97">
        <v>1</v>
      </c>
      <c r="AH373" s="73"/>
      <c r="AI373" s="57"/>
      <c r="AJ373" s="45"/>
      <c r="AK373" s="45"/>
      <c r="AL373" s="45"/>
    </row>
    <row r="374" spans="1:38" outlineLevel="1" x14ac:dyDescent="0.35">
      <c r="A374" s="45"/>
      <c r="B374" s="54"/>
      <c r="C374" s="47">
        <f>INT($C$29)+1</f>
        <v>2</v>
      </c>
      <c r="D374" s="73"/>
      <c r="E374" s="70"/>
      <c r="F374" s="263" t="s">
        <v>1051</v>
      </c>
      <c r="G374" s="73"/>
      <c r="H374" s="253" t="s">
        <v>1052</v>
      </c>
      <c r="I374" s="96"/>
      <c r="J374" s="96" t="s">
        <v>569</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1053</v>
      </c>
      <c r="F375" s="70" t="s">
        <v>1054</v>
      </c>
      <c r="G375" s="73"/>
      <c r="H375" s="76" t="s">
        <v>545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1055</v>
      </c>
      <c r="G376" s="73"/>
      <c r="H376" s="76" t="s">
        <v>1056</v>
      </c>
      <c r="I376" s="96" t="s">
        <v>2300</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2832</v>
      </c>
      <c r="S376" s="76" t="s">
        <v>600</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1057</v>
      </c>
      <c r="G377" s="73"/>
      <c r="H377" s="76" t="s">
        <v>1058</v>
      </c>
      <c r="I377" s="96" t="s">
        <v>552</v>
      </c>
      <c r="J377" s="96"/>
      <c r="K377" s="97">
        <v>0.3</v>
      </c>
      <c r="L377" s="97">
        <v>0.3</v>
      </c>
      <c r="M377" s="97">
        <v>0.3</v>
      </c>
      <c r="N377" s="97">
        <v>0.3</v>
      </c>
      <c r="O377" s="97">
        <v>0.3</v>
      </c>
      <c r="P377" s="97">
        <v>0.3</v>
      </c>
      <c r="Q377" s="76"/>
      <c r="R377" s="76" t="s">
        <v>600</v>
      </c>
      <c r="S377" s="76" t="s">
        <v>600</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1059</v>
      </c>
      <c r="G378" s="73"/>
      <c r="H378" s="76" t="s">
        <v>1060</v>
      </c>
      <c r="I378" s="96" t="s">
        <v>552</v>
      </c>
      <c r="J378" s="96"/>
      <c r="K378" s="97">
        <v>0.6</v>
      </c>
      <c r="L378" s="97">
        <v>0.6</v>
      </c>
      <c r="M378" s="97">
        <v>0.6</v>
      </c>
      <c r="N378" s="97">
        <v>0.6</v>
      </c>
      <c r="O378" s="97">
        <v>0.6</v>
      </c>
      <c r="P378" s="97">
        <v>0.6</v>
      </c>
      <c r="Q378" s="76"/>
      <c r="R378" s="76" t="s">
        <v>600</v>
      </c>
      <c r="S378" s="76" t="s">
        <v>600</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1061</v>
      </c>
      <c r="G379" s="73"/>
      <c r="H379" s="76" t="s">
        <v>1062</v>
      </c>
      <c r="I379" s="96" t="s">
        <v>552</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1063</v>
      </c>
      <c r="G380" s="73"/>
      <c r="H380" s="76" t="s">
        <v>1064</v>
      </c>
      <c r="I380" s="96" t="s">
        <v>552</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1065</v>
      </c>
      <c r="G381" s="73"/>
      <c r="H381" s="76" t="s">
        <v>1066</v>
      </c>
      <c r="I381" s="96" t="s">
        <v>552</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1067</v>
      </c>
      <c r="G382" s="73"/>
      <c r="H382" s="76" t="s">
        <v>1068</v>
      </c>
      <c r="I382" s="96" t="s">
        <v>552</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1069</v>
      </c>
      <c r="G383" s="73"/>
      <c r="H383" s="76" t="s">
        <v>1070</v>
      </c>
      <c r="I383" s="96" t="s">
        <v>552</v>
      </c>
      <c r="J383" s="96"/>
      <c r="K383" s="76"/>
      <c r="L383" s="76"/>
      <c r="M383" s="97">
        <v>-40</v>
      </c>
      <c r="N383" s="97">
        <v>-40</v>
      </c>
      <c r="O383" s="97">
        <v>-40</v>
      </c>
      <c r="P383" s="97">
        <v>-40</v>
      </c>
      <c r="Q383" s="76"/>
      <c r="R383" s="76"/>
      <c r="S383" s="76" t="s">
        <v>609</v>
      </c>
      <c r="T383" s="76"/>
      <c r="U383" s="97">
        <v>-9.9499999999999993</v>
      </c>
      <c r="V383" s="97">
        <v>-9.9499999999999993</v>
      </c>
      <c r="W383" s="97">
        <v>-9.9499999999999993</v>
      </c>
      <c r="X383" s="97">
        <v>-8.9</v>
      </c>
      <c r="Y383" s="97">
        <v>-8.9</v>
      </c>
      <c r="Z383" s="97">
        <v>-8.9</v>
      </c>
      <c r="AA383" s="97">
        <v>-8.9</v>
      </c>
      <c r="AB383" s="97">
        <v>-8.9</v>
      </c>
      <c r="AC383" s="76"/>
      <c r="AD383" s="97" t="s">
        <v>1071</v>
      </c>
      <c r="AE383" s="76"/>
      <c r="AF383" s="97">
        <v>1</v>
      </c>
      <c r="AG383" s="97">
        <v>1</v>
      </c>
      <c r="AH383" s="73"/>
      <c r="AI383" s="57"/>
      <c r="AJ383" s="45"/>
      <c r="AK383" s="45"/>
      <c r="AL383" s="45"/>
    </row>
    <row r="384" spans="1:38" outlineLevel="2" x14ac:dyDescent="0.35">
      <c r="A384" s="45"/>
      <c r="B384" s="54"/>
      <c r="C384" s="47">
        <f>INT($C$29)+2</f>
        <v>3</v>
      </c>
      <c r="D384" s="73"/>
      <c r="E384" s="70"/>
      <c r="F384" s="70" t="s">
        <v>1072</v>
      </c>
      <c r="G384" s="73"/>
      <c r="H384" s="76" t="s">
        <v>1073</v>
      </c>
      <c r="I384" s="96" t="s">
        <v>552</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1071</v>
      </c>
      <c r="AE384" s="76"/>
      <c r="AF384" s="97">
        <v>1</v>
      </c>
      <c r="AG384" s="97">
        <v>1</v>
      </c>
      <c r="AH384" s="73"/>
      <c r="AI384" s="57"/>
      <c r="AJ384" s="45"/>
      <c r="AK384" s="45"/>
      <c r="AL384" s="45"/>
    </row>
    <row r="385" spans="1:38" outlineLevel="2" collapsed="1" x14ac:dyDescent="0.35">
      <c r="A385" s="45"/>
      <c r="B385" s="54"/>
      <c r="C385" s="47">
        <f>INT($C$29)+2</f>
        <v>3</v>
      </c>
      <c r="D385" s="73"/>
      <c r="E385" s="70"/>
      <c r="F385" s="70" t="s">
        <v>1074</v>
      </c>
      <c r="G385" s="73"/>
      <c r="H385" s="76" t="s">
        <v>1075</v>
      </c>
      <c r="I385" s="96" t="s">
        <v>552</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1071</v>
      </c>
      <c r="AE385" s="76"/>
      <c r="AF385" s="97">
        <v>1</v>
      </c>
      <c r="AG385" s="97">
        <v>1</v>
      </c>
      <c r="AH385" s="73"/>
      <c r="AI385" s="57"/>
      <c r="AJ385" s="45"/>
      <c r="AK385" s="45"/>
      <c r="AL385" s="45"/>
    </row>
    <row r="386" spans="1:38" hidden="1" outlineLevel="3" x14ac:dyDescent="0.35">
      <c r="A386" s="45"/>
      <c r="B386" s="54"/>
      <c r="C386" s="47">
        <f>INT($C$29)+3</f>
        <v>4</v>
      </c>
      <c r="D386" s="73"/>
      <c r="E386" s="70"/>
      <c r="F386" s="70" t="s">
        <v>1076</v>
      </c>
      <c r="G386" s="73"/>
      <c r="H386" s="76" t="s">
        <v>1077</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1078</v>
      </c>
      <c r="G387" s="73"/>
      <c r="H387" s="76" t="s">
        <v>1079</v>
      </c>
      <c r="I387" s="96" t="s">
        <v>552</v>
      </c>
      <c r="J387" s="96"/>
      <c r="K387" s="97">
        <v>0.1</v>
      </c>
      <c r="L387" s="97">
        <v>0.1</v>
      </c>
      <c r="M387" s="97">
        <v>0.1</v>
      </c>
      <c r="N387" s="97">
        <v>0.1</v>
      </c>
      <c r="O387" s="97">
        <v>0.1</v>
      </c>
      <c r="P387" s="97">
        <v>0.1</v>
      </c>
      <c r="Q387" s="76"/>
      <c r="R387" s="76" t="s">
        <v>1080</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1081</v>
      </c>
      <c r="G388" s="73"/>
      <c r="H388" s="391" t="s">
        <v>2833</v>
      </c>
      <c r="I388" s="96" t="s">
        <v>552</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1082</v>
      </c>
      <c r="AE388" s="76"/>
      <c r="AF388" s="97">
        <v>1</v>
      </c>
      <c r="AG388" s="97">
        <v>1</v>
      </c>
      <c r="AH388" s="73"/>
      <c r="AI388" s="57"/>
      <c r="AJ388" s="45"/>
      <c r="AK388" s="45"/>
      <c r="AL388" s="45"/>
    </row>
    <row r="389" spans="1:38" outlineLevel="2" x14ac:dyDescent="0.35">
      <c r="A389" s="45"/>
      <c r="B389" s="54"/>
      <c r="C389" s="47">
        <f t="shared" si="83"/>
        <v>3</v>
      </c>
      <c r="D389" s="73"/>
      <c r="E389" s="70"/>
      <c r="F389" s="70" t="s">
        <v>1083</v>
      </c>
      <c r="G389" s="73"/>
      <c r="H389" s="76" t="s">
        <v>1084</v>
      </c>
      <c r="I389" s="96" t="s">
        <v>552</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1085</v>
      </c>
      <c r="G390" s="73"/>
      <c r="H390" s="76" t="s">
        <v>1086</v>
      </c>
      <c r="I390" s="96" t="s">
        <v>552</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1087</v>
      </c>
      <c r="G391" s="73"/>
      <c r="H391" s="76" t="s">
        <v>1088</v>
      </c>
      <c r="I391" s="96" t="s">
        <v>552</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1089</v>
      </c>
      <c r="G392" s="73"/>
      <c r="H392" s="76" t="s">
        <v>1090</v>
      </c>
      <c r="I392" s="96" t="s">
        <v>552</v>
      </c>
      <c r="J392" s="96"/>
      <c r="K392" s="97">
        <v>0.5</v>
      </c>
      <c r="L392" s="97">
        <v>0.5</v>
      </c>
      <c r="M392" s="97"/>
      <c r="N392" s="97"/>
      <c r="O392" s="97"/>
      <c r="P392" s="97"/>
      <c r="Q392" s="76"/>
      <c r="R392" s="76" t="s">
        <v>503</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1091</v>
      </c>
      <c r="G393" s="73"/>
      <c r="H393" s="76" t="s">
        <v>1092</v>
      </c>
      <c r="I393" s="96" t="s">
        <v>552</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1093</v>
      </c>
      <c r="G394" s="73"/>
      <c r="H394" s="76" t="s">
        <v>1094</v>
      </c>
      <c r="I394" s="96" t="s">
        <v>552</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1095</v>
      </c>
      <c r="G395" s="73"/>
      <c r="H395" s="76" t="s">
        <v>1096</v>
      </c>
      <c r="I395" s="96" t="s">
        <v>552</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1097</v>
      </c>
      <c r="G396" s="73"/>
      <c r="H396" s="76" t="s">
        <v>1098</v>
      </c>
      <c r="I396" s="96" t="s">
        <v>552</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2292</v>
      </c>
      <c r="G397" s="73"/>
      <c r="H397" s="76" t="s">
        <v>2297</v>
      </c>
      <c r="I397" s="96" t="s">
        <v>2300</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1082</v>
      </c>
      <c r="AE397" s="76"/>
      <c r="AF397" s="97">
        <v>1</v>
      </c>
      <c r="AG397" s="97">
        <v>1</v>
      </c>
      <c r="AH397" s="73"/>
      <c r="AI397" s="57"/>
      <c r="AJ397" s="45"/>
      <c r="AK397" s="45"/>
      <c r="AL397" s="45"/>
    </row>
    <row r="398" spans="1:38" outlineLevel="2" x14ac:dyDescent="0.35">
      <c r="A398" s="45"/>
      <c r="B398" s="54"/>
      <c r="C398" s="47">
        <f t="shared" si="83"/>
        <v>3</v>
      </c>
      <c r="D398" s="73"/>
      <c r="E398" s="70"/>
      <c r="F398" s="70" t="s">
        <v>2293</v>
      </c>
      <c r="G398" s="73"/>
      <c r="H398" s="76" t="s">
        <v>2301</v>
      </c>
      <c r="I398" s="96" t="s">
        <v>552</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503</v>
      </c>
      <c r="AE398" s="76"/>
      <c r="AF398" s="97">
        <v>1</v>
      </c>
      <c r="AG398" s="97">
        <v>1</v>
      </c>
      <c r="AH398" s="73"/>
      <c r="AI398" s="57"/>
      <c r="AJ398" s="45"/>
      <c r="AK398" s="45"/>
      <c r="AL398" s="45"/>
    </row>
    <row r="399" spans="1:38" outlineLevel="2" x14ac:dyDescent="0.35">
      <c r="A399" s="45"/>
      <c r="B399" s="54"/>
      <c r="C399" s="47">
        <f t="shared" si="83"/>
        <v>3</v>
      </c>
      <c r="D399" s="73"/>
      <c r="E399" s="70"/>
      <c r="F399" s="70" t="s">
        <v>2294</v>
      </c>
      <c r="G399" s="73"/>
      <c r="H399" s="76" t="s">
        <v>2298</v>
      </c>
      <c r="I399" s="96" t="s">
        <v>552</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503</v>
      </c>
      <c r="AE399" s="76"/>
      <c r="AF399" s="97">
        <v>1</v>
      </c>
      <c r="AG399" s="97">
        <v>1</v>
      </c>
      <c r="AH399" s="73"/>
      <c r="AI399" s="57"/>
      <c r="AJ399" s="45"/>
      <c r="AK399" s="45"/>
      <c r="AL399" s="45"/>
    </row>
    <row r="400" spans="1:38" outlineLevel="2" x14ac:dyDescent="0.35">
      <c r="A400" s="45"/>
      <c r="B400" s="54"/>
      <c r="C400" s="47">
        <f t="shared" si="83"/>
        <v>3</v>
      </c>
      <c r="D400" s="73"/>
      <c r="E400" s="70"/>
      <c r="F400" s="70" t="s">
        <v>2295</v>
      </c>
      <c r="G400" s="73"/>
      <c r="H400" s="76" t="s">
        <v>2302</v>
      </c>
      <c r="I400" s="96" t="s">
        <v>2303</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503</v>
      </c>
      <c r="AE400" s="76"/>
      <c r="AF400" s="97">
        <v>1</v>
      </c>
      <c r="AG400" s="97">
        <v>1</v>
      </c>
      <c r="AH400" s="73"/>
      <c r="AI400" s="57"/>
      <c r="AJ400" s="45"/>
      <c r="AK400" s="45"/>
      <c r="AL400" s="45"/>
    </row>
    <row r="401" spans="1:38" outlineLevel="2" x14ac:dyDescent="0.35">
      <c r="A401" s="45"/>
      <c r="B401" s="54"/>
      <c r="C401" s="47">
        <f t="shared" si="83"/>
        <v>3</v>
      </c>
      <c r="D401" s="73"/>
      <c r="E401" s="70"/>
      <c r="F401" s="70" t="s">
        <v>2296</v>
      </c>
      <c r="G401" s="73"/>
      <c r="H401" s="76" t="s">
        <v>2299</v>
      </c>
      <c r="I401" s="96" t="s">
        <v>2303</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503</v>
      </c>
      <c r="AE401" s="76"/>
      <c r="AF401" s="97">
        <v>1</v>
      </c>
      <c r="AG401" s="97">
        <v>1</v>
      </c>
      <c r="AH401" s="73"/>
      <c r="AI401" s="57"/>
      <c r="AJ401" s="45"/>
      <c r="AK401" s="45"/>
      <c r="AL401" s="45"/>
    </row>
    <row r="402" spans="1:38" outlineLevel="1" x14ac:dyDescent="0.35">
      <c r="A402" s="45"/>
      <c r="B402" s="54"/>
      <c r="C402" s="47">
        <f>INT($C$29)+1</f>
        <v>2</v>
      </c>
      <c r="D402" s="73"/>
      <c r="E402" s="70"/>
      <c r="F402" s="263" t="s">
        <v>1099</v>
      </c>
      <c r="G402" s="73"/>
      <c r="H402" s="253" t="s">
        <v>1100</v>
      </c>
      <c r="I402" s="136"/>
      <c r="J402" s="136" t="s">
        <v>1101</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1102</v>
      </c>
      <c r="G403" s="73"/>
      <c r="H403" s="76" t="s">
        <v>654</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1103</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1104</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1105</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1106</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1107</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1108</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1109</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1110</v>
      </c>
      <c r="G411" s="73"/>
      <c r="H411" s="76" t="s">
        <v>654</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1111</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1112</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1113</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1114</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1115</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1116</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1117</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1118</v>
      </c>
      <c r="G419" s="73"/>
      <c r="H419" s="76" t="s">
        <v>2328</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1119</v>
      </c>
      <c r="G420" s="73"/>
      <c r="H420" s="76" t="s">
        <v>2659</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2335</v>
      </c>
      <c r="AE420" s="76"/>
      <c r="AF420" s="97">
        <v>1</v>
      </c>
      <c r="AG420" s="97">
        <v>1</v>
      </c>
      <c r="AH420" s="73"/>
      <c r="AI420" s="57"/>
      <c r="AJ420" s="45"/>
      <c r="AK420" s="45"/>
      <c r="AL420" s="45"/>
    </row>
    <row r="421" spans="1:38" outlineLevel="2" x14ac:dyDescent="0.35">
      <c r="A421" s="45"/>
      <c r="B421" s="54"/>
      <c r="C421" s="47">
        <f t="shared" si="88"/>
        <v>3</v>
      </c>
      <c r="D421" s="73"/>
      <c r="E421" s="70"/>
      <c r="F421" s="70" t="s">
        <v>1120</v>
      </c>
      <c r="G421" s="73"/>
      <c r="H421" s="76" t="s">
        <v>2329</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1121</v>
      </c>
      <c r="G422" s="73"/>
      <c r="H422" s="76" t="s">
        <v>2330</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1122</v>
      </c>
      <c r="G423" s="73"/>
      <c r="H423" s="76" t="s">
        <v>2331</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1123</v>
      </c>
      <c r="G424" s="73"/>
      <c r="H424" s="76" t="s">
        <v>2332</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1124</v>
      </c>
      <c r="G425" s="73"/>
      <c r="H425" s="76" t="s">
        <v>2333</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1125</v>
      </c>
      <c r="G426" s="73"/>
      <c r="H426" s="76" t="s">
        <v>2334</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1126</v>
      </c>
      <c r="G427" s="73"/>
      <c r="H427" s="76" t="s">
        <v>654</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1127</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1128</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1129</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1130</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1131</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1132</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1133</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1134</v>
      </c>
      <c r="G435" s="73"/>
      <c r="H435" s="76" t="s">
        <v>654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1135</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1136</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1137</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1138</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1139</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1140</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1141</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1142</v>
      </c>
      <c r="G443" s="73"/>
      <c r="H443" s="76" t="s">
        <v>654</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1143</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1144</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1145</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1146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1147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1148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1149</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1150</v>
      </c>
      <c r="G451" s="73"/>
      <c r="H451" s="76" t="s">
        <v>654</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1151</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1152</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1153</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1154</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1155</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1156</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1157</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1158</v>
      </c>
      <c r="G459" s="73"/>
      <c r="H459" s="76" t="s">
        <v>654</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1159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1160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1161</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1162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1163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1164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1165</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1166</v>
      </c>
      <c r="G467" s="73"/>
      <c r="H467" s="76" t="s">
        <v>2236</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2655</v>
      </c>
      <c r="AE467" s="76"/>
      <c r="AF467" s="97">
        <v>1</v>
      </c>
      <c r="AG467" s="97">
        <v>1</v>
      </c>
      <c r="AH467" s="73"/>
      <c r="AI467" s="57"/>
      <c r="AJ467" s="45"/>
      <c r="AK467" s="45"/>
      <c r="AL467" s="45"/>
    </row>
    <row r="468" spans="1:38" outlineLevel="2" x14ac:dyDescent="0.35">
      <c r="A468" s="45"/>
      <c r="B468" s="54"/>
      <c r="C468" s="47">
        <f t="shared" si="92"/>
        <v>3</v>
      </c>
      <c r="D468" s="73"/>
      <c r="E468" s="70"/>
      <c r="F468" s="70" t="s">
        <v>1167</v>
      </c>
      <c r="G468" s="73"/>
      <c r="H468" s="76" t="s">
        <v>2665</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1168</v>
      </c>
      <c r="G469" s="73"/>
      <c r="H469" s="76" t="s">
        <v>2666</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1169</v>
      </c>
      <c r="G470" s="73"/>
      <c r="H470" s="76" t="s">
        <v>2667</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1170</v>
      </c>
      <c r="G471" s="73"/>
      <c r="H471" s="76" t="s">
        <v>2668</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1171</v>
      </c>
      <c r="G472" s="73"/>
      <c r="H472" s="76" t="s">
        <v>2669</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1172</v>
      </c>
      <c r="G473" s="73"/>
      <c r="H473" s="76" t="s">
        <v>2670</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1173</v>
      </c>
      <c r="G474" s="73"/>
      <c r="H474" s="76" t="s">
        <v>2671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1174</v>
      </c>
      <c r="G475" s="73"/>
      <c r="H475" s="76" t="s">
        <v>654</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1175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1176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1177</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1178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1179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1180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1181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1182</v>
      </c>
      <c r="G483" s="73"/>
      <c r="H483" s="76" t="s">
        <v>654</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1183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1184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1185</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1186</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1187</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1188</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1189</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1190</v>
      </c>
      <c r="G491" s="73"/>
      <c r="H491" s="76" t="s">
        <v>654</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1191</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1192</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1193</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1194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1195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1196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1197</v>
      </c>
      <c r="G498" s="73"/>
      <c r="H498" s="76"/>
      <c r="I498" s="96"/>
      <c r="J498" s="96"/>
      <c r="K498" s="76"/>
      <c r="L498" s="76"/>
      <c r="M498" s="76"/>
      <c r="N498" s="76"/>
      <c r="O498" s="76"/>
      <c r="P498" s="76"/>
      <c r="Q498" s="76"/>
      <c r="R498" s="76"/>
      <c r="S498" s="76"/>
      <c r="T498" s="96" t="s">
        <v>1198</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1199</v>
      </c>
      <c r="G499" s="73"/>
      <c r="H499" s="76" t="s">
        <v>1200</v>
      </c>
      <c r="I499" s="96" t="s">
        <v>552</v>
      </c>
      <c r="J499" s="96" t="s">
        <v>1201</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1202</v>
      </c>
      <c r="AE499" s="76"/>
      <c r="AF499" s="97">
        <v>1</v>
      </c>
      <c r="AG499" s="97">
        <v>1</v>
      </c>
      <c r="AH499" s="73"/>
      <c r="AI499" s="57"/>
      <c r="AJ499" s="45"/>
      <c r="AK499" s="45"/>
      <c r="AL499" s="45"/>
    </row>
    <row r="500" spans="1:38" outlineLevel="2" x14ac:dyDescent="0.35">
      <c r="A500" s="45"/>
      <c r="B500" s="54"/>
      <c r="C500" s="47">
        <f t="shared" si="92"/>
        <v>3</v>
      </c>
      <c r="D500" s="73"/>
      <c r="E500" s="70"/>
      <c r="F500" s="70" t="s">
        <v>1203</v>
      </c>
      <c r="G500" s="73"/>
      <c r="H500" s="76" t="s">
        <v>2672</v>
      </c>
      <c r="I500" s="96" t="s">
        <v>552</v>
      </c>
      <c r="J500" s="96" t="s">
        <v>1201</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2660</v>
      </c>
      <c r="AE500" s="76"/>
      <c r="AF500" s="97">
        <v>1</v>
      </c>
      <c r="AG500" s="97">
        <v>1</v>
      </c>
      <c r="AH500" s="73"/>
      <c r="AI500" s="57"/>
      <c r="AJ500" s="45"/>
      <c r="AK500" s="45"/>
      <c r="AL500" s="45"/>
    </row>
    <row r="501" spans="1:38" outlineLevel="2" x14ac:dyDescent="0.35">
      <c r="A501" s="45"/>
      <c r="B501" s="54"/>
      <c r="C501" s="47">
        <f t="shared" si="92"/>
        <v>3</v>
      </c>
      <c r="D501" s="73"/>
      <c r="E501" s="70"/>
      <c r="F501" s="70" t="s">
        <v>1204</v>
      </c>
      <c r="G501" s="73"/>
      <c r="H501" s="76" t="s">
        <v>2673</v>
      </c>
      <c r="I501" s="96" t="s">
        <v>552</v>
      </c>
      <c r="J501" s="96" t="s">
        <v>1201</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1205</v>
      </c>
      <c r="G502" s="73"/>
      <c r="H502" s="76" t="s">
        <v>2674</v>
      </c>
      <c r="I502" s="96" t="s">
        <v>552</v>
      </c>
      <c r="J502" s="96" t="s">
        <v>1201</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1206</v>
      </c>
      <c r="G503" s="73"/>
      <c r="H503" s="76" t="s">
        <v>2675</v>
      </c>
      <c r="I503" s="96" t="s">
        <v>552</v>
      </c>
      <c r="J503" s="96" t="s">
        <v>1201</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1207</v>
      </c>
      <c r="G504" s="73"/>
      <c r="H504" s="76" t="s">
        <v>2676</v>
      </c>
      <c r="I504" s="96" t="s">
        <v>552</v>
      </c>
      <c r="J504" s="96" t="s">
        <v>1201</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1208</v>
      </c>
      <c r="G505" s="73"/>
      <c r="H505" s="76" t="s">
        <v>2677</v>
      </c>
      <c r="I505" s="96" t="s">
        <v>552</v>
      </c>
      <c r="J505" s="96" t="s">
        <v>1201</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1209</v>
      </c>
      <c r="G506" s="73"/>
      <c r="H506" s="76" t="s">
        <v>2678</v>
      </c>
      <c r="I506" s="96" t="s">
        <v>552</v>
      </c>
      <c r="J506" s="96" t="s">
        <v>1201</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1210</v>
      </c>
      <c r="G507" s="73"/>
      <c r="H507" s="76" t="s">
        <v>1211</v>
      </c>
      <c r="I507" s="96" t="s">
        <v>552</v>
      </c>
      <c r="J507" s="96" t="s">
        <v>1201</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1212</v>
      </c>
      <c r="G508" s="73"/>
      <c r="H508" s="76" t="s">
        <v>2679</v>
      </c>
      <c r="I508" s="96" t="s">
        <v>552</v>
      </c>
      <c r="J508" s="96" t="s">
        <v>1201</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1213</v>
      </c>
      <c r="G509" s="73"/>
      <c r="H509" s="76" t="s">
        <v>2680</v>
      </c>
      <c r="I509" s="96" t="s">
        <v>552</v>
      </c>
      <c r="J509" s="96" t="s">
        <v>1201</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1214</v>
      </c>
      <c r="G510" s="73"/>
      <c r="H510" s="76" t="s">
        <v>2681</v>
      </c>
      <c r="I510" s="96" t="s">
        <v>552</v>
      </c>
      <c r="J510" s="96" t="s">
        <v>1201</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1215</v>
      </c>
      <c r="G511" s="73"/>
      <c r="H511" s="76" t="s">
        <v>2682</v>
      </c>
      <c r="I511" s="96" t="s">
        <v>552</v>
      </c>
      <c r="J511" s="96" t="s">
        <v>1201</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1216</v>
      </c>
      <c r="G512" s="73"/>
      <c r="H512" s="76" t="s">
        <v>2683</v>
      </c>
      <c r="I512" s="96" t="s">
        <v>552</v>
      </c>
      <c r="J512" s="96" t="s">
        <v>1201</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1217</v>
      </c>
      <c r="G513" s="73"/>
      <c r="H513" s="76" t="s">
        <v>2684</v>
      </c>
      <c r="I513" s="96" t="s">
        <v>552</v>
      </c>
      <c r="J513" s="96" t="s">
        <v>1201</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1218</v>
      </c>
      <c r="G514" s="73"/>
      <c r="H514" s="76" t="s">
        <v>2685</v>
      </c>
      <c r="I514" s="96" t="s">
        <v>552</v>
      </c>
      <c r="J514" s="96" t="s">
        <v>1201</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1219</v>
      </c>
      <c r="G515" s="73"/>
      <c r="H515" s="76" t="s">
        <v>654</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1220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1221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1222</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1223</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1224</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1225</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1226</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1227</v>
      </c>
      <c r="G523" s="73"/>
      <c r="H523" s="76" t="s">
        <v>1228</v>
      </c>
      <c r="I523" s="96" t="s">
        <v>552</v>
      </c>
      <c r="J523" s="96" t="s">
        <v>1229</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1230</v>
      </c>
      <c r="AE523" s="76"/>
      <c r="AF523" s="97">
        <v>1</v>
      </c>
      <c r="AG523" s="97">
        <v>1</v>
      </c>
      <c r="AH523" s="73"/>
      <c r="AI523" s="57"/>
      <c r="AJ523" s="45"/>
      <c r="AK523" s="45"/>
      <c r="AL523" s="45"/>
    </row>
    <row r="524" spans="1:38" outlineLevel="2" x14ac:dyDescent="0.35">
      <c r="A524" s="45"/>
      <c r="B524" s="54"/>
      <c r="C524" s="47">
        <f t="shared" si="92"/>
        <v>3</v>
      </c>
      <c r="D524" s="73"/>
      <c r="E524" s="70"/>
      <c r="F524" s="70" t="s">
        <v>1231</v>
      </c>
      <c r="G524" s="73"/>
      <c r="H524" s="76" t="s">
        <v>2686</v>
      </c>
      <c r="I524" s="96" t="s">
        <v>552</v>
      </c>
      <c r="J524" s="96" t="s">
        <v>1229</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1232</v>
      </c>
      <c r="G525" s="73"/>
      <c r="H525" s="76" t="s">
        <v>2687</v>
      </c>
      <c r="I525" s="96" t="s">
        <v>552</v>
      </c>
      <c r="J525" s="96" t="s">
        <v>1229</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1233</v>
      </c>
      <c r="G526" s="73"/>
      <c r="H526" s="76" t="s">
        <v>2688</v>
      </c>
      <c r="I526" s="96" t="s">
        <v>552</v>
      </c>
      <c r="J526" s="96" t="s">
        <v>1229</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1234</v>
      </c>
      <c r="G527" s="73"/>
      <c r="H527" s="76" t="s">
        <v>2689</v>
      </c>
      <c r="I527" s="96" t="s">
        <v>552</v>
      </c>
      <c r="J527" s="96" t="s">
        <v>1229</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1235</v>
      </c>
      <c r="G528" s="73"/>
      <c r="H528" s="76" t="s">
        <v>2690</v>
      </c>
      <c r="I528" s="96" t="s">
        <v>552</v>
      </c>
      <c r="J528" s="96" t="s">
        <v>1229</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1236</v>
      </c>
      <c r="G529" s="73"/>
      <c r="H529" s="76" t="s">
        <v>2691</v>
      </c>
      <c r="I529" s="96" t="s">
        <v>552</v>
      </c>
      <c r="J529" s="96" t="s">
        <v>1229</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1237</v>
      </c>
      <c r="G530" s="73"/>
      <c r="H530" s="76" t="s">
        <v>2692</v>
      </c>
      <c r="I530" s="96" t="s">
        <v>552</v>
      </c>
      <c r="J530" s="96" t="s">
        <v>1229</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1238</v>
      </c>
      <c r="G531" s="73"/>
      <c r="H531" s="76" t="s">
        <v>2240</v>
      </c>
      <c r="I531" s="96" t="s">
        <v>552</v>
      </c>
      <c r="J531" s="96" t="s">
        <v>1201</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2764</v>
      </c>
      <c r="AE531" s="76"/>
      <c r="AF531" s="97">
        <v>1</v>
      </c>
      <c r="AG531" s="97">
        <v>1</v>
      </c>
      <c r="AH531" s="73"/>
      <c r="AI531" s="57"/>
      <c r="AJ531" s="45"/>
      <c r="AK531" s="45"/>
      <c r="AL531" s="45"/>
    </row>
    <row r="532" spans="1:38" outlineLevel="2" x14ac:dyDescent="0.35">
      <c r="A532" s="45"/>
      <c r="B532" s="54"/>
      <c r="C532" s="47">
        <f t="shared" si="102"/>
        <v>3</v>
      </c>
      <c r="D532" s="73"/>
      <c r="E532" s="70"/>
      <c r="F532" s="70" t="s">
        <v>1239</v>
      </c>
      <c r="G532" s="73"/>
      <c r="H532" s="76" t="s">
        <v>2693</v>
      </c>
      <c r="I532" s="96" t="s">
        <v>552</v>
      </c>
      <c r="J532" s="96" t="s">
        <v>1201</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2795</v>
      </c>
      <c r="AE532" s="76"/>
      <c r="AF532" s="97">
        <v>1</v>
      </c>
      <c r="AG532" s="97">
        <v>1</v>
      </c>
      <c r="AH532" s="73"/>
      <c r="AI532" s="57"/>
      <c r="AJ532" s="45"/>
      <c r="AK532" s="45"/>
      <c r="AL532" s="45"/>
    </row>
    <row r="533" spans="1:38" outlineLevel="2" x14ac:dyDescent="0.35">
      <c r="A533" s="45"/>
      <c r="B533" s="54"/>
      <c r="C533" s="47">
        <f t="shared" si="102"/>
        <v>3</v>
      </c>
      <c r="D533" s="73"/>
      <c r="E533" s="70"/>
      <c r="F533" s="70" t="s">
        <v>1240</v>
      </c>
      <c r="G533" s="73"/>
      <c r="H533" s="76" t="s">
        <v>2694</v>
      </c>
      <c r="I533" s="96" t="s">
        <v>552</v>
      </c>
      <c r="J533" s="96" t="s">
        <v>1201</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1241</v>
      </c>
      <c r="G534" s="73"/>
      <c r="H534" s="76" t="s">
        <v>2695</v>
      </c>
      <c r="I534" s="96" t="s">
        <v>552</v>
      </c>
      <c r="J534" s="96" t="s">
        <v>1201</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1242</v>
      </c>
      <c r="G535" s="73"/>
      <c r="H535" s="76" t="s">
        <v>2696</v>
      </c>
      <c r="I535" s="96" t="s">
        <v>552</v>
      </c>
      <c r="J535" s="96" t="s">
        <v>1201</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1243</v>
      </c>
      <c r="G536" s="73"/>
      <c r="H536" s="76" t="s">
        <v>2697</v>
      </c>
      <c r="I536" s="96" t="s">
        <v>552</v>
      </c>
      <c r="J536" s="96" t="s">
        <v>1201</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1244</v>
      </c>
      <c r="G537" s="73"/>
      <c r="H537" s="76" t="s">
        <v>2698</v>
      </c>
      <c r="I537" s="96" t="s">
        <v>552</v>
      </c>
      <c r="J537" s="96" t="s">
        <v>1201</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1245</v>
      </c>
      <c r="G538" s="73"/>
      <c r="H538" s="76" t="s">
        <v>2699</v>
      </c>
      <c r="I538" s="96" t="s">
        <v>552</v>
      </c>
      <c r="J538" s="96" t="s">
        <v>1201</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1246</v>
      </c>
      <c r="G539" s="73"/>
      <c r="H539" s="76" t="s">
        <v>1247</v>
      </c>
      <c r="I539" s="96" t="s">
        <v>552</v>
      </c>
      <c r="J539" s="96" t="s">
        <v>1201</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1248</v>
      </c>
      <c r="G540" s="73"/>
      <c r="H540" s="76" t="s">
        <v>2700</v>
      </c>
      <c r="I540" s="96" t="s">
        <v>552</v>
      </c>
      <c r="J540" s="96" t="s">
        <v>1201</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1249</v>
      </c>
      <c r="G541" s="73"/>
      <c r="H541" s="76" t="s">
        <v>2701</v>
      </c>
      <c r="I541" s="96" t="s">
        <v>552</v>
      </c>
      <c r="J541" s="96" t="s">
        <v>1201</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1250</v>
      </c>
      <c r="G542" s="73"/>
      <c r="H542" s="76" t="s">
        <v>2702</v>
      </c>
      <c r="I542" s="96" t="s">
        <v>552</v>
      </c>
      <c r="J542" s="96" t="s">
        <v>1201</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1251</v>
      </c>
      <c r="G543" s="73"/>
      <c r="H543" s="76" t="s">
        <v>2703</v>
      </c>
      <c r="I543" s="96" t="s">
        <v>552</v>
      </c>
      <c r="J543" s="96" t="s">
        <v>1201</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1252</v>
      </c>
      <c r="G544" s="73"/>
      <c r="H544" s="76" t="s">
        <v>2704</v>
      </c>
      <c r="I544" s="96" t="s">
        <v>552</v>
      </c>
      <c r="J544" s="96" t="s">
        <v>1201</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1253</v>
      </c>
      <c r="G545" s="73"/>
      <c r="H545" s="76" t="s">
        <v>2705</v>
      </c>
      <c r="I545" s="96" t="s">
        <v>552</v>
      </c>
      <c r="J545" s="96" t="s">
        <v>1201</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1254</v>
      </c>
      <c r="G546" s="73"/>
      <c r="H546" s="76" t="s">
        <v>2706</v>
      </c>
      <c r="I546" s="96" t="s">
        <v>552</v>
      </c>
      <c r="J546" s="96" t="s">
        <v>1201</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1255</v>
      </c>
      <c r="G547" s="73"/>
      <c r="H547" s="76" t="s">
        <v>1256</v>
      </c>
      <c r="I547" s="96" t="s">
        <v>552</v>
      </c>
      <c r="J547" s="96" t="s">
        <v>1201</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1257</v>
      </c>
      <c r="G548" s="73"/>
      <c r="H548" s="76" t="s">
        <v>2707</v>
      </c>
      <c r="I548" s="96" t="s">
        <v>552</v>
      </c>
      <c r="J548" s="96" t="s">
        <v>1201</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1258</v>
      </c>
      <c r="G549" s="73"/>
      <c r="H549" s="76" t="s">
        <v>2708</v>
      </c>
      <c r="I549" s="96" t="s">
        <v>552</v>
      </c>
      <c r="J549" s="96" t="s">
        <v>1201</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1259</v>
      </c>
      <c r="G550" s="73"/>
      <c r="H550" s="76" t="s">
        <v>2709</v>
      </c>
      <c r="I550" s="96" t="s">
        <v>552</v>
      </c>
      <c r="J550" s="96" t="s">
        <v>1201</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1260</v>
      </c>
      <c r="G551" s="73"/>
      <c r="H551" s="76" t="s">
        <v>2710</v>
      </c>
      <c r="I551" s="96" t="s">
        <v>552</v>
      </c>
      <c r="J551" s="96" t="s">
        <v>1201</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1261</v>
      </c>
      <c r="G552" s="73"/>
      <c r="H552" s="76" t="s">
        <v>2711</v>
      </c>
      <c r="I552" s="96" t="s">
        <v>552</v>
      </c>
      <c r="J552" s="96" t="s">
        <v>1201</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1262</v>
      </c>
      <c r="G553" s="73"/>
      <c r="H553" s="76" t="s">
        <v>2712</v>
      </c>
      <c r="I553" s="96" t="s">
        <v>552</v>
      </c>
      <c r="J553" s="96" t="s">
        <v>1201</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1263</v>
      </c>
      <c r="G554" s="73"/>
      <c r="H554" s="76" t="s">
        <v>2713</v>
      </c>
      <c r="I554" s="96" t="s">
        <v>552</v>
      </c>
      <c r="J554" s="96" t="s">
        <v>1201</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2723</v>
      </c>
      <c r="G555" s="73"/>
      <c r="H555" s="76" t="s">
        <v>654</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2724</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2725</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2726</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2727</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2728</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2729</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2730</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2731</v>
      </c>
      <c r="G563" s="73"/>
      <c r="H563" s="76" t="s">
        <v>2755</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2732</v>
      </c>
      <c r="G564" s="73"/>
      <c r="H564" s="76" t="s">
        <v>2756</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2733</v>
      </c>
      <c r="G565" s="73"/>
      <c r="H565" s="76" t="s">
        <v>2757</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2734</v>
      </c>
      <c r="G566" s="73"/>
      <c r="H566" s="76" t="s">
        <v>2758</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2735</v>
      </c>
      <c r="G567" s="73"/>
      <c r="H567" s="76" t="s">
        <v>2759</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2736</v>
      </c>
      <c r="G568" s="73"/>
      <c r="H568" s="76" t="s">
        <v>2760</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2737</v>
      </c>
      <c r="G569" s="73"/>
      <c r="H569" s="76" t="s">
        <v>2761</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2738</v>
      </c>
      <c r="G570" s="73"/>
      <c r="H570" s="76" t="s">
        <v>2762</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2739</v>
      </c>
      <c r="G571" s="73"/>
      <c r="H571" s="76" t="s">
        <v>654</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2740</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2741</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2742</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2743</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2744</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2745</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2746</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2747</v>
      </c>
      <c r="G579" s="73"/>
      <c r="H579" s="76" t="s">
        <v>2846</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2748</v>
      </c>
      <c r="G580" s="73"/>
      <c r="H580" s="76" t="s">
        <v>2756</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2749</v>
      </c>
      <c r="G581" s="73"/>
      <c r="H581" s="76" t="s">
        <v>2757</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2750</v>
      </c>
      <c r="G582" s="73"/>
      <c r="H582" s="76" t="s">
        <v>2758</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2751</v>
      </c>
      <c r="G583" s="73"/>
      <c r="H583" s="76" t="s">
        <v>2759</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2752</v>
      </c>
      <c r="G584" s="73"/>
      <c r="H584" s="76" t="s">
        <v>2760</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2753</v>
      </c>
      <c r="G585" s="73"/>
      <c r="H585" s="76" t="s">
        <v>2761</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2754</v>
      </c>
      <c r="G586" s="73"/>
      <c r="H586" s="76" t="s">
        <v>2762</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2848</v>
      </c>
      <c r="G587" s="73"/>
      <c r="H587" s="76" t="s">
        <v>2847</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2837</v>
      </c>
      <c r="AE587" s="76"/>
      <c r="AF587" s="97">
        <v>1</v>
      </c>
      <c r="AG587" s="97">
        <v>1</v>
      </c>
      <c r="AH587" s="73"/>
      <c r="AI587" s="57"/>
      <c r="AJ587" s="45"/>
      <c r="AK587" s="45"/>
      <c r="AL587" s="45"/>
    </row>
    <row r="588" spans="1:38" outlineLevel="2" x14ac:dyDescent="0.35">
      <c r="A588" s="45"/>
      <c r="B588" s="54"/>
      <c r="C588" s="47">
        <f t="shared" si="102"/>
        <v>3</v>
      </c>
      <c r="D588" s="73"/>
      <c r="E588" s="70"/>
      <c r="F588" s="70" t="s">
        <v>2849</v>
      </c>
      <c r="G588" s="73"/>
      <c r="H588" s="76" t="s">
        <v>2756</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2850</v>
      </c>
      <c r="G589" s="73"/>
      <c r="H589" s="76" t="s">
        <v>2757</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2851</v>
      </c>
      <c r="G590" s="73"/>
      <c r="H590" s="76" t="s">
        <v>2758</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2852</v>
      </c>
      <c r="G591" s="73"/>
      <c r="H591" s="76" t="s">
        <v>2759</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2853</v>
      </c>
      <c r="G592" s="73"/>
      <c r="H592" s="76" t="s">
        <v>2760</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2854</v>
      </c>
      <c r="G593" s="73"/>
      <c r="H593" s="76" t="s">
        <v>2761</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2855</v>
      </c>
      <c r="G594" s="73"/>
      <c r="H594" s="76" t="s">
        <v>2762</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1264</v>
      </c>
      <c r="G595" s="73"/>
      <c r="H595" s="253" t="s">
        <v>1265</v>
      </c>
      <c r="I595" s="136"/>
      <c r="J595" s="136" t="s">
        <v>1101</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1266</v>
      </c>
      <c r="G596" s="73"/>
      <c r="H596" s="76" t="s">
        <v>654</v>
      </c>
      <c r="I596" s="96" t="s">
        <v>552</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1267</v>
      </c>
      <c r="G597" s="73"/>
      <c r="H597" s="76"/>
      <c r="I597" s="96" t="s">
        <v>552</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1268</v>
      </c>
      <c r="G598" s="73"/>
      <c r="H598" s="76"/>
      <c r="I598" s="96" t="s">
        <v>552</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1269</v>
      </c>
      <c r="G599" s="73"/>
      <c r="H599" s="76" t="s">
        <v>1373</v>
      </c>
      <c r="I599" s="96" t="s">
        <v>552</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1270</v>
      </c>
      <c r="G600" s="73"/>
      <c r="H600" s="76" t="s">
        <v>1375</v>
      </c>
      <c r="I600" s="96" t="s">
        <v>552</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1376</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1271</v>
      </c>
      <c r="G601" s="73"/>
      <c r="H601" s="76" t="s">
        <v>1378</v>
      </c>
      <c r="I601" s="96" t="s">
        <v>552</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1272</v>
      </c>
      <c r="G602" s="73"/>
      <c r="H602" s="76" t="s">
        <v>654</v>
      </c>
      <c r="I602" s="96" t="s">
        <v>552</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1273</v>
      </c>
      <c r="G603" s="73"/>
      <c r="H603" s="76"/>
      <c r="I603" s="96" t="s">
        <v>552</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1274</v>
      </c>
      <c r="G604" s="73"/>
      <c r="H604" s="76"/>
      <c r="I604" s="96" t="s">
        <v>552</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1275</v>
      </c>
      <c r="G605" s="73"/>
      <c r="H605" s="76" t="s">
        <v>654</v>
      </c>
      <c r="I605" s="96" t="s">
        <v>552</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1276</v>
      </c>
      <c r="G606" s="73"/>
      <c r="H606" s="76"/>
      <c r="I606" s="96" t="s">
        <v>552</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1277</v>
      </c>
      <c r="G607" s="73"/>
      <c r="H607" s="76"/>
      <c r="I607" s="96" t="s">
        <v>552</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1278</v>
      </c>
      <c r="G608" s="73"/>
      <c r="H608" s="76" t="s">
        <v>654</v>
      </c>
      <c r="I608" s="96" t="s">
        <v>552</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1279</v>
      </c>
      <c r="G609" s="73"/>
      <c r="H609" s="76"/>
      <c r="I609" s="96" t="s">
        <v>552</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1280</v>
      </c>
      <c r="G610" s="73"/>
      <c r="H610" s="76"/>
      <c r="I610" s="96" t="s">
        <v>552</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1281</v>
      </c>
      <c r="G611" s="73"/>
      <c r="H611" s="76" t="s">
        <v>654</v>
      </c>
      <c r="I611" s="96" t="s">
        <v>552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1282</v>
      </c>
      <c r="G612" s="73"/>
      <c r="H612" s="76"/>
      <c r="I612" s="96" t="s">
        <v>552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1283</v>
      </c>
      <c r="G613" s="73"/>
      <c r="H613" s="76"/>
      <c r="I613" s="96" t="s">
        <v>552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1284</v>
      </c>
      <c r="G614" s="73"/>
      <c r="H614" s="76" t="s">
        <v>654</v>
      </c>
      <c r="I614" s="96" t="s">
        <v>552</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1285</v>
      </c>
      <c r="G615" s="73"/>
      <c r="H615" s="76"/>
      <c r="I615" s="96" t="s">
        <v>552</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1286</v>
      </c>
      <c r="G616" s="73"/>
      <c r="H616" s="76"/>
      <c r="I616" s="96" t="s">
        <v>552</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1287</v>
      </c>
      <c r="G617" s="73"/>
      <c r="H617" s="76" t="s">
        <v>654</v>
      </c>
      <c r="I617" s="96" t="s">
        <v>552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1288</v>
      </c>
      <c r="G618" s="73"/>
      <c r="H618" s="76"/>
      <c r="I618" s="96" t="s">
        <v>552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1289</v>
      </c>
      <c r="G619" s="73"/>
      <c r="H619" s="76"/>
      <c r="I619" s="96" t="s">
        <v>552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1290</v>
      </c>
      <c r="G620" s="73"/>
      <c r="H620" s="76" t="s">
        <v>1291</v>
      </c>
      <c r="I620" s="96" t="s">
        <v>552</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1292</v>
      </c>
      <c r="AE620" s="76"/>
      <c r="AF620" s="97">
        <v>1</v>
      </c>
      <c r="AG620" s="97">
        <v>1</v>
      </c>
      <c r="AH620" s="73"/>
      <c r="AI620" s="57"/>
      <c r="AJ620" s="45"/>
      <c r="AK620" s="45"/>
      <c r="AL620" s="45"/>
    </row>
    <row r="621" spans="1:38" outlineLevel="2" x14ac:dyDescent="0.35">
      <c r="A621" s="45"/>
      <c r="B621" s="54"/>
      <c r="C621" s="47">
        <f t="shared" si="127"/>
        <v>3</v>
      </c>
      <c r="D621" s="73"/>
      <c r="E621" s="70"/>
      <c r="F621" s="70" t="s">
        <v>1293</v>
      </c>
      <c r="G621" s="73"/>
      <c r="H621" s="76" t="s">
        <v>2714</v>
      </c>
      <c r="I621" s="96" t="s">
        <v>552</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2652</v>
      </c>
      <c r="AE621" s="76"/>
      <c r="AF621" s="97">
        <v>1</v>
      </c>
      <c r="AG621" s="97">
        <v>1</v>
      </c>
      <c r="AH621" s="73"/>
      <c r="AI621" s="57"/>
      <c r="AJ621" s="45"/>
      <c r="AK621" s="45"/>
      <c r="AL621" s="45"/>
    </row>
    <row r="622" spans="1:38" outlineLevel="2" x14ac:dyDescent="0.35">
      <c r="A622" s="45"/>
      <c r="B622" s="54"/>
      <c r="C622" s="47">
        <f t="shared" si="127"/>
        <v>3</v>
      </c>
      <c r="D622" s="73"/>
      <c r="E622" s="70"/>
      <c r="F622" s="70" t="s">
        <v>1294</v>
      </c>
      <c r="G622" s="73"/>
      <c r="H622" s="76" t="s">
        <v>2715</v>
      </c>
      <c r="I622" s="96" t="s">
        <v>552</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1295</v>
      </c>
      <c r="G623" s="73"/>
      <c r="H623" s="76" t="s">
        <v>1296</v>
      </c>
      <c r="I623" s="96" t="s">
        <v>552</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1292</v>
      </c>
      <c r="AE623" s="76"/>
      <c r="AF623" s="97">
        <v>1</v>
      </c>
      <c r="AG623" s="97">
        <v>1</v>
      </c>
      <c r="AH623" s="73"/>
      <c r="AI623" s="57"/>
      <c r="AJ623" s="45"/>
      <c r="AK623" s="45"/>
      <c r="AL623" s="45"/>
    </row>
    <row r="624" spans="1:38" outlineLevel="2" x14ac:dyDescent="0.35">
      <c r="A624" s="45"/>
      <c r="B624" s="54"/>
      <c r="C624" s="47">
        <f t="shared" si="127"/>
        <v>3</v>
      </c>
      <c r="D624" s="73"/>
      <c r="E624" s="70"/>
      <c r="F624" s="70" t="s">
        <v>1297</v>
      </c>
      <c r="G624" s="73"/>
      <c r="H624" s="76" t="s">
        <v>2716</v>
      </c>
      <c r="I624" s="96" t="s">
        <v>552</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1298</v>
      </c>
      <c r="G625" s="73"/>
      <c r="H625" s="76" t="s">
        <v>2717</v>
      </c>
      <c r="I625" s="96" t="s">
        <v>552</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1299</v>
      </c>
      <c r="G626" s="73"/>
      <c r="H626" s="76" t="s">
        <v>1300</v>
      </c>
      <c r="I626" s="96"/>
      <c r="J626" s="96" t="s">
        <v>1229</v>
      </c>
      <c r="K626" s="97">
        <v>1.1499999999999999</v>
      </c>
      <c r="L626" s="97">
        <v>1.1499999999999999</v>
      </c>
      <c r="M626" s="97">
        <v>1.1499999999999999</v>
      </c>
      <c r="N626" s="97">
        <v>1.1499999999999999</v>
      </c>
      <c r="O626" s="97">
        <v>1.1499999999999999</v>
      </c>
      <c r="P626" s="97">
        <v>1.1499999999999999</v>
      </c>
      <c r="Q626" s="76"/>
      <c r="R626" s="76" t="s">
        <v>562</v>
      </c>
      <c r="S626" s="76" t="s">
        <v>562</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1301</v>
      </c>
      <c r="G627" s="73"/>
      <c r="H627" s="76" t="s">
        <v>2718</v>
      </c>
      <c r="I627" s="96"/>
      <c r="J627" s="96" t="s">
        <v>1229</v>
      </c>
      <c r="K627" s="97">
        <v>1</v>
      </c>
      <c r="L627" s="97">
        <v>1</v>
      </c>
      <c r="M627" s="97">
        <v>1</v>
      </c>
      <c r="N627" s="97">
        <v>1</v>
      </c>
      <c r="O627" s="97">
        <v>1</v>
      </c>
      <c r="P627" s="97">
        <v>1</v>
      </c>
      <c r="Q627" s="76"/>
      <c r="R627" s="76" t="s">
        <v>562</v>
      </c>
      <c r="S627" s="76" t="s">
        <v>562</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1302</v>
      </c>
      <c r="G628" s="73"/>
      <c r="H628" s="76" t="s">
        <v>2719</v>
      </c>
      <c r="I628" s="96"/>
      <c r="J628" s="96" t="s">
        <v>1229</v>
      </c>
      <c r="K628" s="97">
        <v>1</v>
      </c>
      <c r="L628" s="97">
        <v>1</v>
      </c>
      <c r="M628" s="97">
        <v>1</v>
      </c>
      <c r="N628" s="97">
        <v>1</v>
      </c>
      <c r="O628" s="97">
        <v>1</v>
      </c>
      <c r="P628" s="97">
        <v>1</v>
      </c>
      <c r="Q628" s="76"/>
      <c r="R628" s="76" t="s">
        <v>562</v>
      </c>
      <c r="S628" s="76" t="s">
        <v>562</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1303</v>
      </c>
      <c r="G629" s="73"/>
      <c r="H629" s="76" t="s">
        <v>1304</v>
      </c>
      <c r="I629" s="96"/>
      <c r="J629" s="96" t="s">
        <v>1229</v>
      </c>
      <c r="K629" s="97">
        <v>1.4</v>
      </c>
      <c r="L629" s="97">
        <v>1.4</v>
      </c>
      <c r="M629" s="97">
        <v>1.4</v>
      </c>
      <c r="N629" s="97">
        <v>1.4</v>
      </c>
      <c r="O629" s="97">
        <v>1.4</v>
      </c>
      <c r="P629" s="97">
        <v>1.4</v>
      </c>
      <c r="Q629" s="76"/>
      <c r="R629" s="76" t="s">
        <v>562</v>
      </c>
      <c r="S629" s="76" t="s">
        <v>562</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1305</v>
      </c>
      <c r="G630" s="73"/>
      <c r="H630" s="76" t="s">
        <v>1306</v>
      </c>
      <c r="I630" s="96"/>
      <c r="J630" s="96" t="s">
        <v>1229</v>
      </c>
      <c r="K630" s="97">
        <v>1</v>
      </c>
      <c r="L630" s="97">
        <v>1</v>
      </c>
      <c r="M630" s="97">
        <v>1</v>
      </c>
      <c r="N630" s="97">
        <v>1</v>
      </c>
      <c r="O630" s="97">
        <v>1</v>
      </c>
      <c r="P630" s="97">
        <v>1</v>
      </c>
      <c r="Q630" s="76"/>
      <c r="R630" s="76" t="s">
        <v>562</v>
      </c>
      <c r="S630" s="76" t="s">
        <v>562</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1307</v>
      </c>
      <c r="G631" s="73"/>
      <c r="H631" s="76" t="s">
        <v>1308</v>
      </c>
      <c r="I631" s="96"/>
      <c r="J631" s="96" t="s">
        <v>1229</v>
      </c>
      <c r="K631" s="97">
        <v>1.2</v>
      </c>
      <c r="L631" s="97">
        <v>1.2</v>
      </c>
      <c r="M631" s="97">
        <v>1.2</v>
      </c>
      <c r="N631" s="97">
        <v>1.2</v>
      </c>
      <c r="O631" s="97">
        <v>1.2</v>
      </c>
      <c r="P631" s="97">
        <v>1.2</v>
      </c>
      <c r="Q631" s="76"/>
      <c r="R631" s="76" t="s">
        <v>562</v>
      </c>
      <c r="S631" s="76" t="s">
        <v>562</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1309</v>
      </c>
      <c r="G632" s="73"/>
      <c r="H632" s="76" t="s">
        <v>1310</v>
      </c>
      <c r="I632" s="96" t="s">
        <v>552</v>
      </c>
      <c r="J632" s="96" t="s">
        <v>1201</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1311</v>
      </c>
      <c r="G633" s="73"/>
      <c r="H633" s="76" t="s">
        <v>1312</v>
      </c>
      <c r="I633" s="96" t="s">
        <v>552</v>
      </c>
      <c r="J633" s="96" t="s">
        <v>1201</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1313</v>
      </c>
      <c r="G634" s="73"/>
      <c r="H634" s="76" t="s">
        <v>1314</v>
      </c>
      <c r="I634" s="96" t="s">
        <v>552</v>
      </c>
      <c r="J634" s="96" t="s">
        <v>1201</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1315</v>
      </c>
      <c r="G635" s="73"/>
      <c r="H635" s="76" t="s">
        <v>1316</v>
      </c>
      <c r="I635" s="96" t="s">
        <v>552</v>
      </c>
      <c r="J635" s="96" t="s">
        <v>1201</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1317</v>
      </c>
      <c r="G636" s="73"/>
      <c r="H636" s="76" t="s">
        <v>1318</v>
      </c>
      <c r="I636" s="96" t="s">
        <v>552</v>
      </c>
      <c r="J636" s="96" t="s">
        <v>1201</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1319</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1320</v>
      </c>
      <c r="G637" s="73"/>
      <c r="H637" s="76" t="s">
        <v>1321</v>
      </c>
      <c r="I637" s="96" t="s">
        <v>552</v>
      </c>
      <c r="J637" s="96" t="s">
        <v>1201</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1322</v>
      </c>
      <c r="G638" s="73"/>
      <c r="H638" s="76" t="s">
        <v>654</v>
      </c>
      <c r="I638" s="96" t="s">
        <v>552</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1323</v>
      </c>
      <c r="G639" s="73"/>
      <c r="H639" s="76"/>
      <c r="I639" s="96" t="s">
        <v>552</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1324</v>
      </c>
      <c r="G640" s="73"/>
      <c r="H640" s="76"/>
      <c r="I640" s="96" t="s">
        <v>552</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1325</v>
      </c>
      <c r="G641" s="73"/>
      <c r="H641" s="76" t="s">
        <v>1326</v>
      </c>
      <c r="I641" s="96"/>
      <c r="J641" s="96" t="s">
        <v>1229</v>
      </c>
      <c r="K641" s="97">
        <f>5.1/5</f>
        <v>1.02</v>
      </c>
      <c r="L641" s="97">
        <f>5.1/5</f>
        <v>1.02</v>
      </c>
      <c r="M641" s="97">
        <v>1</v>
      </c>
      <c r="N641" s="97">
        <v>1</v>
      </c>
      <c r="O641" s="97">
        <v>1</v>
      </c>
      <c r="P641" s="97">
        <v>1</v>
      </c>
      <c r="Q641" s="76"/>
      <c r="R641" s="76" t="s">
        <v>1327</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1328</v>
      </c>
      <c r="G642" s="73"/>
      <c r="H642" s="76" t="s">
        <v>1329</v>
      </c>
      <c r="I642" s="96"/>
      <c r="J642" s="96" t="s">
        <v>1229</v>
      </c>
      <c r="K642" s="97">
        <f>4.9/5</f>
        <v>0.98000000000000009</v>
      </c>
      <c r="L642" s="97">
        <f>4.9/5</f>
        <v>0.98000000000000009</v>
      </c>
      <c r="M642" s="97">
        <v>1</v>
      </c>
      <c r="N642" s="97">
        <v>1</v>
      </c>
      <c r="O642" s="97">
        <v>1</v>
      </c>
      <c r="P642" s="97">
        <v>1</v>
      </c>
      <c r="Q642" s="76"/>
      <c r="R642" s="76" t="s">
        <v>1330</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1331</v>
      </c>
      <c r="G643" s="73"/>
      <c r="H643" s="76" t="s">
        <v>2415</v>
      </c>
      <c r="I643" s="96"/>
      <c r="J643" s="96" t="s">
        <v>1229</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1332</v>
      </c>
      <c r="G644" s="73"/>
      <c r="H644" s="76" t="s">
        <v>1333</v>
      </c>
      <c r="I644" s="96" t="s">
        <v>552</v>
      </c>
      <c r="J644" s="96" t="s">
        <v>1201</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2242</v>
      </c>
      <c r="AE644" s="76"/>
      <c r="AF644" s="97">
        <v>1</v>
      </c>
      <c r="AG644" s="97">
        <v>1</v>
      </c>
      <c r="AH644" s="73"/>
      <c r="AI644" s="57"/>
      <c r="AJ644" s="45"/>
      <c r="AK644" s="45"/>
      <c r="AL644" s="45"/>
    </row>
    <row r="645" spans="1:38" outlineLevel="2" x14ac:dyDescent="0.35">
      <c r="A645" s="45"/>
      <c r="B645" s="54"/>
      <c r="C645" s="47">
        <f t="shared" si="127"/>
        <v>3</v>
      </c>
      <c r="D645" s="73"/>
      <c r="E645" s="70"/>
      <c r="F645" s="70" t="s">
        <v>1334</v>
      </c>
      <c r="G645" s="73"/>
      <c r="H645" s="76" t="s">
        <v>1335</v>
      </c>
      <c r="I645" s="96" t="s">
        <v>552</v>
      </c>
      <c r="J645" s="96" t="s">
        <v>1201</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1336</v>
      </c>
      <c r="G646" s="73"/>
      <c r="H646" s="76" t="s">
        <v>1337</v>
      </c>
      <c r="I646" s="96" t="s">
        <v>552</v>
      </c>
      <c r="J646" s="96" t="s">
        <v>1201</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1338</v>
      </c>
      <c r="G647" s="73"/>
      <c r="H647" s="76" t="s">
        <v>1339</v>
      </c>
      <c r="I647" s="96" t="s">
        <v>552</v>
      </c>
      <c r="J647" s="96" t="s">
        <v>1201</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2242</v>
      </c>
      <c r="AE647" s="76"/>
      <c r="AF647" s="97">
        <v>1</v>
      </c>
      <c r="AG647" s="97">
        <v>1</v>
      </c>
      <c r="AH647" s="73"/>
      <c r="AI647" s="57"/>
      <c r="AJ647" s="45"/>
      <c r="AK647" s="45"/>
      <c r="AL647" s="45"/>
    </row>
    <row r="648" spans="1:38" outlineLevel="2" x14ac:dyDescent="0.35">
      <c r="A648" s="45"/>
      <c r="B648" s="54"/>
      <c r="C648" s="47">
        <f t="shared" si="127"/>
        <v>3</v>
      </c>
      <c r="D648" s="73"/>
      <c r="E648" s="70"/>
      <c r="F648" s="70" t="s">
        <v>1340</v>
      </c>
      <c r="G648" s="73"/>
      <c r="H648" s="76" t="s">
        <v>1341</v>
      </c>
      <c r="I648" s="96" t="s">
        <v>552</v>
      </c>
      <c r="J648" s="96" t="s">
        <v>1201</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1342</v>
      </c>
      <c r="AE648" s="76"/>
      <c r="AF648" s="97">
        <v>1</v>
      </c>
      <c r="AG648" s="97">
        <v>1</v>
      </c>
      <c r="AH648" s="73"/>
      <c r="AI648" s="57"/>
      <c r="AJ648" s="45"/>
      <c r="AK648" s="45"/>
      <c r="AL648" s="45"/>
    </row>
    <row r="649" spans="1:38" outlineLevel="2" x14ac:dyDescent="0.35">
      <c r="A649" s="45"/>
      <c r="B649" s="54"/>
      <c r="C649" s="47">
        <f t="shared" si="127"/>
        <v>3</v>
      </c>
      <c r="D649" s="73"/>
      <c r="E649" s="70"/>
      <c r="F649" s="70" t="s">
        <v>1343</v>
      </c>
      <c r="G649" s="73"/>
      <c r="H649" s="76" t="s">
        <v>1344</v>
      </c>
      <c r="I649" s="96" t="s">
        <v>552</v>
      </c>
      <c r="J649" s="96" t="s">
        <v>1201</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1345</v>
      </c>
      <c r="G650" s="73"/>
      <c r="H650" s="76" t="s">
        <v>1346</v>
      </c>
      <c r="I650" s="96" t="s">
        <v>552</v>
      </c>
      <c r="J650" s="96" t="s">
        <v>1201</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1347</v>
      </c>
      <c r="G651" s="73"/>
      <c r="H651" s="76" t="s">
        <v>1348</v>
      </c>
      <c r="I651" s="96" t="s">
        <v>552</v>
      </c>
      <c r="J651" s="96" t="s">
        <v>1201</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1349</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1350</v>
      </c>
      <c r="G652" s="73"/>
      <c r="H652" s="76" t="s">
        <v>1351</v>
      </c>
      <c r="I652" s="96" t="s">
        <v>552</v>
      </c>
      <c r="J652" s="96" t="s">
        <v>1201</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1352</v>
      </c>
      <c r="G653" s="73"/>
      <c r="H653" s="76" t="s">
        <v>654</v>
      </c>
      <c r="I653" s="96" t="s">
        <v>552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1353</v>
      </c>
      <c r="G654" s="73"/>
      <c r="H654" s="76"/>
      <c r="I654" s="96" t="s">
        <v>552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1354</v>
      </c>
      <c r="G655" s="73"/>
      <c r="H655" s="76"/>
      <c r="I655" s="96" t="s">
        <v>552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1355</v>
      </c>
      <c r="G656" s="73"/>
      <c r="H656" s="76" t="s">
        <v>1356</v>
      </c>
      <c r="I656" s="96" t="s">
        <v>552</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1357</v>
      </c>
      <c r="AE656" s="76"/>
      <c r="AF656" s="97">
        <v>1</v>
      </c>
      <c r="AG656" s="97">
        <v>1</v>
      </c>
      <c r="AH656" s="73"/>
      <c r="AI656" s="57"/>
      <c r="AJ656" s="45"/>
      <c r="AK656" s="45"/>
      <c r="AL656" s="45"/>
    </row>
    <row r="657" spans="1:38" outlineLevel="2" x14ac:dyDescent="0.35">
      <c r="A657" s="45"/>
      <c r="B657" s="54"/>
      <c r="C657" s="47">
        <f t="shared" si="127"/>
        <v>3</v>
      </c>
      <c r="D657" s="73"/>
      <c r="E657" s="70"/>
      <c r="F657" s="70" t="s">
        <v>1358</v>
      </c>
      <c r="G657" s="73"/>
      <c r="H657" s="76" t="s">
        <v>1359</v>
      </c>
      <c r="I657" s="96" t="s">
        <v>552</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1360</v>
      </c>
      <c r="AE657" s="76"/>
      <c r="AF657" s="97">
        <v>1</v>
      </c>
      <c r="AG657" s="97">
        <v>1</v>
      </c>
      <c r="AH657" s="73"/>
      <c r="AI657" s="57"/>
      <c r="AJ657" s="45"/>
      <c r="AK657" s="45"/>
      <c r="AL657" s="45"/>
    </row>
    <row r="658" spans="1:38" outlineLevel="2" x14ac:dyDescent="0.35">
      <c r="A658" s="45"/>
      <c r="B658" s="54"/>
      <c r="C658" s="47">
        <f t="shared" si="127"/>
        <v>3</v>
      </c>
      <c r="D658" s="73"/>
      <c r="E658" s="70"/>
      <c r="F658" s="70" t="s">
        <v>1361</v>
      </c>
      <c r="G658" s="73"/>
      <c r="H658" s="76" t="s">
        <v>1362</v>
      </c>
      <c r="I658" s="96" t="s">
        <v>552</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1363</v>
      </c>
      <c r="G659" s="73"/>
      <c r="H659" s="76" t="s">
        <v>1364</v>
      </c>
      <c r="I659" s="96" t="s">
        <v>552</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1365</v>
      </c>
      <c r="G660" s="73"/>
      <c r="H660" s="76" t="s">
        <v>1366</v>
      </c>
      <c r="I660" s="96" t="s">
        <v>552</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1367</v>
      </c>
      <c r="G661" s="73"/>
      <c r="H661" s="76" t="s">
        <v>1368</v>
      </c>
      <c r="I661" s="96" t="s">
        <v>552</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1369</v>
      </c>
      <c r="G662" s="73"/>
      <c r="H662" s="76" t="s">
        <v>654</v>
      </c>
      <c r="I662" s="96" t="s">
        <v>552</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1370</v>
      </c>
      <c r="G663" s="73"/>
      <c r="H663" s="76"/>
      <c r="I663" s="96" t="s">
        <v>552</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1371</v>
      </c>
      <c r="G664" s="73"/>
      <c r="H664" s="76"/>
      <c r="I664" s="96" t="s">
        <v>552</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1372</v>
      </c>
      <c r="G665" s="73"/>
      <c r="H665" s="76" t="s">
        <v>654</v>
      </c>
      <c r="I665" s="96" t="s">
        <v>552</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1374</v>
      </c>
      <c r="G666" s="73"/>
      <c r="H666" s="76"/>
      <c r="I666" s="96" t="s">
        <v>552</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1377</v>
      </c>
      <c r="G667" s="73"/>
      <c r="H667" s="76"/>
      <c r="I667" s="96" t="s">
        <v>552</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1379</v>
      </c>
      <c r="G668" s="73"/>
      <c r="H668" s="253" t="s">
        <v>1380</v>
      </c>
      <c r="I668" s="136"/>
      <c r="J668" s="136" t="s">
        <v>1101</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1381</v>
      </c>
      <c r="G669" s="73"/>
      <c r="H669" s="76" t="s">
        <v>654</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1382</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1383</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1384</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1385</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1386</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1387</v>
      </c>
      <c r="G675" s="73"/>
      <c r="H675" s="76" t="s">
        <v>654</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1388</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1389</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1390</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1391</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1392</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1393</v>
      </c>
      <c r="G681" s="73"/>
      <c r="H681" s="76" t="s">
        <v>654</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1394</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1395</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1396</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1397</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1398</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1399</v>
      </c>
      <c r="G687" s="73"/>
      <c r="H687" s="76" t="s">
        <v>654</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1400</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1401</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1402</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1403</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1404</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1405</v>
      </c>
      <c r="G693" s="73"/>
      <c r="H693" s="76" t="s">
        <v>654</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1406</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1407</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1408</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1409</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1410</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1411</v>
      </c>
      <c r="G699" s="73"/>
      <c r="H699" s="76" t="s">
        <v>654</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1412</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1413</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1414</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1415</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1416</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1417</v>
      </c>
      <c r="G705" s="73"/>
      <c r="H705" s="76" t="s">
        <v>654</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1418</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1419</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1420</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1421</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1422</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1423</v>
      </c>
      <c r="G711" s="73"/>
      <c r="H711" s="76" t="s">
        <v>654</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1424</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1425</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1426</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1427</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1428</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1429</v>
      </c>
      <c r="G717" s="73"/>
      <c r="H717" s="76" t="s">
        <v>1430</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1431</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1432</v>
      </c>
      <c r="G718" s="73"/>
      <c r="H718" s="76" t="s">
        <v>1433</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1434</v>
      </c>
      <c r="G719" s="73"/>
      <c r="H719" s="76" t="s">
        <v>1435</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1436</v>
      </c>
      <c r="G720" s="73"/>
      <c r="H720" s="76" t="s">
        <v>1437</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1438</v>
      </c>
      <c r="G721" s="73"/>
      <c r="H721" s="76" t="s">
        <v>1439</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1440</v>
      </c>
      <c r="G722" s="73"/>
      <c r="H722" s="76" t="s">
        <v>1441</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1442</v>
      </c>
      <c r="G723" s="73"/>
      <c r="H723" s="76" t="s">
        <v>654</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1443</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1444</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1445</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1446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1447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1448</v>
      </c>
      <c r="G729" s="73"/>
      <c r="H729" s="76" t="s">
        <v>654</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1449</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1450</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1451</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1452</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1453</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1454</v>
      </c>
      <c r="G735" s="73"/>
      <c r="H735" s="76" t="s">
        <v>2803</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2809</v>
      </c>
      <c r="AE735" s="76"/>
      <c r="AF735" s="97">
        <v>1</v>
      </c>
      <c r="AG735" s="97">
        <v>1</v>
      </c>
      <c r="AH735" s="73"/>
      <c r="AI735" s="57"/>
      <c r="AJ735" s="45"/>
      <c r="AK735" s="45"/>
      <c r="AL735" s="45"/>
    </row>
    <row r="736" spans="1:38" outlineLevel="2" x14ac:dyDescent="0.35">
      <c r="A736" s="45"/>
      <c r="B736" s="54"/>
      <c r="C736" s="47">
        <f t="shared" si="156"/>
        <v>4</v>
      </c>
      <c r="D736" s="73"/>
      <c r="E736" s="70"/>
      <c r="F736" s="70" t="s">
        <v>1455</v>
      </c>
      <c r="G736" s="73"/>
      <c r="H736" s="76" t="s">
        <v>2804</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1456</v>
      </c>
      <c r="G737" s="73"/>
      <c r="H737" s="76" t="s">
        <v>2805</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1457</v>
      </c>
      <c r="G738" s="73"/>
      <c r="H738" s="76" t="s">
        <v>2806</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1458</v>
      </c>
      <c r="G739" s="73"/>
      <c r="H739" s="76" t="s">
        <v>2807</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1459</v>
      </c>
      <c r="G740" s="73"/>
      <c r="H740" s="76" t="s">
        <v>2808</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1460</v>
      </c>
      <c r="G741" s="73"/>
      <c r="H741" s="76" t="s">
        <v>1461</v>
      </c>
      <c r="I741" s="96" t="s">
        <v>743</v>
      </c>
      <c r="J741" s="96" t="s">
        <v>1201</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1462</v>
      </c>
      <c r="AE741" s="76"/>
      <c r="AF741" s="97">
        <v>1</v>
      </c>
      <c r="AG741" s="97">
        <v>1</v>
      </c>
      <c r="AH741" s="73"/>
      <c r="AI741" s="57"/>
      <c r="AJ741" s="45"/>
      <c r="AK741" s="45"/>
      <c r="AL741" s="45"/>
    </row>
    <row r="742" spans="1:38" outlineLevel="2" x14ac:dyDescent="0.35">
      <c r="A742" s="45"/>
      <c r="B742" s="54"/>
      <c r="C742" s="47">
        <f t="shared" si="169"/>
        <v>3</v>
      </c>
      <c r="D742" s="73"/>
      <c r="E742" s="70"/>
      <c r="F742" s="70" t="s">
        <v>1463</v>
      </c>
      <c r="G742" s="73"/>
      <c r="H742" s="76" t="s">
        <v>1464</v>
      </c>
      <c r="I742" s="96" t="s">
        <v>743</v>
      </c>
      <c r="J742" s="96" t="s">
        <v>1201</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1465</v>
      </c>
      <c r="AE742" s="76"/>
      <c r="AF742" s="97">
        <v>1</v>
      </c>
      <c r="AG742" s="97">
        <v>1</v>
      </c>
      <c r="AH742" s="73"/>
      <c r="AI742" s="57"/>
      <c r="AJ742" s="45"/>
      <c r="AK742" s="45"/>
      <c r="AL742" s="45"/>
    </row>
    <row r="743" spans="1:38" outlineLevel="2" x14ac:dyDescent="0.35">
      <c r="A743" s="45"/>
      <c r="B743" s="54"/>
      <c r="C743" s="47">
        <f t="shared" si="169"/>
        <v>3</v>
      </c>
      <c r="D743" s="73"/>
      <c r="E743" s="70"/>
      <c r="F743" s="70" t="s">
        <v>1466</v>
      </c>
      <c r="G743" s="73"/>
      <c r="H743" s="76" t="s">
        <v>1467</v>
      </c>
      <c r="I743" s="96" t="s">
        <v>743</v>
      </c>
      <c r="J743" s="96" t="s">
        <v>1201</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1468</v>
      </c>
      <c r="AE743" s="76"/>
      <c r="AF743" s="97">
        <v>1</v>
      </c>
      <c r="AG743" s="97">
        <v>1</v>
      </c>
      <c r="AH743" s="73"/>
      <c r="AI743" s="57"/>
      <c r="AJ743" s="45"/>
      <c r="AK743" s="45"/>
      <c r="AL743" s="45"/>
    </row>
    <row r="744" spans="1:38" outlineLevel="2" x14ac:dyDescent="0.35">
      <c r="A744" s="45"/>
      <c r="B744" s="54"/>
      <c r="C744" s="47">
        <f t="shared" si="169"/>
        <v>3</v>
      </c>
      <c r="D744" s="73"/>
      <c r="E744" s="70"/>
      <c r="F744" s="70" t="s">
        <v>1469</v>
      </c>
      <c r="G744" s="73"/>
      <c r="H744" s="76" t="s">
        <v>1470</v>
      </c>
      <c r="I744" s="96" t="s">
        <v>743</v>
      </c>
      <c r="J744" s="96" t="s">
        <v>1201</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1471</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1472</v>
      </c>
      <c r="G745" s="73"/>
      <c r="H745" s="76" t="s">
        <v>1473</v>
      </c>
      <c r="I745" s="96" t="s">
        <v>743</v>
      </c>
      <c r="J745" s="96" t="s">
        <v>1201</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1474</v>
      </c>
      <c r="G746" s="73"/>
      <c r="H746" s="76" t="s">
        <v>1475</v>
      </c>
      <c r="I746" s="96" t="s">
        <v>743</v>
      </c>
      <c r="J746" s="96" t="s">
        <v>1201</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1476</v>
      </c>
      <c r="G747" s="73"/>
      <c r="H747" s="76" t="s">
        <v>1477</v>
      </c>
      <c r="I747" s="96" t="s">
        <v>1478</v>
      </c>
      <c r="J747" s="96" t="s">
        <v>1201</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1462</v>
      </c>
      <c r="AE747" s="76"/>
      <c r="AF747" s="97">
        <v>1</v>
      </c>
      <c r="AG747" s="97">
        <v>1</v>
      </c>
      <c r="AH747" s="73"/>
      <c r="AI747" s="57"/>
      <c r="AJ747" s="45"/>
      <c r="AK747" s="45"/>
      <c r="AL747" s="45"/>
    </row>
    <row r="748" spans="1:38" outlineLevel="2" x14ac:dyDescent="0.35">
      <c r="A748" s="45"/>
      <c r="B748" s="54"/>
      <c r="C748" s="47">
        <f t="shared" si="169"/>
        <v>3</v>
      </c>
      <c r="D748" s="73"/>
      <c r="E748" s="70"/>
      <c r="F748" s="70" t="s">
        <v>1479</v>
      </c>
      <c r="G748" s="73"/>
      <c r="H748" s="76" t="s">
        <v>1480</v>
      </c>
      <c r="I748" s="96" t="s">
        <v>1478</v>
      </c>
      <c r="J748" s="96" t="s">
        <v>1201</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1465</v>
      </c>
      <c r="AE748" s="76"/>
      <c r="AF748" s="97">
        <v>1</v>
      </c>
      <c r="AG748" s="97">
        <v>1</v>
      </c>
      <c r="AH748" s="73"/>
      <c r="AI748" s="57"/>
      <c r="AJ748" s="45"/>
      <c r="AK748" s="45"/>
      <c r="AL748" s="45"/>
    </row>
    <row r="749" spans="1:38" outlineLevel="2" x14ac:dyDescent="0.35">
      <c r="A749" s="45"/>
      <c r="B749" s="54"/>
      <c r="C749" s="47">
        <f t="shared" si="169"/>
        <v>3</v>
      </c>
      <c r="D749" s="73"/>
      <c r="E749" s="70"/>
      <c r="F749" s="70" t="s">
        <v>1481</v>
      </c>
      <c r="G749" s="73"/>
      <c r="H749" s="76" t="s">
        <v>1482</v>
      </c>
      <c r="I749" s="96" t="s">
        <v>1478</v>
      </c>
      <c r="J749" s="96" t="s">
        <v>1201</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1468</v>
      </c>
      <c r="AE749" s="76"/>
      <c r="AF749" s="97">
        <v>1</v>
      </c>
      <c r="AG749" s="97">
        <v>1</v>
      </c>
      <c r="AH749" s="73"/>
      <c r="AI749" s="57"/>
      <c r="AJ749" s="45"/>
      <c r="AK749" s="45"/>
      <c r="AL749" s="45"/>
    </row>
    <row r="750" spans="1:38" outlineLevel="2" x14ac:dyDescent="0.35">
      <c r="A750" s="45"/>
      <c r="B750" s="54"/>
      <c r="C750" s="47">
        <f t="shared" si="169"/>
        <v>3</v>
      </c>
      <c r="D750" s="73"/>
      <c r="E750" s="70"/>
      <c r="F750" s="70" t="s">
        <v>1483</v>
      </c>
      <c r="G750" s="73"/>
      <c r="H750" s="76" t="s">
        <v>1484</v>
      </c>
      <c r="I750" s="96" t="s">
        <v>1478</v>
      </c>
      <c r="J750" s="96" t="s">
        <v>1201</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1485</v>
      </c>
      <c r="AE750" s="76"/>
      <c r="AF750" s="97">
        <v>1</v>
      </c>
      <c r="AG750" s="97">
        <v>1</v>
      </c>
      <c r="AH750" s="73"/>
      <c r="AI750" s="57"/>
      <c r="AJ750" s="45"/>
      <c r="AK750" s="45"/>
      <c r="AL750" s="45"/>
    </row>
    <row r="751" spans="1:38" outlineLevel="2" x14ac:dyDescent="0.35">
      <c r="A751" s="45">
        <v>4</v>
      </c>
      <c r="B751" s="54"/>
      <c r="C751" s="47">
        <f t="shared" si="169"/>
        <v>3</v>
      </c>
      <c r="D751" s="73"/>
      <c r="E751" s="70"/>
      <c r="F751" s="70" t="s">
        <v>1486</v>
      </c>
      <c r="G751" s="73"/>
      <c r="H751" s="76" t="s">
        <v>1487</v>
      </c>
      <c r="I751" s="96" t="s">
        <v>1478</v>
      </c>
      <c r="J751" s="96" t="s">
        <v>1201</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1488</v>
      </c>
      <c r="G752" s="73"/>
      <c r="H752" s="76" t="s">
        <v>1489</v>
      </c>
      <c r="I752" s="96" t="s">
        <v>1478</v>
      </c>
      <c r="J752" s="96" t="s">
        <v>1201</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1490</v>
      </c>
      <c r="G753" s="73"/>
      <c r="H753" s="76" t="s">
        <v>654</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1491</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1492</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1493</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1494</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1495</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1496</v>
      </c>
      <c r="G759" s="73"/>
      <c r="H759" s="76" t="s">
        <v>1497</v>
      </c>
      <c r="I759" s="96"/>
      <c r="J759" s="96" t="s">
        <v>1229</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1431</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1498</v>
      </c>
      <c r="G760" s="73"/>
      <c r="H760" s="76" t="s">
        <v>1499</v>
      </c>
      <c r="I760" s="96"/>
      <c r="J760" s="96" t="s">
        <v>1229</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1500</v>
      </c>
      <c r="G761" s="73"/>
      <c r="H761" s="76" t="s">
        <v>1501</v>
      </c>
      <c r="I761" s="96"/>
      <c r="J761" s="96" t="s">
        <v>1229</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1502</v>
      </c>
      <c r="G762" s="73"/>
      <c r="H762" s="76" t="s">
        <v>1503</v>
      </c>
      <c r="I762" s="96"/>
      <c r="J762" s="96" t="s">
        <v>1229</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1504</v>
      </c>
      <c r="G763" s="73"/>
      <c r="H763" s="76" t="s">
        <v>1505</v>
      </c>
      <c r="I763" s="96"/>
      <c r="J763" s="96" t="s">
        <v>1229</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1506</v>
      </c>
      <c r="G764" s="73"/>
      <c r="H764" s="76" t="s">
        <v>1507</v>
      </c>
      <c r="I764" s="96"/>
      <c r="J764" s="96" t="s">
        <v>1229</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1508</v>
      </c>
      <c r="G765" s="73"/>
      <c r="H765" s="76" t="s">
        <v>1509</v>
      </c>
      <c r="I765" s="96" t="s">
        <v>743</v>
      </c>
      <c r="J765" s="96" t="s">
        <v>1201</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1431</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1510</v>
      </c>
      <c r="G766" s="73"/>
      <c r="H766" s="76" t="s">
        <v>1511</v>
      </c>
      <c r="I766" s="96" t="s">
        <v>743</v>
      </c>
      <c r="J766" s="96" t="s">
        <v>1201</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1512</v>
      </c>
      <c r="G767" s="73"/>
      <c r="H767" s="76" t="s">
        <v>1513</v>
      </c>
      <c r="I767" s="96" t="s">
        <v>743</v>
      </c>
      <c r="J767" s="96" t="s">
        <v>1201</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1514</v>
      </c>
      <c r="G768" s="73"/>
      <c r="H768" s="76" t="s">
        <v>1515</v>
      </c>
      <c r="I768" s="96" t="s">
        <v>743</v>
      </c>
      <c r="J768" s="96" t="s">
        <v>1201</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1516</v>
      </c>
      <c r="G769" s="73"/>
      <c r="H769" s="76" t="s">
        <v>1517</v>
      </c>
      <c r="I769" s="96" t="s">
        <v>743</v>
      </c>
      <c r="J769" s="96" t="s">
        <v>1201</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1518</v>
      </c>
      <c r="G770" s="73"/>
      <c r="H770" s="76" t="s">
        <v>1519</v>
      </c>
      <c r="I770" s="96" t="s">
        <v>743</v>
      </c>
      <c r="J770" s="96" t="s">
        <v>1201</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1520</v>
      </c>
      <c r="G771" s="73"/>
      <c r="H771" s="76" t="s">
        <v>1521</v>
      </c>
      <c r="I771" s="96" t="s">
        <v>743</v>
      </c>
      <c r="J771" s="96" t="s">
        <v>1201</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1342</v>
      </c>
      <c r="AE771" s="76"/>
      <c r="AF771" s="97">
        <v>1</v>
      </c>
      <c r="AG771" s="97">
        <v>1</v>
      </c>
      <c r="AH771" s="73"/>
      <c r="AI771" s="57"/>
      <c r="AJ771" s="45"/>
      <c r="AK771" s="45"/>
      <c r="AL771" s="45"/>
    </row>
    <row r="772" spans="1:38" outlineLevel="2" x14ac:dyDescent="0.35">
      <c r="A772" s="45"/>
      <c r="B772" s="54"/>
      <c r="C772" s="47">
        <f t="shared" si="171"/>
        <v>3</v>
      </c>
      <c r="D772" s="73"/>
      <c r="E772" s="70"/>
      <c r="F772" s="70" t="s">
        <v>1522</v>
      </c>
      <c r="G772" s="73"/>
      <c r="H772" s="76" t="s">
        <v>1523</v>
      </c>
      <c r="I772" s="96" t="s">
        <v>743</v>
      </c>
      <c r="J772" s="96" t="s">
        <v>1201</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2364</v>
      </c>
      <c r="AE772" s="76"/>
      <c r="AF772" s="97">
        <v>1</v>
      </c>
      <c r="AG772" s="97">
        <v>1</v>
      </c>
      <c r="AH772" s="73"/>
      <c r="AI772" s="57"/>
      <c r="AJ772" s="45"/>
      <c r="AK772" s="45"/>
      <c r="AL772" s="45"/>
    </row>
    <row r="773" spans="1:38" outlineLevel="2" x14ac:dyDescent="0.35">
      <c r="A773" s="45"/>
      <c r="B773" s="54"/>
      <c r="C773" s="47">
        <f t="shared" si="171"/>
        <v>3</v>
      </c>
      <c r="D773" s="73"/>
      <c r="E773" s="70"/>
      <c r="F773" s="70" t="s">
        <v>1524</v>
      </c>
      <c r="G773" s="73"/>
      <c r="H773" s="76" t="s">
        <v>1525</v>
      </c>
      <c r="I773" s="96" t="s">
        <v>743</v>
      </c>
      <c r="J773" s="96" t="s">
        <v>1201</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2365</v>
      </c>
      <c r="AE773" s="76"/>
      <c r="AF773" s="97">
        <v>1</v>
      </c>
      <c r="AG773" s="97">
        <v>1</v>
      </c>
      <c r="AH773" s="73"/>
      <c r="AI773" s="57"/>
      <c r="AJ773" s="45"/>
      <c r="AK773" s="45"/>
      <c r="AL773" s="45"/>
    </row>
    <row r="774" spans="1:38" outlineLevel="2" x14ac:dyDescent="0.35">
      <c r="A774" s="45"/>
      <c r="B774" s="54"/>
      <c r="C774" s="47">
        <f t="shared" si="171"/>
        <v>3</v>
      </c>
      <c r="D774" s="73"/>
      <c r="E774" s="70"/>
      <c r="F774" s="70" t="s">
        <v>1527</v>
      </c>
      <c r="G774" s="73"/>
      <c r="H774" s="76" t="s">
        <v>1528</v>
      </c>
      <c r="I774" s="96" t="s">
        <v>743</v>
      </c>
      <c r="J774" s="96" t="s">
        <v>1201</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2366</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1529</v>
      </c>
      <c r="G775" s="73"/>
      <c r="H775" s="76" t="s">
        <v>1530</v>
      </c>
      <c r="I775" s="96" t="s">
        <v>743</v>
      </c>
      <c r="J775" s="96" t="s">
        <v>1201</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1531</v>
      </c>
      <c r="G776" s="73"/>
      <c r="H776" s="76" t="s">
        <v>1532</v>
      </c>
      <c r="I776" s="96" t="s">
        <v>743</v>
      </c>
      <c r="J776" s="96" t="s">
        <v>1201</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1533</v>
      </c>
      <c r="G777" s="73"/>
      <c r="H777" s="76" t="s">
        <v>1534</v>
      </c>
      <c r="I777" s="96" t="s">
        <v>743</v>
      </c>
      <c r="J777" s="96" t="s">
        <v>1201</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1349</v>
      </c>
      <c r="AE777" s="76"/>
      <c r="AF777" s="97">
        <v>1</v>
      </c>
      <c r="AG777" s="97">
        <v>1</v>
      </c>
      <c r="AH777" s="73"/>
      <c r="AI777" s="57"/>
      <c r="AJ777" s="45"/>
      <c r="AK777" s="45"/>
      <c r="AL777" s="45"/>
    </row>
    <row r="778" spans="1:38" outlineLevel="2" x14ac:dyDescent="0.35">
      <c r="A778" s="45"/>
      <c r="B778" s="54"/>
      <c r="C778" s="47">
        <f t="shared" si="171"/>
        <v>3</v>
      </c>
      <c r="D778" s="73"/>
      <c r="E778" s="70"/>
      <c r="F778" s="70" t="s">
        <v>1535</v>
      </c>
      <c r="G778" s="73"/>
      <c r="H778" s="76" t="s">
        <v>1536</v>
      </c>
      <c r="I778" s="96" t="s">
        <v>743</v>
      </c>
      <c r="J778" s="96" t="s">
        <v>1201</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1537</v>
      </c>
      <c r="G779" s="73"/>
      <c r="H779" s="76" t="s">
        <v>1538</v>
      </c>
      <c r="I779" s="96" t="s">
        <v>743</v>
      </c>
      <c r="J779" s="96" t="s">
        <v>1201</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1526</v>
      </c>
      <c r="AE779" s="76"/>
      <c r="AF779" s="97">
        <v>1</v>
      </c>
      <c r="AG779" s="97">
        <v>1</v>
      </c>
      <c r="AH779" s="73"/>
      <c r="AI779" s="57"/>
      <c r="AJ779" s="45"/>
      <c r="AK779" s="45"/>
      <c r="AL779" s="45"/>
    </row>
    <row r="780" spans="1:38" outlineLevel="2" x14ac:dyDescent="0.35">
      <c r="A780" s="45"/>
      <c r="B780" s="54"/>
      <c r="C780" s="47">
        <f t="shared" si="171"/>
        <v>3</v>
      </c>
      <c r="D780" s="73"/>
      <c r="E780" s="70"/>
      <c r="F780" s="70" t="s">
        <v>1539</v>
      </c>
      <c r="G780" s="73"/>
      <c r="H780" s="76" t="s">
        <v>1540</v>
      </c>
      <c r="I780" s="96" t="s">
        <v>743</v>
      </c>
      <c r="J780" s="96" t="s">
        <v>1201</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1541</v>
      </c>
      <c r="G781" s="73"/>
      <c r="H781" s="76" t="s">
        <v>1542</v>
      </c>
      <c r="I781" s="96" t="s">
        <v>743</v>
      </c>
      <c r="J781" s="96" t="s">
        <v>1201</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1543</v>
      </c>
      <c r="G782" s="73"/>
      <c r="H782" s="76" t="s">
        <v>1544</v>
      </c>
      <c r="I782" s="96" t="s">
        <v>743</v>
      </c>
      <c r="J782" s="96" t="s">
        <v>1201</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1545</v>
      </c>
      <c r="G783" s="73"/>
      <c r="H783" s="253" t="s">
        <v>1546</v>
      </c>
      <c r="I783" s="136"/>
      <c r="J783" s="136" t="s">
        <v>1101</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1547</v>
      </c>
      <c r="G784" s="73"/>
      <c r="H784" s="76" t="s">
        <v>1548</v>
      </c>
      <c r="I784" s="96" t="s">
        <v>552</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1549</v>
      </c>
      <c r="G785" s="73"/>
      <c r="H785" s="76" t="s">
        <v>1550</v>
      </c>
      <c r="I785" s="96" t="s">
        <v>552</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1551</v>
      </c>
      <c r="G786" s="73"/>
      <c r="H786" s="76" t="s">
        <v>1552</v>
      </c>
      <c r="I786" s="96" t="s">
        <v>552</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1553</v>
      </c>
      <c r="G787" s="73"/>
      <c r="H787" s="76" t="s">
        <v>1554</v>
      </c>
      <c r="I787" s="96" t="s">
        <v>552</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1041</v>
      </c>
      <c r="F788" s="70" t="s">
        <v>1555</v>
      </c>
      <c r="G788" s="73"/>
      <c r="H788" s="76" t="s">
        <v>1556</v>
      </c>
      <c r="I788" s="96" t="s">
        <v>552</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1557</v>
      </c>
      <c r="AE788" s="76"/>
      <c r="AF788" s="76">
        <v>1</v>
      </c>
      <c r="AG788" s="76">
        <v>1</v>
      </c>
      <c r="AH788" s="73"/>
      <c r="AI788" s="57"/>
      <c r="AJ788" s="45"/>
      <c r="AK788" s="45"/>
      <c r="AL788" s="45"/>
    </row>
    <row r="789" spans="1:38" outlineLevel="2" x14ac:dyDescent="0.35">
      <c r="A789" s="45"/>
      <c r="B789" s="54"/>
      <c r="C789" s="47">
        <f t="shared" si="194"/>
        <v>3</v>
      </c>
      <c r="D789" s="73"/>
      <c r="E789" s="70"/>
      <c r="F789" s="70" t="s">
        <v>1558</v>
      </c>
      <c r="G789" s="73"/>
      <c r="H789" s="76" t="s">
        <v>1559</v>
      </c>
      <c r="I789" s="96" t="s">
        <v>552</v>
      </c>
      <c r="J789" s="96"/>
      <c r="K789" s="76"/>
      <c r="L789" s="76"/>
      <c r="M789" s="97">
        <v>0</v>
      </c>
      <c r="N789" s="97">
        <v>0</v>
      </c>
      <c r="O789" s="97">
        <v>0</v>
      </c>
      <c r="P789" s="97">
        <v>0</v>
      </c>
      <c r="Q789" s="76"/>
      <c r="R789" s="76"/>
      <c r="S789" s="97" t="s">
        <v>1560</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2657</v>
      </c>
      <c r="AE789" s="76"/>
      <c r="AF789" s="97">
        <v>1</v>
      </c>
      <c r="AG789" s="97">
        <v>1</v>
      </c>
      <c r="AH789" s="73"/>
      <c r="AI789" s="57"/>
      <c r="AJ789" s="45"/>
      <c r="AK789" s="45"/>
      <c r="AL789" s="45"/>
    </row>
    <row r="790" spans="1:38" outlineLevel="2" x14ac:dyDescent="0.35">
      <c r="A790" s="45"/>
      <c r="B790" s="54"/>
      <c r="C790" s="47">
        <f t="shared" si="194"/>
        <v>3</v>
      </c>
      <c r="D790" s="73"/>
      <c r="E790" s="70"/>
      <c r="F790" s="70" t="s">
        <v>1562</v>
      </c>
      <c r="G790" s="73"/>
      <c r="H790" s="76" t="s">
        <v>1563</v>
      </c>
      <c r="I790" s="96" t="s">
        <v>552</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1561</v>
      </c>
      <c r="AE790" s="76"/>
      <c r="AF790" s="97">
        <v>1</v>
      </c>
      <c r="AG790" s="97">
        <v>1</v>
      </c>
      <c r="AH790" s="73"/>
      <c r="AI790" s="57"/>
      <c r="AJ790" s="45"/>
      <c r="AK790" s="45"/>
      <c r="AL790" s="45"/>
    </row>
    <row r="791" spans="1:38" outlineLevel="2" x14ac:dyDescent="0.35">
      <c r="A791" s="45"/>
      <c r="B791" s="54"/>
      <c r="C791" s="47">
        <f t="shared" si="194"/>
        <v>3</v>
      </c>
      <c r="D791" s="73"/>
      <c r="E791" s="70"/>
      <c r="F791" s="70" t="s">
        <v>1564</v>
      </c>
      <c r="G791" s="73"/>
      <c r="H791" s="76" t="s">
        <v>1565</v>
      </c>
      <c r="I791" s="96" t="s">
        <v>552</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1080</v>
      </c>
      <c r="AE791" s="76"/>
      <c r="AF791" s="97">
        <v>1</v>
      </c>
      <c r="AG791" s="97">
        <v>1</v>
      </c>
      <c r="AH791" s="73"/>
      <c r="AI791" s="57"/>
      <c r="AJ791" s="45"/>
      <c r="AK791" s="45"/>
      <c r="AL791" s="45"/>
    </row>
    <row r="792" spans="1:38" outlineLevel="2" x14ac:dyDescent="0.35">
      <c r="A792" s="45"/>
      <c r="B792" s="54"/>
      <c r="C792" s="47">
        <f t="shared" si="194"/>
        <v>3</v>
      </c>
      <c r="D792" s="73"/>
      <c r="E792" s="70" t="s">
        <v>1566</v>
      </c>
      <c r="F792" s="70" t="s">
        <v>1567</v>
      </c>
      <c r="G792" s="73"/>
      <c r="H792" s="76" t="s">
        <v>1568</v>
      </c>
      <c r="I792" s="96" t="s">
        <v>552</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1557</v>
      </c>
      <c r="AE792" s="76"/>
      <c r="AF792" s="76">
        <v>1</v>
      </c>
      <c r="AG792" s="76">
        <v>1</v>
      </c>
      <c r="AH792" s="73"/>
      <c r="AI792" s="57"/>
      <c r="AJ792" s="45"/>
      <c r="AK792" s="45"/>
      <c r="AL792" s="45"/>
    </row>
    <row r="793" spans="1:38" outlineLevel="2" x14ac:dyDescent="0.35">
      <c r="A793" s="45"/>
      <c r="B793" s="54"/>
      <c r="C793" s="47">
        <f t="shared" si="194"/>
        <v>3</v>
      </c>
      <c r="D793" s="73"/>
      <c r="E793" s="70"/>
      <c r="F793" s="70" t="s">
        <v>1569</v>
      </c>
      <c r="G793" s="73"/>
      <c r="H793" s="76" t="s">
        <v>1570</v>
      </c>
      <c r="I793" s="96" t="s">
        <v>552</v>
      </c>
      <c r="J793" s="96"/>
      <c r="K793" s="76"/>
      <c r="L793" s="76"/>
      <c r="M793" s="97">
        <v>0.5</v>
      </c>
      <c r="N793" s="97">
        <v>0.5</v>
      </c>
      <c r="O793" s="97">
        <v>0.5</v>
      </c>
      <c r="P793" s="97">
        <v>0.5</v>
      </c>
      <c r="Q793" s="76"/>
      <c r="R793" s="76"/>
      <c r="S793" s="97" t="s">
        <v>1571</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1576</v>
      </c>
      <c r="AE793" s="76"/>
      <c r="AF793" s="97">
        <v>1</v>
      </c>
      <c r="AG793" s="97">
        <v>1</v>
      </c>
      <c r="AH793" s="73"/>
      <c r="AI793" s="57"/>
      <c r="AJ793" s="45"/>
      <c r="AK793" s="45"/>
      <c r="AL793" s="45"/>
    </row>
    <row r="794" spans="1:38" outlineLevel="2" x14ac:dyDescent="0.35">
      <c r="A794" s="45"/>
      <c r="B794" s="54"/>
      <c r="C794" s="47">
        <f t="shared" si="194"/>
        <v>3</v>
      </c>
      <c r="D794" s="73"/>
      <c r="E794" s="70"/>
      <c r="F794" s="70" t="s">
        <v>1572</v>
      </c>
      <c r="G794" s="73"/>
      <c r="H794" s="76" t="s">
        <v>1573</v>
      </c>
      <c r="I794" s="96" t="s">
        <v>552</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1576</v>
      </c>
      <c r="AE794" s="76"/>
      <c r="AF794" s="97">
        <v>1</v>
      </c>
      <c r="AG794" s="97">
        <v>1</v>
      </c>
      <c r="AH794" s="73"/>
      <c r="AI794" s="57"/>
      <c r="AJ794" s="45"/>
      <c r="AK794" s="45"/>
      <c r="AL794" s="45"/>
    </row>
    <row r="795" spans="1:38" outlineLevel="2" x14ac:dyDescent="0.35">
      <c r="A795" s="45"/>
      <c r="B795" s="54"/>
      <c r="C795" s="47">
        <f t="shared" si="194"/>
        <v>3</v>
      </c>
      <c r="D795" s="73"/>
      <c r="E795" s="70"/>
      <c r="F795" s="70" t="s">
        <v>1574</v>
      </c>
      <c r="G795" s="73"/>
      <c r="H795" s="76" t="s">
        <v>1575</v>
      </c>
      <c r="I795" s="96" t="s">
        <v>552</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1576</v>
      </c>
      <c r="AE795" s="76"/>
      <c r="AF795" s="97">
        <v>1</v>
      </c>
      <c r="AG795" s="97">
        <v>1</v>
      </c>
      <c r="AH795" s="73"/>
      <c r="AI795" s="57"/>
      <c r="AJ795" s="45"/>
      <c r="AK795" s="45"/>
      <c r="AL795" s="45"/>
    </row>
    <row r="796" spans="1:38" outlineLevel="2" x14ac:dyDescent="0.35">
      <c r="A796" s="45"/>
      <c r="B796" s="54"/>
      <c r="C796" s="47">
        <f t="shared" si="194"/>
        <v>3</v>
      </c>
      <c r="D796" s="73"/>
      <c r="E796" s="70" t="s">
        <v>1577</v>
      </c>
      <c r="F796" s="70" t="s">
        <v>1578</v>
      </c>
      <c r="G796" s="73"/>
      <c r="H796" s="76" t="s">
        <v>1579</v>
      </c>
      <c r="I796" s="96" t="s">
        <v>552</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1557</v>
      </c>
      <c r="AE796" s="76"/>
      <c r="AF796" s="76">
        <v>1</v>
      </c>
      <c r="AG796" s="76">
        <v>1</v>
      </c>
      <c r="AH796" s="73"/>
      <c r="AI796" s="57"/>
      <c r="AJ796" s="45"/>
      <c r="AK796" s="45"/>
      <c r="AL796" s="45"/>
    </row>
    <row r="797" spans="1:38" outlineLevel="2" x14ac:dyDescent="0.35">
      <c r="A797" s="45"/>
      <c r="B797" s="54"/>
      <c r="C797" s="47">
        <f t="shared" si="194"/>
        <v>3</v>
      </c>
      <c r="D797" s="73"/>
      <c r="E797" s="70"/>
      <c r="F797" s="70" t="s">
        <v>1580</v>
      </c>
      <c r="G797" s="73"/>
      <c r="H797" s="76" t="s">
        <v>1570</v>
      </c>
      <c r="I797" s="96" t="s">
        <v>552</v>
      </c>
      <c r="J797" s="96"/>
      <c r="K797" s="76"/>
      <c r="L797" s="76"/>
      <c r="M797" s="97">
        <v>1</v>
      </c>
      <c r="N797" s="97">
        <v>1</v>
      </c>
      <c r="O797" s="97">
        <v>1</v>
      </c>
      <c r="P797" s="97">
        <v>1</v>
      </c>
      <c r="Q797" s="76"/>
      <c r="R797" s="76"/>
      <c r="S797" s="97" t="s">
        <v>1571</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1576</v>
      </c>
      <c r="AE797" s="76"/>
      <c r="AF797" s="97">
        <v>1</v>
      </c>
      <c r="AG797" s="97">
        <v>1</v>
      </c>
      <c r="AH797" s="73"/>
      <c r="AI797" s="57"/>
      <c r="AJ797" s="45"/>
      <c r="AK797" s="45"/>
      <c r="AL797" s="45"/>
    </row>
    <row r="798" spans="1:38" outlineLevel="2" x14ac:dyDescent="0.35">
      <c r="A798" s="45"/>
      <c r="B798" s="54"/>
      <c r="C798" s="47">
        <f t="shared" si="194"/>
        <v>3</v>
      </c>
      <c r="D798" s="73"/>
      <c r="E798" s="70"/>
      <c r="F798" s="70" t="s">
        <v>1581</v>
      </c>
      <c r="G798" s="73"/>
      <c r="H798" s="76" t="s">
        <v>1573</v>
      </c>
      <c r="I798" s="96" t="s">
        <v>552</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1576</v>
      </c>
      <c r="AE798" s="76"/>
      <c r="AF798" s="97">
        <v>1</v>
      </c>
      <c r="AG798" s="97">
        <v>1</v>
      </c>
      <c r="AH798" s="73"/>
      <c r="AI798" s="57"/>
      <c r="AJ798" s="45"/>
      <c r="AK798" s="45"/>
      <c r="AL798" s="45"/>
    </row>
    <row r="799" spans="1:38" outlineLevel="2" x14ac:dyDescent="0.35">
      <c r="A799" s="45"/>
      <c r="B799" s="54"/>
      <c r="C799" s="47">
        <f t="shared" si="194"/>
        <v>3</v>
      </c>
      <c r="D799" s="73"/>
      <c r="E799" s="70"/>
      <c r="F799" s="70" t="s">
        <v>1582</v>
      </c>
      <c r="G799" s="73"/>
      <c r="H799" s="76" t="s">
        <v>1575</v>
      </c>
      <c r="I799" s="96" t="s">
        <v>552</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1576</v>
      </c>
      <c r="AE799" s="76"/>
      <c r="AF799" s="97">
        <v>1</v>
      </c>
      <c r="AG799" s="97">
        <v>1</v>
      </c>
      <c r="AH799" s="73"/>
      <c r="AI799" s="57"/>
      <c r="AJ799" s="45"/>
      <c r="AK799" s="45"/>
      <c r="AL799" s="45"/>
    </row>
    <row r="800" spans="1:38" outlineLevel="2" x14ac:dyDescent="0.35">
      <c r="A800" s="45"/>
      <c r="B800" s="54"/>
      <c r="C800" s="47">
        <f t="shared" si="194"/>
        <v>3</v>
      </c>
      <c r="D800" s="73"/>
      <c r="E800" s="70" t="s">
        <v>1583</v>
      </c>
      <c r="F800" s="70" t="s">
        <v>1584</v>
      </c>
      <c r="G800" s="73"/>
      <c r="H800" s="76" t="s">
        <v>1585</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1586</v>
      </c>
      <c r="AE800" s="76"/>
      <c r="AF800" s="76">
        <v>1</v>
      </c>
      <c r="AG800" s="76">
        <v>1</v>
      </c>
      <c r="AH800" s="73"/>
      <c r="AI800" s="57"/>
      <c r="AJ800" s="45"/>
      <c r="AK800" s="45"/>
      <c r="AL800" s="45"/>
    </row>
    <row r="801" spans="1:38" outlineLevel="2" x14ac:dyDescent="0.35">
      <c r="A801" s="45"/>
      <c r="B801" s="54"/>
      <c r="C801" s="47">
        <f t="shared" si="194"/>
        <v>3</v>
      </c>
      <c r="D801" s="73"/>
      <c r="E801" s="70"/>
      <c r="F801" s="70" t="s">
        <v>1587</v>
      </c>
      <c r="G801" s="73"/>
      <c r="H801" s="76" t="s">
        <v>1588</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1586</v>
      </c>
      <c r="AE801" s="76"/>
      <c r="AF801" s="97">
        <v>1</v>
      </c>
      <c r="AG801" s="97">
        <v>1</v>
      </c>
      <c r="AH801" s="73"/>
      <c r="AI801" s="57"/>
      <c r="AJ801" s="45"/>
      <c r="AK801" s="45"/>
      <c r="AL801" s="45"/>
    </row>
    <row r="802" spans="1:38" outlineLevel="2" x14ac:dyDescent="0.35">
      <c r="A802" s="45"/>
      <c r="B802" s="54"/>
      <c r="C802" s="47">
        <f t="shared" si="194"/>
        <v>3</v>
      </c>
      <c r="D802" s="73"/>
      <c r="E802" s="70"/>
      <c r="F802" s="70" t="s">
        <v>1589</v>
      </c>
      <c r="G802" s="73"/>
      <c r="H802" s="76" t="s">
        <v>1590</v>
      </c>
      <c r="I802" s="96" t="s">
        <v>1591</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1592</v>
      </c>
      <c r="AE802" s="76"/>
      <c r="AF802" s="97">
        <v>1</v>
      </c>
      <c r="AG802" s="97">
        <v>1</v>
      </c>
      <c r="AH802" s="73"/>
      <c r="AI802" s="57"/>
      <c r="AJ802" s="45"/>
      <c r="AK802" s="45"/>
      <c r="AL802" s="45"/>
    </row>
    <row r="803" spans="1:38" outlineLevel="2" x14ac:dyDescent="0.35">
      <c r="A803" s="45"/>
      <c r="B803" s="54"/>
      <c r="C803" s="47">
        <f t="shared" si="194"/>
        <v>3</v>
      </c>
      <c r="D803" s="73"/>
      <c r="E803" s="70"/>
      <c r="F803" s="70" t="s">
        <v>1593</v>
      </c>
      <c r="G803" s="73"/>
      <c r="H803" s="76" t="s">
        <v>1594</v>
      </c>
      <c r="I803" s="96" t="s">
        <v>1591</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1595</v>
      </c>
      <c r="AE803" s="76"/>
      <c r="AF803" s="97">
        <v>1</v>
      </c>
      <c r="AG803" s="97">
        <v>1</v>
      </c>
      <c r="AH803" s="73"/>
      <c r="AI803" s="57"/>
      <c r="AJ803" s="45"/>
      <c r="AK803" s="45"/>
      <c r="AL803" s="45"/>
    </row>
    <row r="804" spans="1:38" outlineLevel="2" x14ac:dyDescent="0.35">
      <c r="A804" s="45"/>
      <c r="B804" s="54"/>
      <c r="C804" s="47">
        <f t="shared" si="194"/>
        <v>3</v>
      </c>
      <c r="D804" s="73"/>
      <c r="E804" s="70" t="s">
        <v>1596</v>
      </c>
      <c r="F804" s="70" t="s">
        <v>1597</v>
      </c>
      <c r="G804" s="73"/>
      <c r="H804" s="76" t="s">
        <v>1598</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1586</v>
      </c>
      <c r="AE804" s="76"/>
      <c r="AF804" s="76">
        <v>1</v>
      </c>
      <c r="AG804" s="76">
        <v>1</v>
      </c>
      <c r="AH804" s="73"/>
      <c r="AI804" s="57"/>
      <c r="AJ804" s="45"/>
      <c r="AK804" s="45"/>
      <c r="AL804" s="45"/>
    </row>
    <row r="805" spans="1:38" outlineLevel="2" x14ac:dyDescent="0.35">
      <c r="A805" s="45"/>
      <c r="B805" s="54"/>
      <c r="C805" s="47">
        <f t="shared" si="194"/>
        <v>3</v>
      </c>
      <c r="D805" s="73"/>
      <c r="E805" s="70"/>
      <c r="F805" s="70" t="s">
        <v>1599</v>
      </c>
      <c r="G805" s="73"/>
      <c r="H805" s="76" t="s">
        <v>1588</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1586</v>
      </c>
      <c r="AE805" s="76"/>
      <c r="AF805" s="97">
        <v>1</v>
      </c>
      <c r="AG805" s="97">
        <v>1</v>
      </c>
      <c r="AH805" s="73"/>
      <c r="AI805" s="57"/>
      <c r="AJ805" s="45"/>
      <c r="AK805" s="45"/>
      <c r="AL805" s="45"/>
    </row>
    <row r="806" spans="1:38" outlineLevel="2" x14ac:dyDescent="0.35">
      <c r="A806" s="45"/>
      <c r="B806" s="54"/>
      <c r="C806" s="47">
        <f t="shared" si="194"/>
        <v>3</v>
      </c>
      <c r="D806" s="73"/>
      <c r="E806" s="70"/>
      <c r="F806" s="70" t="s">
        <v>1600</v>
      </c>
      <c r="G806" s="73"/>
      <c r="H806" s="76" t="s">
        <v>1590</v>
      </c>
      <c r="I806" s="96" t="s">
        <v>1591</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2346</v>
      </c>
      <c r="AE806" s="76"/>
      <c r="AF806" s="97">
        <v>1</v>
      </c>
      <c r="AG806" s="97">
        <v>1</v>
      </c>
      <c r="AH806" s="73"/>
      <c r="AI806" s="57"/>
      <c r="AJ806" s="45"/>
      <c r="AK806" s="45"/>
      <c r="AL806" s="45"/>
    </row>
    <row r="807" spans="1:38" outlineLevel="2" x14ac:dyDescent="0.35">
      <c r="A807" s="45"/>
      <c r="B807" s="54"/>
      <c r="C807" s="47">
        <f t="shared" si="194"/>
        <v>3</v>
      </c>
      <c r="D807" s="73"/>
      <c r="E807" s="70"/>
      <c r="F807" s="70" t="s">
        <v>1601</v>
      </c>
      <c r="G807" s="73"/>
      <c r="H807" s="76" t="s">
        <v>1594</v>
      </c>
      <c r="I807" s="96" t="s">
        <v>1591</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2347</v>
      </c>
      <c r="AE807" s="76"/>
      <c r="AF807" s="97">
        <v>1</v>
      </c>
      <c r="AG807" s="97">
        <v>1</v>
      </c>
      <c r="AH807" s="73"/>
      <c r="AI807" s="57"/>
      <c r="AJ807" s="45"/>
      <c r="AK807" s="45"/>
      <c r="AL807" s="45"/>
    </row>
    <row r="808" spans="1:38" outlineLevel="2" x14ac:dyDescent="0.35">
      <c r="A808" s="45"/>
      <c r="B808" s="54"/>
      <c r="C808" s="47">
        <f t="shared" si="194"/>
        <v>3</v>
      </c>
      <c r="D808" s="73"/>
      <c r="E808" s="70" t="s">
        <v>1602</v>
      </c>
      <c r="F808" s="70" t="s">
        <v>1603</v>
      </c>
      <c r="G808" s="73"/>
      <c r="H808" s="76" t="s">
        <v>1604</v>
      </c>
      <c r="I808" s="96" t="s">
        <v>552</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1586</v>
      </c>
      <c r="AE808" s="76"/>
      <c r="AF808" s="76">
        <v>1</v>
      </c>
      <c r="AG808" s="76">
        <v>1</v>
      </c>
      <c r="AH808" s="73"/>
      <c r="AI808" s="57"/>
      <c r="AJ808" s="45"/>
      <c r="AK808" s="45"/>
      <c r="AL808" s="45"/>
    </row>
    <row r="809" spans="1:38" outlineLevel="2" x14ac:dyDescent="0.35">
      <c r="A809" s="45"/>
      <c r="B809" s="54"/>
      <c r="C809" s="47">
        <f t="shared" si="194"/>
        <v>3</v>
      </c>
      <c r="D809" s="73"/>
      <c r="E809" s="70"/>
      <c r="F809" s="70" t="s">
        <v>1605</v>
      </c>
      <c r="G809" s="73"/>
      <c r="H809" s="76" t="s">
        <v>1588</v>
      </c>
      <c r="I809" s="96" t="s">
        <v>552</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1561</v>
      </c>
      <c r="AE809" s="76"/>
      <c r="AF809" s="97">
        <v>1</v>
      </c>
      <c r="AG809" s="97">
        <v>1</v>
      </c>
      <c r="AH809" s="73"/>
      <c r="AI809" s="57"/>
      <c r="AJ809" s="45"/>
      <c r="AK809" s="45"/>
      <c r="AL809" s="45"/>
    </row>
    <row r="810" spans="1:38" outlineLevel="2" x14ac:dyDescent="0.35">
      <c r="A810" s="45"/>
      <c r="B810" s="54"/>
      <c r="C810" s="47">
        <f t="shared" si="194"/>
        <v>3</v>
      </c>
      <c r="D810" s="73"/>
      <c r="E810" s="70"/>
      <c r="F810" s="70" t="s">
        <v>1606</v>
      </c>
      <c r="G810" s="73"/>
      <c r="H810" s="76" t="s">
        <v>1590</v>
      </c>
      <c r="I810" s="96" t="s">
        <v>552</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1561</v>
      </c>
      <c r="AE810" s="76"/>
      <c r="AF810" s="97">
        <v>1</v>
      </c>
      <c r="AG810" s="97">
        <v>1</v>
      </c>
      <c r="AH810" s="73"/>
      <c r="AI810" s="57"/>
      <c r="AJ810" s="45"/>
      <c r="AK810" s="45"/>
      <c r="AL810" s="45"/>
    </row>
    <row r="811" spans="1:38" outlineLevel="2" x14ac:dyDescent="0.35">
      <c r="A811" s="45"/>
      <c r="B811" s="54"/>
      <c r="C811" s="47">
        <f t="shared" si="194"/>
        <v>3</v>
      </c>
      <c r="D811" s="73"/>
      <c r="E811" s="70"/>
      <c r="F811" s="70" t="s">
        <v>1607</v>
      </c>
      <c r="G811" s="73"/>
      <c r="H811" s="76" t="s">
        <v>1594</v>
      </c>
      <c r="I811" s="96" t="s">
        <v>552</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1561</v>
      </c>
      <c r="AE811" s="76"/>
      <c r="AF811" s="97">
        <v>1</v>
      </c>
      <c r="AG811" s="97">
        <v>1</v>
      </c>
      <c r="AH811" s="73"/>
      <c r="AI811" s="57"/>
      <c r="AJ811" s="45"/>
      <c r="AK811" s="45"/>
      <c r="AL811" s="45"/>
    </row>
    <row r="812" spans="1:38" outlineLevel="2" x14ac:dyDescent="0.35">
      <c r="A812" s="45"/>
      <c r="B812" s="54"/>
      <c r="C812" s="47">
        <f t="shared" si="194"/>
        <v>3</v>
      </c>
      <c r="D812" s="73"/>
      <c r="E812" s="70" t="s">
        <v>1608</v>
      </c>
      <c r="F812" s="70" t="s">
        <v>1609</v>
      </c>
      <c r="G812" s="73"/>
      <c r="H812" s="76" t="s">
        <v>1598</v>
      </c>
      <c r="I812" s="96" t="s">
        <v>552</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1586</v>
      </c>
      <c r="AE812" s="76"/>
      <c r="AF812" s="76">
        <v>1</v>
      </c>
      <c r="AG812" s="76">
        <v>1</v>
      </c>
      <c r="AH812" s="73"/>
      <c r="AI812" s="57"/>
      <c r="AJ812" s="45"/>
      <c r="AK812" s="45"/>
      <c r="AL812" s="45"/>
    </row>
    <row r="813" spans="1:38" outlineLevel="2" x14ac:dyDescent="0.35">
      <c r="A813" s="45"/>
      <c r="B813" s="54"/>
      <c r="C813" s="47">
        <f t="shared" si="194"/>
        <v>3</v>
      </c>
      <c r="D813" s="73"/>
      <c r="E813" s="70"/>
      <c r="F813" s="70" t="s">
        <v>1610</v>
      </c>
      <c r="G813" s="73"/>
      <c r="H813" s="76" t="s">
        <v>1588</v>
      </c>
      <c r="I813" s="96" t="s">
        <v>552</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1561</v>
      </c>
      <c r="AE813" s="76"/>
      <c r="AF813" s="97">
        <v>1</v>
      </c>
      <c r="AG813" s="97">
        <v>1</v>
      </c>
      <c r="AH813" s="73"/>
      <c r="AI813" s="57"/>
      <c r="AJ813" s="45"/>
      <c r="AK813" s="45"/>
      <c r="AL813" s="45"/>
    </row>
    <row r="814" spans="1:38" outlineLevel="2" x14ac:dyDescent="0.35">
      <c r="A814" s="45"/>
      <c r="B814" s="54"/>
      <c r="C814" s="47">
        <f t="shared" si="194"/>
        <v>3</v>
      </c>
      <c r="D814" s="73"/>
      <c r="E814" s="70"/>
      <c r="F814" s="70" t="s">
        <v>1611</v>
      </c>
      <c r="G814" s="73"/>
      <c r="H814" s="76" t="s">
        <v>1590</v>
      </c>
      <c r="I814" s="96" t="s">
        <v>552</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1561</v>
      </c>
      <c r="AE814" s="76"/>
      <c r="AF814" s="97">
        <v>1</v>
      </c>
      <c r="AG814" s="97">
        <v>1</v>
      </c>
      <c r="AH814" s="73"/>
      <c r="AI814" s="57"/>
      <c r="AJ814" s="45"/>
      <c r="AK814" s="45"/>
      <c r="AL814" s="45"/>
    </row>
    <row r="815" spans="1:38" outlineLevel="2" x14ac:dyDescent="0.35">
      <c r="A815" s="45"/>
      <c r="B815" s="54"/>
      <c r="C815" s="47">
        <f t="shared" si="194"/>
        <v>3</v>
      </c>
      <c r="D815" s="73"/>
      <c r="E815" s="70"/>
      <c r="F815" s="70" t="s">
        <v>1612</v>
      </c>
      <c r="G815" s="73"/>
      <c r="H815" s="76" t="s">
        <v>1594</v>
      </c>
      <c r="I815" s="96" t="s">
        <v>552</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1561</v>
      </c>
      <c r="AE815" s="76"/>
      <c r="AF815" s="97">
        <v>1</v>
      </c>
      <c r="AG815" s="97">
        <v>1</v>
      </c>
      <c r="AH815" s="73"/>
      <c r="AI815" s="57"/>
      <c r="AJ815" s="45"/>
      <c r="AK815" s="45"/>
      <c r="AL815" s="45"/>
    </row>
    <row r="816" spans="1:38" outlineLevel="2" x14ac:dyDescent="0.35">
      <c r="A816" s="45"/>
      <c r="B816" s="54"/>
      <c r="C816" s="47">
        <f t="shared" si="194"/>
        <v>3</v>
      </c>
      <c r="D816" s="73"/>
      <c r="E816" s="70"/>
      <c r="F816" s="70" t="s">
        <v>1613</v>
      </c>
      <c r="G816" s="73"/>
      <c r="H816" s="76" t="s">
        <v>1614</v>
      </c>
      <c r="I816" s="96" t="s">
        <v>552</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1615</v>
      </c>
      <c r="G817" s="73"/>
      <c r="H817" s="76" t="s">
        <v>1616</v>
      </c>
      <c r="I817" s="96" t="s">
        <v>552</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2653</v>
      </c>
      <c r="AE817" s="76"/>
      <c r="AF817" s="97">
        <v>1</v>
      </c>
      <c r="AG817" s="97">
        <v>1</v>
      </c>
      <c r="AH817" s="73"/>
      <c r="AI817" s="57"/>
      <c r="AJ817" s="45"/>
      <c r="AK817" s="45"/>
      <c r="AL817" s="45"/>
    </row>
    <row r="818" spans="1:38" outlineLevel="2" x14ac:dyDescent="0.35">
      <c r="A818" s="45"/>
      <c r="B818" s="54"/>
      <c r="C818" s="47">
        <f t="shared" si="194"/>
        <v>3</v>
      </c>
      <c r="D818" s="73"/>
      <c r="E818" s="70"/>
      <c r="F818" s="70" t="s">
        <v>1617</v>
      </c>
      <c r="G818" s="73"/>
      <c r="H818" s="76" t="s">
        <v>1618</v>
      </c>
      <c r="I818" s="96" t="s">
        <v>552</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1619</v>
      </c>
      <c r="G819" s="73"/>
      <c r="H819" s="76" t="s">
        <v>1620</v>
      </c>
      <c r="I819" s="96" t="s">
        <v>552</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1621</v>
      </c>
      <c r="G820" s="73"/>
      <c r="H820" s="76" t="s">
        <v>2813</v>
      </c>
      <c r="I820" s="96" t="s">
        <v>552</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1622</v>
      </c>
      <c r="G821" s="73"/>
      <c r="H821" s="76" t="s">
        <v>2237</v>
      </c>
      <c r="I821" s="96" t="s">
        <v>552</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2810</v>
      </c>
      <c r="AE821" s="76"/>
      <c r="AF821" s="76">
        <v>1</v>
      </c>
      <c r="AG821" s="76">
        <v>1</v>
      </c>
      <c r="AH821" s="73"/>
      <c r="AI821" s="57"/>
      <c r="AJ821" s="45"/>
      <c r="AK821" s="45"/>
      <c r="AL821" s="45"/>
    </row>
    <row r="822" spans="1:38" outlineLevel="2" x14ac:dyDescent="0.35">
      <c r="A822" s="45"/>
      <c r="B822" s="54"/>
      <c r="C822" s="47">
        <f t="shared" si="194"/>
        <v>3</v>
      </c>
      <c r="D822" s="73"/>
      <c r="E822" s="70"/>
      <c r="F822" s="70" t="s">
        <v>1623</v>
      </c>
      <c r="G822" s="73"/>
      <c r="H822" s="76" t="s">
        <v>2238</v>
      </c>
      <c r="I822" s="96" t="s">
        <v>552</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1624</v>
      </c>
      <c r="G823" s="73"/>
      <c r="H823" s="76" t="s">
        <v>2239</v>
      </c>
      <c r="I823" s="96" t="s">
        <v>552</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1629</v>
      </c>
      <c r="F824" s="70" t="s">
        <v>1625</v>
      </c>
      <c r="G824" s="73"/>
      <c r="H824" s="76" t="s">
        <v>1631</v>
      </c>
      <c r="I824" s="96" t="s">
        <v>552</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1586</v>
      </c>
      <c r="AE824" s="76"/>
      <c r="AF824" s="76">
        <v>1</v>
      </c>
      <c r="AG824" s="76">
        <v>1</v>
      </c>
      <c r="AH824" s="73"/>
      <c r="AI824" s="57"/>
      <c r="AJ824" s="45"/>
      <c r="AK824" s="45"/>
      <c r="AL824" s="45"/>
    </row>
    <row r="825" spans="1:38" outlineLevel="2" x14ac:dyDescent="0.35">
      <c r="A825" s="45"/>
      <c r="B825" s="54"/>
      <c r="C825" s="47">
        <f t="shared" si="215"/>
        <v>4</v>
      </c>
      <c r="D825" s="73"/>
      <c r="E825" s="70"/>
      <c r="F825" s="70" t="s">
        <v>1626</v>
      </c>
      <c r="G825" s="73"/>
      <c r="H825" s="76" t="s">
        <v>1550</v>
      </c>
      <c r="I825" s="96" t="s">
        <v>552</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1071</v>
      </c>
      <c r="AE825" s="76"/>
      <c r="AF825" s="97">
        <v>1</v>
      </c>
      <c r="AG825" s="97">
        <v>1</v>
      </c>
      <c r="AH825" s="73"/>
      <c r="AI825" s="57"/>
      <c r="AJ825" s="45"/>
      <c r="AK825" s="45"/>
      <c r="AL825" s="45"/>
    </row>
    <row r="826" spans="1:38" outlineLevel="2" x14ac:dyDescent="0.35">
      <c r="A826" s="45"/>
      <c r="B826" s="54"/>
      <c r="C826" s="47">
        <f t="shared" si="215"/>
        <v>4</v>
      </c>
      <c r="D826" s="73"/>
      <c r="E826" s="70"/>
      <c r="F826" s="70" t="s">
        <v>1627</v>
      </c>
      <c r="G826" s="73"/>
      <c r="H826" s="76" t="s">
        <v>1552</v>
      </c>
      <c r="I826" s="96" t="s">
        <v>552</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1071</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1628</v>
      </c>
      <c r="G827" s="73"/>
      <c r="H827" s="76" t="s">
        <v>1554</v>
      </c>
      <c r="I827" s="96" t="s">
        <v>552</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2794</v>
      </c>
      <c r="AE827" s="76"/>
      <c r="AF827" s="97">
        <v>1</v>
      </c>
      <c r="AG827" s="97">
        <v>1</v>
      </c>
      <c r="AH827" s="73"/>
      <c r="AI827" s="57"/>
      <c r="AJ827" s="45"/>
      <c r="AK827" s="45"/>
      <c r="AL827" s="45"/>
    </row>
    <row r="828" spans="1:38" hidden="1" outlineLevel="3" x14ac:dyDescent="0.35">
      <c r="A828" s="45"/>
      <c r="B828" s="54"/>
      <c r="C828" s="47">
        <f>INT($C$29)+2</f>
        <v>3</v>
      </c>
      <c r="D828" s="73"/>
      <c r="E828" s="70"/>
      <c r="F828" s="70" t="s">
        <v>1630</v>
      </c>
      <c r="G828" s="73"/>
      <c r="H828" s="76" t="s">
        <v>1548</v>
      </c>
      <c r="I828" s="96" t="s">
        <v>552</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1632</v>
      </c>
      <c r="G829" s="73"/>
      <c r="H829" s="76" t="s">
        <v>1550</v>
      </c>
      <c r="I829" s="96" t="s">
        <v>552</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1633</v>
      </c>
      <c r="G830" s="73"/>
      <c r="H830" s="76" t="s">
        <v>1552</v>
      </c>
      <c r="I830" s="96" t="s">
        <v>552</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1634</v>
      </c>
      <c r="G831" s="73"/>
      <c r="H831" s="76" t="s">
        <v>1554</v>
      </c>
      <c r="I831" s="96" t="s">
        <v>552</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1635</v>
      </c>
      <c r="G832" s="73"/>
      <c r="H832" s="76" t="s">
        <v>1636</v>
      </c>
      <c r="I832" s="96" t="s">
        <v>552</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1637</v>
      </c>
      <c r="G833" s="73"/>
      <c r="H833" s="76" t="s">
        <v>1550</v>
      </c>
      <c r="I833" s="96" t="s">
        <v>552</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1638</v>
      </c>
      <c r="G834" s="73"/>
      <c r="H834" s="76" t="s">
        <v>1552</v>
      </c>
      <c r="I834" s="96" t="s">
        <v>552</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1639</v>
      </c>
      <c r="G835" s="73"/>
      <c r="H835" s="76" t="s">
        <v>1554</v>
      </c>
      <c r="I835" s="96" t="s">
        <v>552</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1640</v>
      </c>
      <c r="G836" s="73"/>
      <c r="H836" s="76" t="s">
        <v>1641</v>
      </c>
      <c r="I836" s="96" t="s">
        <v>552</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1642</v>
      </c>
      <c r="G837" s="73"/>
      <c r="H837" s="76" t="s">
        <v>1550</v>
      </c>
      <c r="I837" s="96" t="s">
        <v>552</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1643</v>
      </c>
      <c r="G838" s="73"/>
      <c r="H838" s="76" t="s">
        <v>1552</v>
      </c>
      <c r="I838" s="96" t="s">
        <v>552</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1644</v>
      </c>
      <c r="G839" s="73"/>
      <c r="H839" s="76" t="s">
        <v>1554</v>
      </c>
      <c r="I839" s="96" t="s">
        <v>552</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835</v>
      </c>
      <c r="F840" s="70" t="s">
        <v>1645</v>
      </c>
      <c r="G840" s="73"/>
      <c r="H840" s="76" t="s">
        <v>1646</v>
      </c>
      <c r="I840" s="96" t="s">
        <v>552</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1647</v>
      </c>
      <c r="G841" s="73"/>
      <c r="H841" s="76" t="s">
        <v>1648</v>
      </c>
      <c r="I841" s="96" t="s">
        <v>552</v>
      </c>
      <c r="J841" s="96"/>
      <c r="K841" s="97">
        <v>1.5</v>
      </c>
      <c r="L841" s="97">
        <v>1.5</v>
      </c>
      <c r="M841" s="97">
        <v>1</v>
      </c>
      <c r="N841" s="97">
        <v>1</v>
      </c>
      <c r="O841" s="97">
        <v>1</v>
      </c>
      <c r="P841" s="97">
        <v>1</v>
      </c>
      <c r="Q841" s="76"/>
      <c r="R841" s="76" t="s">
        <v>600</v>
      </c>
      <c r="S841" s="76" t="s">
        <v>600</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1649</v>
      </c>
      <c r="G842" s="73"/>
      <c r="H842" s="76" t="s">
        <v>1650</v>
      </c>
      <c r="I842" s="96" t="s">
        <v>552</v>
      </c>
      <c r="J842" s="96"/>
      <c r="K842" s="97">
        <v>1.75</v>
      </c>
      <c r="L842" s="97">
        <v>1.75</v>
      </c>
      <c r="M842" s="76"/>
      <c r="N842" s="76"/>
      <c r="O842" s="76"/>
      <c r="P842" s="76"/>
      <c r="Q842" s="76"/>
      <c r="R842" s="76" t="s">
        <v>600</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1651</v>
      </c>
      <c r="G843" s="73"/>
      <c r="H843" s="76" t="s">
        <v>1652</v>
      </c>
      <c r="I843" s="96" t="s">
        <v>552</v>
      </c>
      <c r="J843" s="96"/>
      <c r="K843" s="97">
        <v>2</v>
      </c>
      <c r="L843" s="97">
        <v>2</v>
      </c>
      <c r="M843" s="76"/>
      <c r="N843" s="76"/>
      <c r="O843" s="76"/>
      <c r="P843" s="76"/>
      <c r="Q843" s="76"/>
      <c r="R843" s="76" t="s">
        <v>600</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838</v>
      </c>
      <c r="F844" s="70" t="s">
        <v>1653</v>
      </c>
      <c r="G844" s="73"/>
      <c r="H844" s="76" t="s">
        <v>1654</v>
      </c>
      <c r="I844" s="96" t="s">
        <v>552</v>
      </c>
      <c r="J844" s="96" t="s">
        <v>1229</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1655</v>
      </c>
      <c r="G845" s="73"/>
      <c r="H845" s="76" t="s">
        <v>1656</v>
      </c>
      <c r="I845" s="96" t="s">
        <v>103</v>
      </c>
      <c r="J845" s="96" t="s">
        <v>1229</v>
      </c>
      <c r="K845" s="97">
        <v>0.1</v>
      </c>
      <c r="L845" s="97">
        <v>0.1</v>
      </c>
      <c r="M845" s="97">
        <v>7.0000000000000007E-2</v>
      </c>
      <c r="N845" s="97">
        <v>7.0000000000000007E-2</v>
      </c>
      <c r="O845" s="97">
        <v>7.0000000000000007E-2</v>
      </c>
      <c r="P845" s="97">
        <v>7.0000000000000007E-2</v>
      </c>
      <c r="Q845" s="76"/>
      <c r="R845" s="76" t="s">
        <v>600</v>
      </c>
      <c r="S845" s="76" t="s">
        <v>600</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1657</v>
      </c>
      <c r="G846" s="73"/>
      <c r="H846" s="76" t="s">
        <v>1658</v>
      </c>
      <c r="I846" s="96" t="s">
        <v>103</v>
      </c>
      <c r="J846" s="96" t="s">
        <v>1229</v>
      </c>
      <c r="K846" s="97">
        <v>8.5000000000000006E-2</v>
      </c>
      <c r="L846" s="97">
        <v>8.5000000000000006E-2</v>
      </c>
      <c r="M846" s="76"/>
      <c r="N846" s="76"/>
      <c r="O846" s="76"/>
      <c r="P846" s="76"/>
      <c r="Q846" s="76"/>
      <c r="R846" s="76" t="s">
        <v>600</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1659</v>
      </c>
      <c r="G847" s="73"/>
      <c r="H847" s="76" t="s">
        <v>1660</v>
      </c>
      <c r="I847" s="96" t="s">
        <v>103</v>
      </c>
      <c r="J847" s="96" t="s">
        <v>1229</v>
      </c>
      <c r="K847" s="97">
        <v>7.0000000000000007E-2</v>
      </c>
      <c r="L847" s="97">
        <v>7.0000000000000007E-2</v>
      </c>
      <c r="M847" s="76"/>
      <c r="N847" s="76"/>
      <c r="O847" s="76"/>
      <c r="P847" s="76"/>
      <c r="Q847" s="76"/>
      <c r="R847" s="76" t="s">
        <v>600</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1661</v>
      </c>
      <c r="G848" s="73"/>
      <c r="H848" s="76" t="s">
        <v>1662</v>
      </c>
      <c r="I848" s="96" t="s">
        <v>552</v>
      </c>
      <c r="J848" s="96" t="s">
        <v>1201</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1663</v>
      </c>
      <c r="G849" s="73"/>
      <c r="H849" s="76" t="s">
        <v>1664</v>
      </c>
      <c r="I849" s="96" t="s">
        <v>743</v>
      </c>
      <c r="J849" s="96" t="s">
        <v>1201</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2241</v>
      </c>
      <c r="AE849" s="76"/>
      <c r="AF849" s="97">
        <v>1</v>
      </c>
      <c r="AG849" s="97">
        <v>1</v>
      </c>
      <c r="AH849" s="73"/>
      <c r="AI849" s="57"/>
      <c r="AJ849" s="45"/>
      <c r="AK849" s="45"/>
      <c r="AL849" s="45"/>
    </row>
    <row r="850" spans="1:38" outlineLevel="2" x14ac:dyDescent="0.35">
      <c r="A850" s="45"/>
      <c r="B850" s="54"/>
      <c r="C850" s="47">
        <f t="shared" si="221"/>
        <v>3</v>
      </c>
      <c r="D850" s="73"/>
      <c r="E850" s="70"/>
      <c r="F850" s="70" t="s">
        <v>1665</v>
      </c>
      <c r="G850" s="73"/>
      <c r="H850" s="76" t="s">
        <v>1666</v>
      </c>
      <c r="I850" s="96" t="s">
        <v>743</v>
      </c>
      <c r="J850" s="96" t="s">
        <v>1201</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1667</v>
      </c>
      <c r="G851" s="73"/>
      <c r="H851" s="76" t="s">
        <v>1668</v>
      </c>
      <c r="I851" s="96" t="s">
        <v>743</v>
      </c>
      <c r="J851" s="96" t="s">
        <v>1201</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1669</v>
      </c>
      <c r="G852" s="73"/>
      <c r="H852" s="76" t="s">
        <v>2243</v>
      </c>
      <c r="I852" s="96" t="s">
        <v>552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1671</v>
      </c>
      <c r="G853" s="73"/>
      <c r="H853" s="76" t="s">
        <v>1550</v>
      </c>
      <c r="I853" s="96" t="s">
        <v>552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1672</v>
      </c>
      <c r="G854" s="73"/>
      <c r="H854" s="76" t="s">
        <v>1552</v>
      </c>
      <c r="I854" s="96" t="s">
        <v>552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1673</v>
      </c>
      <c r="G855" s="73"/>
      <c r="H855" s="76" t="s">
        <v>1554</v>
      </c>
      <c r="I855" s="96" t="s">
        <v>552</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1674</v>
      </c>
      <c r="G856" s="73"/>
      <c r="H856" s="76" t="s">
        <v>1675</v>
      </c>
      <c r="I856" s="96" t="s">
        <v>552</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1676</v>
      </c>
      <c r="G857" s="73"/>
      <c r="H857" s="76" t="s">
        <v>1677</v>
      </c>
      <c r="I857" s="96" t="s">
        <v>552</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1678</v>
      </c>
      <c r="G858" s="73"/>
      <c r="H858" s="76" t="s">
        <v>1679</v>
      </c>
      <c r="I858" s="96" t="s">
        <v>552</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1680</v>
      </c>
      <c r="G859" s="73"/>
      <c r="H859" s="76" t="s">
        <v>1681</v>
      </c>
      <c r="I859" s="96" t="s">
        <v>552</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1682</v>
      </c>
      <c r="G860" s="73"/>
      <c r="H860" s="76" t="s">
        <v>1548</v>
      </c>
      <c r="I860" s="96" t="s">
        <v>552</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1683</v>
      </c>
      <c r="G861" s="73"/>
      <c r="H861" s="76" t="s">
        <v>1550</v>
      </c>
      <c r="I861" s="96" t="s">
        <v>552</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1684</v>
      </c>
      <c r="G862" s="73"/>
      <c r="H862" s="76" t="s">
        <v>1552</v>
      </c>
      <c r="I862" s="96" t="s">
        <v>552</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1685</v>
      </c>
      <c r="G863" s="73"/>
      <c r="H863" s="76" t="s">
        <v>1554</v>
      </c>
      <c r="I863" s="96" t="s">
        <v>552</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2575</v>
      </c>
      <c r="G864" s="73"/>
      <c r="H864" s="76" t="s">
        <v>1548</v>
      </c>
      <c r="I864" s="96" t="s">
        <v>552</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2576</v>
      </c>
      <c r="G865" s="73"/>
      <c r="H865" s="76" t="s">
        <v>1550</v>
      </c>
      <c r="I865" s="96" t="s">
        <v>552</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2577</v>
      </c>
      <c r="G866" s="73"/>
      <c r="H866" s="76" t="s">
        <v>1552</v>
      </c>
      <c r="I866" s="96" t="s">
        <v>552</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2578</v>
      </c>
      <c r="G867" s="73"/>
      <c r="H867" s="76" t="s">
        <v>1554</v>
      </c>
      <c r="I867" s="96" t="s">
        <v>552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2579</v>
      </c>
      <c r="G868" s="73"/>
      <c r="H868" s="76" t="s">
        <v>1548</v>
      </c>
      <c r="I868" s="96" t="s">
        <v>552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2580</v>
      </c>
      <c r="G869" s="73"/>
      <c r="H869" s="76" t="s">
        <v>1550</v>
      </c>
      <c r="I869" s="96" t="s">
        <v>552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2581</v>
      </c>
      <c r="G870" s="73"/>
      <c r="H870" s="76" t="s">
        <v>1552</v>
      </c>
      <c r="I870" s="96" t="s">
        <v>552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2582</v>
      </c>
      <c r="G871" s="73"/>
      <c r="H871" s="76" t="s">
        <v>1554</v>
      </c>
      <c r="I871" s="96" t="s">
        <v>552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2583</v>
      </c>
      <c r="G872" s="73"/>
      <c r="H872" s="76" t="s">
        <v>2790</v>
      </c>
      <c r="I872" s="96" t="s">
        <v>552</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2584</v>
      </c>
      <c r="G873" s="73"/>
      <c r="H873" s="76" t="s">
        <v>2792</v>
      </c>
      <c r="I873" s="96" t="s">
        <v>552</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2585</v>
      </c>
      <c r="G874" s="73"/>
      <c r="H874" s="76" t="s">
        <v>2791</v>
      </c>
      <c r="I874" s="96" t="s">
        <v>552</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2586</v>
      </c>
      <c r="G875" s="73"/>
      <c r="H875" s="76" t="s">
        <v>2793</v>
      </c>
      <c r="I875" s="96" t="s">
        <v>552</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2587</v>
      </c>
      <c r="G876" s="73"/>
      <c r="H876" s="76" t="s">
        <v>2845</v>
      </c>
      <c r="I876" s="96" t="s">
        <v>552</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2856</v>
      </c>
      <c r="AE876" s="76"/>
      <c r="AF876" s="76">
        <v>1</v>
      </c>
      <c r="AG876" s="76">
        <v>1</v>
      </c>
      <c r="AH876" s="73"/>
      <c r="AI876" s="57"/>
      <c r="AJ876" s="45"/>
      <c r="AK876" s="45"/>
      <c r="AL876" s="45"/>
    </row>
    <row r="877" spans="1:38" outlineLevel="2" x14ac:dyDescent="0.35">
      <c r="A877" s="45"/>
      <c r="B877" s="54"/>
      <c r="C877" s="47">
        <f t="shared" si="221"/>
        <v>3</v>
      </c>
      <c r="D877" s="73"/>
      <c r="E877" s="70"/>
      <c r="F877" s="70" t="s">
        <v>2588</v>
      </c>
      <c r="G877" s="73"/>
      <c r="H877" s="76" t="s">
        <v>2792</v>
      </c>
      <c r="I877" s="96" t="s">
        <v>552</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2896</v>
      </c>
      <c r="AE877" s="76"/>
      <c r="AF877" s="97">
        <v>1</v>
      </c>
      <c r="AG877" s="97">
        <v>1</v>
      </c>
      <c r="AH877" s="73"/>
      <c r="AI877" s="57"/>
      <c r="AJ877" s="45"/>
      <c r="AK877" s="45"/>
      <c r="AL877" s="45"/>
    </row>
    <row r="878" spans="1:38" outlineLevel="2" x14ac:dyDescent="0.35">
      <c r="A878" s="45"/>
      <c r="B878" s="54"/>
      <c r="C878" s="47">
        <f t="shared" si="221"/>
        <v>3</v>
      </c>
      <c r="D878" s="73"/>
      <c r="E878" s="70"/>
      <c r="F878" s="70" t="s">
        <v>2589</v>
      </c>
      <c r="G878" s="73"/>
      <c r="H878" s="76" t="s">
        <v>2791</v>
      </c>
      <c r="I878" s="96" t="s">
        <v>552</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2590</v>
      </c>
      <c r="G879" s="73"/>
      <c r="H879" s="76" t="s">
        <v>2793</v>
      </c>
      <c r="I879" s="96" t="s">
        <v>552</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2591</v>
      </c>
      <c r="G880" s="73"/>
      <c r="H880" s="76" t="s">
        <v>2599</v>
      </c>
      <c r="I880" s="96" t="s">
        <v>552</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2607</v>
      </c>
      <c r="AE880" s="76"/>
      <c r="AF880" s="76">
        <v>1</v>
      </c>
      <c r="AG880" s="76">
        <v>1</v>
      </c>
      <c r="AH880" s="73"/>
      <c r="AI880" s="57"/>
      <c r="AJ880" s="45"/>
      <c r="AK880" s="45"/>
      <c r="AL880" s="45"/>
    </row>
    <row r="881" spans="1:38" outlineLevel="2" x14ac:dyDescent="0.35">
      <c r="A881" s="45"/>
      <c r="B881" s="54"/>
      <c r="C881" s="47">
        <f t="shared" si="221"/>
        <v>3</v>
      </c>
      <c r="D881" s="73"/>
      <c r="E881" s="70"/>
      <c r="F881" s="70" t="s">
        <v>2592</v>
      </c>
      <c r="G881" s="73"/>
      <c r="H881" s="76" t="s">
        <v>1559</v>
      </c>
      <c r="I881" s="96" t="s">
        <v>552</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2603</v>
      </c>
      <c r="AE881" s="76"/>
      <c r="AF881" s="97">
        <v>1</v>
      </c>
      <c r="AG881" s="97">
        <v>1</v>
      </c>
      <c r="AH881" s="73"/>
      <c r="AI881" s="57"/>
      <c r="AJ881" s="45"/>
      <c r="AK881" s="45"/>
      <c r="AL881" s="45"/>
    </row>
    <row r="882" spans="1:38" outlineLevel="2" x14ac:dyDescent="0.35">
      <c r="A882" s="45"/>
      <c r="B882" s="54"/>
      <c r="C882" s="47">
        <f t="shared" si="221"/>
        <v>3</v>
      </c>
      <c r="D882" s="73"/>
      <c r="E882" s="70"/>
      <c r="F882" s="70" t="s">
        <v>2593</v>
      </c>
      <c r="G882" s="73"/>
      <c r="H882" s="76" t="s">
        <v>1563</v>
      </c>
      <c r="I882" s="96" t="s">
        <v>552</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2594</v>
      </c>
      <c r="G883" s="73"/>
      <c r="H883" s="76" t="s">
        <v>1565</v>
      </c>
      <c r="I883" s="96" t="s">
        <v>552</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2606</v>
      </c>
      <c r="AE883" s="76"/>
      <c r="AF883" s="76">
        <v>1</v>
      </c>
      <c r="AG883" s="76">
        <v>1</v>
      </c>
      <c r="AH883" s="73"/>
      <c r="AI883" s="57"/>
      <c r="AJ883" s="45"/>
      <c r="AK883" s="45"/>
      <c r="AL883" s="45"/>
    </row>
    <row r="884" spans="1:38" outlineLevel="2" x14ac:dyDescent="0.35">
      <c r="A884" s="45"/>
      <c r="B884" s="54"/>
      <c r="C884" s="47">
        <f t="shared" si="221"/>
        <v>3</v>
      </c>
      <c r="D884" s="73"/>
      <c r="E884" s="70"/>
      <c r="F884" s="70" t="s">
        <v>2595</v>
      </c>
      <c r="G884" s="73"/>
      <c r="H884" s="76" t="s">
        <v>2661</v>
      </c>
      <c r="I884" s="96" t="s">
        <v>552</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2826</v>
      </c>
      <c r="AE884" s="76"/>
      <c r="AF884" s="76">
        <v>1</v>
      </c>
      <c r="AG884" s="76">
        <v>1</v>
      </c>
      <c r="AH884" s="73"/>
      <c r="AI884" s="57"/>
      <c r="AJ884" s="45"/>
      <c r="AK884" s="45"/>
      <c r="AL884" s="45"/>
    </row>
    <row r="885" spans="1:38" outlineLevel="2" x14ac:dyDescent="0.35">
      <c r="A885" s="45"/>
      <c r="B885" s="54"/>
      <c r="C885" s="47">
        <f t="shared" si="221"/>
        <v>3</v>
      </c>
      <c r="D885" s="73"/>
      <c r="E885" s="70"/>
      <c r="F885" s="70" t="s">
        <v>2596</v>
      </c>
      <c r="G885" s="73"/>
      <c r="H885" s="76" t="s">
        <v>2600</v>
      </c>
      <c r="I885" s="96" t="s">
        <v>552</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2597</v>
      </c>
      <c r="G886" s="73"/>
      <c r="H886" s="76" t="s">
        <v>2601</v>
      </c>
      <c r="I886" s="96" t="s">
        <v>552</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2859</v>
      </c>
      <c r="AE886" s="76"/>
      <c r="AF886" s="97">
        <v>1</v>
      </c>
      <c r="AG886" s="97">
        <v>1</v>
      </c>
      <c r="AH886" s="73"/>
      <c r="AI886" s="57"/>
      <c r="AJ886" s="45"/>
      <c r="AK886" s="45"/>
      <c r="AL886" s="45"/>
    </row>
    <row r="887" spans="1:38" outlineLevel="2" x14ac:dyDescent="0.35">
      <c r="A887" s="45"/>
      <c r="B887" s="54"/>
      <c r="C887" s="47">
        <f t="shared" si="221"/>
        <v>3</v>
      </c>
      <c r="D887" s="73"/>
      <c r="E887" s="70"/>
      <c r="F887" s="70" t="s">
        <v>2598</v>
      </c>
      <c r="G887" s="73"/>
      <c r="H887" s="76" t="s">
        <v>2602</v>
      </c>
      <c r="I887" s="96" t="s">
        <v>552</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2606</v>
      </c>
      <c r="AE887" s="76"/>
      <c r="AF887" s="76">
        <v>1</v>
      </c>
      <c r="AG887" s="76">
        <v>1</v>
      </c>
      <c r="AH887" s="73"/>
      <c r="AI887" s="57"/>
      <c r="AJ887" s="45"/>
      <c r="AK887" s="45"/>
      <c r="AL887" s="45"/>
    </row>
    <row r="888" spans="1:38" outlineLevel="1" x14ac:dyDescent="0.35">
      <c r="A888" s="45"/>
      <c r="B888" s="54"/>
      <c r="C888" s="47">
        <f>INT($C$29)+1</f>
        <v>2</v>
      </c>
      <c r="D888" s="73"/>
      <c r="E888" s="70"/>
      <c r="F888" s="272" t="s">
        <v>1686</v>
      </c>
      <c r="G888" s="73"/>
      <c r="H888" s="253" t="s">
        <v>1687</v>
      </c>
      <c r="I888" s="136"/>
      <c r="J888" s="136" t="s">
        <v>1101</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842</v>
      </c>
      <c r="F889" s="70" t="s">
        <v>1688</v>
      </c>
      <c r="G889" s="73"/>
      <c r="H889" s="76" t="s">
        <v>1689</v>
      </c>
      <c r="I889" s="96" t="s">
        <v>716</v>
      </c>
      <c r="J889" s="96"/>
      <c r="K889" s="76"/>
      <c r="L889" s="76"/>
      <c r="M889" s="76"/>
      <c r="N889" s="76"/>
      <c r="O889" s="76"/>
      <c r="P889" s="76"/>
      <c r="Q889" s="76"/>
      <c r="R889" s="76" t="s">
        <v>723</v>
      </c>
      <c r="S889" s="76" t="s">
        <v>846</v>
      </c>
      <c r="T889" s="76"/>
      <c r="U889" s="76">
        <v>0</v>
      </c>
      <c r="V889" s="76">
        <v>0</v>
      </c>
      <c r="W889" s="76">
        <v>0</v>
      </c>
      <c r="X889" s="76">
        <v>0</v>
      </c>
      <c r="Y889" s="76">
        <v>0</v>
      </c>
      <c r="Z889" s="76">
        <v>0</v>
      </c>
      <c r="AA889" s="76">
        <v>0</v>
      </c>
      <c r="AB889" s="76">
        <v>0</v>
      </c>
      <c r="AC889" s="76"/>
      <c r="AD889" s="271" t="s">
        <v>1690</v>
      </c>
      <c r="AE889" s="76"/>
      <c r="AF889" s="76">
        <v>1</v>
      </c>
      <c r="AG889" s="76">
        <v>1</v>
      </c>
      <c r="AH889" s="73"/>
      <c r="AI889" s="57"/>
      <c r="AJ889" s="45"/>
      <c r="AK889" s="45"/>
      <c r="AL889" s="45"/>
    </row>
    <row r="890" spans="1:38" outlineLevel="2" x14ac:dyDescent="0.35">
      <c r="A890" s="45"/>
      <c r="B890" s="54"/>
      <c r="C890" s="47">
        <f>INT($C$29)+2</f>
        <v>3</v>
      </c>
      <c r="D890" s="73"/>
      <c r="E890" s="70"/>
      <c r="F890" s="70" t="s">
        <v>1691</v>
      </c>
      <c r="G890" s="73"/>
      <c r="H890" s="76" t="s">
        <v>1692</v>
      </c>
      <c r="I890" s="96" t="s">
        <v>716</v>
      </c>
      <c r="J890" s="96"/>
      <c r="K890" s="97">
        <v>0.38900000000000001</v>
      </c>
      <c r="L890" s="97">
        <v>0.48599999999999999</v>
      </c>
      <c r="M890" s="97">
        <v>0.375</v>
      </c>
      <c r="N890" s="97">
        <v>0.375</v>
      </c>
      <c r="O890" s="97">
        <v>0.375</v>
      </c>
      <c r="P890" s="97">
        <v>0.5</v>
      </c>
      <c r="Q890" s="76"/>
      <c r="R890" s="76" t="s">
        <v>723</v>
      </c>
      <c r="S890" s="76" t="s">
        <v>846</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1688</v>
      </c>
      <c r="G891" s="73"/>
      <c r="H891" s="76" t="s">
        <v>1693</v>
      </c>
      <c r="I891" s="96" t="s">
        <v>716</v>
      </c>
      <c r="J891" s="96"/>
      <c r="K891" s="97">
        <v>0.622</v>
      </c>
      <c r="L891" s="97">
        <v>0.77800000000000002</v>
      </c>
      <c r="M891" s="76"/>
      <c r="N891" s="76"/>
      <c r="O891" s="76"/>
      <c r="P891" s="76"/>
      <c r="Q891" s="76"/>
      <c r="R891" s="76" t="s">
        <v>723</v>
      </c>
      <c r="S891" s="76" t="s">
        <v>846</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1694</v>
      </c>
      <c r="G892" s="73"/>
      <c r="H892" s="76" t="s">
        <v>1695</v>
      </c>
      <c r="I892" s="96" t="s">
        <v>716</v>
      </c>
      <c r="J892" s="96"/>
      <c r="K892" s="97">
        <v>0.746</v>
      </c>
      <c r="L892" s="97">
        <v>0.93400000000000005</v>
      </c>
      <c r="M892" s="76"/>
      <c r="N892" s="76"/>
      <c r="O892" s="76"/>
      <c r="P892" s="76"/>
      <c r="Q892" s="76"/>
      <c r="R892" s="76" t="s">
        <v>723</v>
      </c>
      <c r="S892" s="76" t="s">
        <v>846</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1696</v>
      </c>
      <c r="G893" s="73"/>
      <c r="H893" s="76" t="s">
        <v>1548</v>
      </c>
      <c r="I893" s="96" t="s">
        <v>552</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1697</v>
      </c>
      <c r="G894" s="73"/>
      <c r="H894" s="76" t="s">
        <v>1550</v>
      </c>
      <c r="I894" s="96" t="s">
        <v>552</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1698</v>
      </c>
      <c r="G895" s="73"/>
      <c r="H895" s="76" t="s">
        <v>1552</v>
      </c>
      <c r="I895" s="96" t="s">
        <v>552</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1699</v>
      </c>
      <c r="G896" s="73"/>
      <c r="H896" s="76" t="s">
        <v>1554</v>
      </c>
      <c r="I896" s="96" t="s">
        <v>552</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1700</v>
      </c>
      <c r="G897" s="73"/>
      <c r="H897" s="76" t="s">
        <v>1548</v>
      </c>
      <c r="I897" s="96" t="s">
        <v>552</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1701</v>
      </c>
      <c r="G898" s="73"/>
      <c r="H898" s="76" t="s">
        <v>1550</v>
      </c>
      <c r="I898" s="96" t="s">
        <v>552</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1702</v>
      </c>
      <c r="G899" s="73"/>
      <c r="H899" s="76" t="s">
        <v>1552</v>
      </c>
      <c r="I899" s="96" t="s">
        <v>552</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1703</v>
      </c>
      <c r="G900" s="73"/>
      <c r="H900" s="76" t="s">
        <v>1554</v>
      </c>
      <c r="I900" s="96" t="s">
        <v>552</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1704</v>
      </c>
      <c r="G901" s="73"/>
      <c r="H901" s="76" t="s">
        <v>1548</v>
      </c>
      <c r="I901" s="96" t="s">
        <v>552</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1705</v>
      </c>
      <c r="G902" s="73"/>
      <c r="H902" s="76" t="s">
        <v>1550</v>
      </c>
      <c r="I902" s="96" t="s">
        <v>552</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1706</v>
      </c>
      <c r="G903" s="73"/>
      <c r="H903" s="76" t="s">
        <v>1552</v>
      </c>
      <c r="I903" s="96" t="s">
        <v>552</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1707</v>
      </c>
      <c r="G904" s="73"/>
      <c r="H904" s="76" t="s">
        <v>1554</v>
      </c>
      <c r="I904" s="96" t="s">
        <v>552</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1708</v>
      </c>
      <c r="G905" s="73"/>
      <c r="H905" s="76" t="s">
        <v>1548</v>
      </c>
      <c r="I905" s="96" t="s">
        <v>552</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1709</v>
      </c>
      <c r="G906" s="73"/>
      <c r="H906" s="76" t="s">
        <v>1550</v>
      </c>
      <c r="I906" s="96" t="s">
        <v>552</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1710</v>
      </c>
      <c r="G907" s="73"/>
      <c r="H907" s="76" t="s">
        <v>1552</v>
      </c>
      <c r="I907" s="96" t="s">
        <v>552</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1711</v>
      </c>
      <c r="G908" s="73"/>
      <c r="H908" s="76" t="s">
        <v>1554</v>
      </c>
      <c r="I908" s="96" t="s">
        <v>552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1712</v>
      </c>
      <c r="G909" s="73"/>
      <c r="H909" s="76" t="s">
        <v>1548</v>
      </c>
      <c r="I909" s="96" t="s">
        <v>552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1713</v>
      </c>
      <c r="G910" s="73"/>
      <c r="H910" s="76" t="s">
        <v>1550</v>
      </c>
      <c r="I910" s="96" t="s">
        <v>552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1714</v>
      </c>
      <c r="G911" s="73"/>
      <c r="H911" s="76" t="s">
        <v>1552</v>
      </c>
      <c r="I911" s="96" t="s">
        <v>552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1715</v>
      </c>
      <c r="G912" s="73"/>
      <c r="H912" s="76" t="s">
        <v>1554</v>
      </c>
      <c r="I912" s="96" t="s">
        <v>552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1716</v>
      </c>
      <c r="G913" s="73"/>
      <c r="H913" s="76" t="s">
        <v>1548</v>
      </c>
      <c r="I913" s="96" t="s">
        <v>552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1717</v>
      </c>
      <c r="G914" s="73"/>
      <c r="H914" s="76" t="s">
        <v>1550</v>
      </c>
      <c r="I914" s="96" t="s">
        <v>552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1718</v>
      </c>
      <c r="G915" s="73"/>
      <c r="H915" s="76" t="s">
        <v>1552</v>
      </c>
      <c r="I915" s="96" t="s">
        <v>552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1719</v>
      </c>
      <c r="G916" s="73"/>
      <c r="H916" s="76" t="s">
        <v>1554</v>
      </c>
      <c r="I916" s="96" t="s">
        <v>552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1720</v>
      </c>
      <c r="G917" s="73"/>
      <c r="H917" s="76" t="s">
        <v>1548</v>
      </c>
      <c r="I917" s="96" t="s">
        <v>552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1721</v>
      </c>
      <c r="G918" s="73"/>
      <c r="H918" s="76" t="s">
        <v>1550</v>
      </c>
      <c r="I918" s="96" t="s">
        <v>552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1722</v>
      </c>
      <c r="G919" s="73"/>
      <c r="H919" s="76" t="s">
        <v>1552</v>
      </c>
      <c r="I919" s="96" t="s">
        <v>552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1723</v>
      </c>
      <c r="G920" s="73"/>
      <c r="H920" s="76" t="s">
        <v>1554</v>
      </c>
      <c r="I920" s="96" t="s">
        <v>552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1724</v>
      </c>
      <c r="G921" s="73"/>
      <c r="H921" s="76" t="s">
        <v>1548</v>
      </c>
      <c r="I921" s="96" t="s">
        <v>552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1725</v>
      </c>
      <c r="G922" s="73"/>
      <c r="H922" s="76" t="s">
        <v>1550</v>
      </c>
      <c r="I922" s="96" t="s">
        <v>552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1726</v>
      </c>
      <c r="G923" s="73"/>
      <c r="H923" s="76" t="s">
        <v>1552</v>
      </c>
      <c r="I923" s="96" t="s">
        <v>552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1727</v>
      </c>
      <c r="G924" s="73"/>
      <c r="H924" s="76" t="s">
        <v>1554</v>
      </c>
      <c r="I924" s="96" t="s">
        <v>552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1728</v>
      </c>
      <c r="G925" s="73"/>
      <c r="H925" s="76" t="s">
        <v>1548</v>
      </c>
      <c r="I925" s="96" t="s">
        <v>552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1729</v>
      </c>
      <c r="G926" s="73"/>
      <c r="H926" s="76" t="s">
        <v>1550</v>
      </c>
      <c r="I926" s="96" t="s">
        <v>552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1730</v>
      </c>
      <c r="G927" s="73"/>
      <c r="H927" s="76" t="s">
        <v>1552</v>
      </c>
      <c r="I927" s="96" t="s">
        <v>552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1731</v>
      </c>
      <c r="G928" s="73"/>
      <c r="H928" s="76" t="s">
        <v>1554</v>
      </c>
      <c r="I928" s="96" t="s">
        <v>552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1732</v>
      </c>
      <c r="G929" s="73"/>
      <c r="H929" s="76" t="s">
        <v>1548</v>
      </c>
      <c r="I929" s="96" t="s">
        <v>552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1733</v>
      </c>
      <c r="G930" s="73"/>
      <c r="H930" s="76" t="s">
        <v>1550</v>
      </c>
      <c r="I930" s="96" t="s">
        <v>552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1734</v>
      </c>
      <c r="G931" s="73"/>
      <c r="H931" s="76" t="s">
        <v>1552</v>
      </c>
      <c r="I931" s="96" t="s">
        <v>552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1735</v>
      </c>
      <c r="G932" s="73"/>
      <c r="H932" s="76" t="s">
        <v>1554</v>
      </c>
      <c r="I932" s="96" t="s">
        <v>552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1736</v>
      </c>
      <c r="G933" s="73"/>
      <c r="H933" s="76" t="s">
        <v>1548</v>
      </c>
      <c r="I933" s="96" t="s">
        <v>552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1737</v>
      </c>
      <c r="G934" s="73"/>
      <c r="H934" s="76" t="s">
        <v>1550</v>
      </c>
      <c r="I934" s="96" t="s">
        <v>552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1738</v>
      </c>
      <c r="G935" s="73"/>
      <c r="H935" s="76" t="s">
        <v>1552</v>
      </c>
      <c r="I935" s="96" t="s">
        <v>552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1739</v>
      </c>
      <c r="G936" s="73"/>
      <c r="H936" s="76" t="s">
        <v>1554</v>
      </c>
      <c r="I936" s="96" t="s">
        <v>552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1740</v>
      </c>
      <c r="G937" s="73"/>
      <c r="H937" s="76" t="s">
        <v>1636</v>
      </c>
      <c r="I937" s="96" t="s">
        <v>552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1741</v>
      </c>
      <c r="G938" s="73"/>
      <c r="H938" s="76" t="s">
        <v>1550</v>
      </c>
      <c r="I938" s="96" t="s">
        <v>552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1742</v>
      </c>
      <c r="G939" s="73"/>
      <c r="H939" s="76" t="s">
        <v>1552</v>
      </c>
      <c r="I939" s="96" t="s">
        <v>552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1743</v>
      </c>
      <c r="G940" s="73"/>
      <c r="H940" s="76" t="s">
        <v>1554</v>
      </c>
      <c r="I940" s="96" t="s">
        <v>552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1744</v>
      </c>
      <c r="G941" s="73"/>
      <c r="H941" s="76" t="s">
        <v>1641</v>
      </c>
      <c r="I941" s="96" t="s">
        <v>552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1745</v>
      </c>
      <c r="G942" s="73"/>
      <c r="H942" s="76" t="s">
        <v>1550</v>
      </c>
      <c r="I942" s="96" t="s">
        <v>552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1746</v>
      </c>
      <c r="G943" s="73"/>
      <c r="H943" s="76" t="s">
        <v>1552</v>
      </c>
      <c r="I943" s="96" t="s">
        <v>552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1747</v>
      </c>
      <c r="G944" s="73"/>
      <c r="H944" s="76" t="s">
        <v>1554</v>
      </c>
      <c r="I944" s="96" t="s">
        <v>552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1748</v>
      </c>
      <c r="G945" s="73"/>
      <c r="H945" s="76" t="s">
        <v>1548</v>
      </c>
      <c r="I945" s="96" t="s">
        <v>552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1749</v>
      </c>
      <c r="G946" s="73"/>
      <c r="H946" s="76" t="s">
        <v>1550</v>
      </c>
      <c r="I946" s="96" t="s">
        <v>552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1750</v>
      </c>
      <c r="G947" s="73"/>
      <c r="H947" s="76" t="s">
        <v>1552</v>
      </c>
      <c r="I947" s="96" t="s">
        <v>552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1751</v>
      </c>
      <c r="G948" s="73"/>
      <c r="H948" s="76" t="s">
        <v>1554</v>
      </c>
      <c r="I948" s="96" t="s">
        <v>552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1752</v>
      </c>
      <c r="G949" s="73"/>
      <c r="H949" s="76" t="s">
        <v>1548</v>
      </c>
      <c r="I949" s="96" t="s">
        <v>552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1753</v>
      </c>
      <c r="G950" s="73"/>
      <c r="H950" s="76" t="s">
        <v>1550</v>
      </c>
      <c r="I950" s="96" t="s">
        <v>552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1754</v>
      </c>
      <c r="G951" s="73"/>
      <c r="H951" s="76" t="s">
        <v>1552</v>
      </c>
      <c r="I951" s="96" t="s">
        <v>552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1755</v>
      </c>
      <c r="G952" s="73"/>
      <c r="H952" s="76" t="s">
        <v>1554</v>
      </c>
      <c r="I952" s="96" t="s">
        <v>552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1756</v>
      </c>
      <c r="G953" s="73"/>
      <c r="H953" s="76" t="s">
        <v>1548</v>
      </c>
      <c r="I953" s="96" t="s">
        <v>552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1757</v>
      </c>
      <c r="G954" s="73"/>
      <c r="H954" s="76" t="s">
        <v>1550</v>
      </c>
      <c r="I954" s="96" t="s">
        <v>552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1758</v>
      </c>
      <c r="G955" s="73"/>
      <c r="H955" s="76" t="s">
        <v>1552</v>
      </c>
      <c r="I955" s="96" t="s">
        <v>552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1759</v>
      </c>
      <c r="G956" s="73"/>
      <c r="H956" s="76" t="s">
        <v>1554</v>
      </c>
      <c r="I956" s="96" t="s">
        <v>552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1760</v>
      </c>
      <c r="G957" s="73"/>
      <c r="H957" s="76" t="s">
        <v>1670</v>
      </c>
      <c r="I957" s="96" t="s">
        <v>552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1761</v>
      </c>
      <c r="G958" s="73"/>
      <c r="H958" s="76" t="s">
        <v>1550</v>
      </c>
      <c r="I958" s="96" t="s">
        <v>552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1762</v>
      </c>
      <c r="G959" s="73"/>
      <c r="H959" s="76" t="s">
        <v>1552</v>
      </c>
      <c r="I959" s="96" t="s">
        <v>552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1763</v>
      </c>
      <c r="G960" s="73"/>
      <c r="H960" s="76" t="s">
        <v>1554</v>
      </c>
      <c r="I960" s="96" t="s">
        <v>552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1764</v>
      </c>
      <c r="G961" s="73"/>
      <c r="H961" s="76" t="s">
        <v>1675</v>
      </c>
      <c r="I961" s="96" t="s">
        <v>552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1765</v>
      </c>
      <c r="G962" s="73"/>
      <c r="H962" s="76" t="s">
        <v>1677</v>
      </c>
      <c r="I962" s="96" t="s">
        <v>552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1766</v>
      </c>
      <c r="G963" s="73"/>
      <c r="H963" s="76" t="s">
        <v>1679</v>
      </c>
      <c r="I963" s="96" t="s">
        <v>552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1767</v>
      </c>
      <c r="G964" s="73"/>
      <c r="H964" s="76" t="s">
        <v>1681</v>
      </c>
      <c r="I964" s="96" t="s">
        <v>552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1768</v>
      </c>
      <c r="F965" s="70" t="s">
        <v>1769</v>
      </c>
      <c r="G965" s="73"/>
      <c r="H965" s="76" t="s">
        <v>1770</v>
      </c>
      <c r="I965" s="96" t="s">
        <v>552</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1771</v>
      </c>
      <c r="AE965" s="76"/>
      <c r="AF965" s="76">
        <v>1</v>
      </c>
      <c r="AG965" s="76">
        <v>1</v>
      </c>
      <c r="AH965" s="73"/>
      <c r="AI965" s="57"/>
      <c r="AJ965" s="45"/>
      <c r="AK965" s="45"/>
      <c r="AL965" s="45"/>
    </row>
    <row r="966" spans="1:38" outlineLevel="2" x14ac:dyDescent="0.35">
      <c r="A966" s="45"/>
      <c r="B966" s="54"/>
      <c r="C966" s="47">
        <f>INT($C$29)+2</f>
        <v>3</v>
      </c>
      <c r="D966" s="73"/>
      <c r="E966" s="70"/>
      <c r="F966" s="70" t="s">
        <v>1772</v>
      </c>
      <c r="G966" s="73"/>
      <c r="H966" s="76" t="s">
        <v>1773</v>
      </c>
      <c r="I966" s="96" t="s">
        <v>552</v>
      </c>
      <c r="J966" s="96"/>
      <c r="K966" s="97">
        <v>0.52400000000000002</v>
      </c>
      <c r="L966" s="97">
        <v>0.65500000000000003</v>
      </c>
      <c r="M966" s="97">
        <v>0.41599999999999998</v>
      </c>
      <c r="N966" s="97">
        <v>0.41599999999999998</v>
      </c>
      <c r="O966" s="97">
        <v>0.41599999999999998</v>
      </c>
      <c r="P966" s="97">
        <v>0.57699999999999996</v>
      </c>
      <c r="Q966" s="76"/>
      <c r="R966" s="76" t="s">
        <v>600</v>
      </c>
      <c r="S966" s="76" t="s">
        <v>600</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1774</v>
      </c>
      <c r="G967" s="73"/>
      <c r="H967" s="76" t="s">
        <v>1775</v>
      </c>
      <c r="I967" s="96" t="s">
        <v>552</v>
      </c>
      <c r="J967" s="96"/>
      <c r="K967" s="97">
        <v>0.70699999999999996</v>
      </c>
      <c r="L967" s="97">
        <v>0.88400000000000001</v>
      </c>
      <c r="M967" s="76"/>
      <c r="N967" s="76"/>
      <c r="O967" s="76"/>
      <c r="P967" s="76"/>
      <c r="Q967" s="76"/>
      <c r="R967" s="76" t="s">
        <v>600</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1776</v>
      </c>
      <c r="G968" s="73"/>
      <c r="H968" s="76" t="s">
        <v>1777</v>
      </c>
      <c r="I968" s="96" t="s">
        <v>552</v>
      </c>
      <c r="J968" s="96"/>
      <c r="K968" s="97">
        <v>0.89100000000000001</v>
      </c>
      <c r="L968" s="97">
        <v>1.1140000000000001</v>
      </c>
      <c r="M968" s="76"/>
      <c r="N968" s="76"/>
      <c r="O968" s="76"/>
      <c r="P968" s="76"/>
      <c r="Q968" s="76"/>
      <c r="R968" s="76" t="s">
        <v>600</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2609</v>
      </c>
      <c r="G969" s="73"/>
      <c r="H969" s="76" t="s">
        <v>1548</v>
      </c>
      <c r="I969" s="96" t="s">
        <v>552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2610</v>
      </c>
      <c r="G970" s="73"/>
      <c r="H970" s="76" t="s">
        <v>1550</v>
      </c>
      <c r="I970" s="96" t="s">
        <v>552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2611</v>
      </c>
      <c r="G971" s="73"/>
      <c r="H971" s="76" t="s">
        <v>1552</v>
      </c>
      <c r="I971" s="96" t="s">
        <v>552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2612</v>
      </c>
      <c r="G972" s="73"/>
      <c r="H972" s="76" t="s">
        <v>1554</v>
      </c>
      <c r="I972" s="96" t="s">
        <v>552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2613</v>
      </c>
      <c r="G973" s="73"/>
      <c r="H973" s="76" t="s">
        <v>1548</v>
      </c>
      <c r="I973" s="96" t="s">
        <v>552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2614</v>
      </c>
      <c r="G974" s="73"/>
      <c r="H974" s="76" t="s">
        <v>1550</v>
      </c>
      <c r="I974" s="96" t="s">
        <v>552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2615</v>
      </c>
      <c r="G975" s="73"/>
      <c r="H975" s="76" t="s">
        <v>1552</v>
      </c>
      <c r="I975" s="96" t="s">
        <v>552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2616</v>
      </c>
      <c r="G976" s="73"/>
      <c r="H976" s="76" t="s">
        <v>1554</v>
      </c>
      <c r="I976" s="96" t="s">
        <v>552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2617</v>
      </c>
      <c r="G977" s="73"/>
      <c r="H977" s="76" t="s">
        <v>1548</v>
      </c>
      <c r="I977" s="96" t="s">
        <v>552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2618</v>
      </c>
      <c r="G978" s="73"/>
      <c r="H978" s="76" t="s">
        <v>1550</v>
      </c>
      <c r="I978" s="96" t="s">
        <v>552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2619</v>
      </c>
      <c r="G979" s="73"/>
      <c r="H979" s="76" t="s">
        <v>1552</v>
      </c>
      <c r="I979" s="96" t="s">
        <v>552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2620</v>
      </c>
      <c r="G980" s="73"/>
      <c r="H980" s="76" t="s">
        <v>1554</v>
      </c>
      <c r="I980" s="96" t="s">
        <v>552</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2621</v>
      </c>
      <c r="G981" s="73"/>
      <c r="H981" s="76" t="s">
        <v>1548</v>
      </c>
      <c r="I981" s="96" t="s">
        <v>552</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2622</v>
      </c>
      <c r="G982" s="73"/>
      <c r="H982" s="76" t="s">
        <v>1550</v>
      </c>
      <c r="I982" s="96" t="s">
        <v>552</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2623</v>
      </c>
      <c r="G983" s="73"/>
      <c r="H983" s="76" t="s">
        <v>1552</v>
      </c>
      <c r="I983" s="96" t="s">
        <v>552</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2624</v>
      </c>
      <c r="G984" s="73"/>
      <c r="H984" s="76" t="s">
        <v>1554</v>
      </c>
      <c r="I984" s="96" t="s">
        <v>552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2625</v>
      </c>
      <c r="G985" s="73"/>
      <c r="H985" s="76" t="s">
        <v>1548</v>
      </c>
      <c r="I985" s="96" t="s">
        <v>552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2626</v>
      </c>
      <c r="G986" s="73"/>
      <c r="H986" s="76" t="s">
        <v>1550</v>
      </c>
      <c r="I986" s="96" t="s">
        <v>552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2627</v>
      </c>
      <c r="G987" s="73"/>
      <c r="H987" s="76" t="s">
        <v>1552</v>
      </c>
      <c r="I987" s="96" t="s">
        <v>552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2628</v>
      </c>
      <c r="G988" s="73"/>
      <c r="H988" s="76" t="s">
        <v>1554</v>
      </c>
      <c r="I988" s="96" t="s">
        <v>552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2629</v>
      </c>
      <c r="G989" s="73"/>
      <c r="H989" s="76" t="s">
        <v>1548</v>
      </c>
      <c r="I989" s="96" t="s">
        <v>552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2630</v>
      </c>
      <c r="G990" s="73"/>
      <c r="H990" s="76" t="s">
        <v>1550</v>
      </c>
      <c r="I990" s="96" t="s">
        <v>552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2631</v>
      </c>
      <c r="G991" s="73"/>
      <c r="H991" s="76" t="s">
        <v>1552</v>
      </c>
      <c r="I991" s="96" t="s">
        <v>552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2632</v>
      </c>
      <c r="G992" s="73"/>
      <c r="H992" s="76" t="s">
        <v>1554</v>
      </c>
      <c r="I992" s="96" t="s">
        <v>552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1778</v>
      </c>
      <c r="G993" s="73"/>
      <c r="H993" s="253" t="s">
        <v>1779</v>
      </c>
      <c r="I993" s="96"/>
      <c r="J993" s="96" t="s">
        <v>569</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1780</v>
      </c>
      <c r="F994" s="70" t="s">
        <v>1781</v>
      </c>
      <c r="G994" s="73"/>
      <c r="H994" s="76" t="s">
        <v>1782</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1783</v>
      </c>
      <c r="G995" s="73"/>
      <c r="H995" s="136" t="s">
        <v>2858</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1785</v>
      </c>
      <c r="AE995" s="76"/>
      <c r="AF995" s="97">
        <v>1</v>
      </c>
      <c r="AG995" s="97">
        <v>1</v>
      </c>
      <c r="AH995" s="73"/>
      <c r="AI995" s="57"/>
      <c r="AJ995" s="45"/>
      <c r="AK995" s="45"/>
      <c r="AL995" s="45"/>
    </row>
    <row r="996" spans="1:38" outlineLevel="2" x14ac:dyDescent="0.35">
      <c r="A996" s="45"/>
      <c r="B996" s="54"/>
      <c r="C996" s="47">
        <f>INT($C$29)+2</f>
        <v>3</v>
      </c>
      <c r="D996" s="73"/>
      <c r="E996" s="70"/>
      <c r="F996" s="70" t="s">
        <v>1786</v>
      </c>
      <c r="G996" s="73"/>
      <c r="H996" s="76" t="s">
        <v>1787</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1788</v>
      </c>
      <c r="G997" s="73"/>
      <c r="H997" s="76" t="s">
        <v>1789</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1790</v>
      </c>
      <c r="G998" s="73"/>
      <c r="H998" s="76" t="s">
        <v>1791</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1778</v>
      </c>
      <c r="G999" s="73"/>
      <c r="H999" s="274" t="s">
        <v>1792</v>
      </c>
      <c r="I999" s="136"/>
      <c r="J999" s="136" t="s">
        <v>1101</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1793</v>
      </c>
      <c r="G1000" s="73"/>
      <c r="H1000" s="76" t="s">
        <v>1794</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1795</v>
      </c>
      <c r="G1001" s="73"/>
      <c r="H1001" s="76" t="s">
        <v>1796</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1797</v>
      </c>
      <c r="G1002" s="73"/>
      <c r="H1002" s="76" t="s">
        <v>1798</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1799</v>
      </c>
      <c r="G1003" s="73"/>
      <c r="H1003" s="76" t="s">
        <v>1800</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1801</v>
      </c>
      <c r="G1004" s="73"/>
      <c r="H1004" s="76" t="s">
        <v>1802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1803</v>
      </c>
      <c r="G1005" s="73"/>
      <c r="H1005" s="76" t="s">
        <v>1804</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1805</v>
      </c>
      <c r="G1006" s="73"/>
      <c r="H1006" s="76" t="s">
        <v>1806</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1807</v>
      </c>
      <c r="G1007" s="73"/>
      <c r="H1007" s="76" t="s">
        <v>1808</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1809</v>
      </c>
      <c r="G1008" s="73"/>
      <c r="H1008" s="76" t="s">
        <v>654</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1810</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1811</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1812</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1813</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1814</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1815</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1816</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1817</v>
      </c>
      <c r="G1016" s="73"/>
      <c r="H1016" s="76" t="s">
        <v>654</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1818</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1819</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1820</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1821</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1822</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1823</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1824</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1825</v>
      </c>
      <c r="G1024" s="73"/>
      <c r="H1024" s="76" t="s">
        <v>654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1826</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1827</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1828</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1829</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1830</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1831</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1832</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1833</v>
      </c>
      <c r="G1032" s="73"/>
      <c r="H1032" s="76" t="s">
        <v>654</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1834</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1835</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1836</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1837</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1838</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1839</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1840</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1841</v>
      </c>
      <c r="G1040" s="73"/>
      <c r="H1040" s="76" t="s">
        <v>654</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1842</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1843</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1844</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1845</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1846</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1847</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1848</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1849</v>
      </c>
      <c r="G1048" s="73"/>
      <c r="H1048" s="76" t="s">
        <v>654</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1850</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1851</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1852</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1853</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1854</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1855</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1856</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1857</v>
      </c>
      <c r="G1056" s="73"/>
      <c r="H1056" s="76" t="s">
        <v>654</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1858</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1859</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1860</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1861</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1862</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1863</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1864</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1865</v>
      </c>
      <c r="G1064" s="73"/>
      <c r="H1064" s="76" t="s">
        <v>654</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1866</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1867</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1868</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1869</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1870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1871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1872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1873</v>
      </c>
      <c r="G1072" s="73"/>
      <c r="H1072" s="76" t="s">
        <v>654</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1874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1875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1876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1877</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1878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1879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1880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1881</v>
      </c>
      <c r="G1080" s="73"/>
      <c r="H1080" s="76" t="s">
        <v>654</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1882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1883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1884</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1885</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1886</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1887</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1888</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1889</v>
      </c>
      <c r="G1088" s="73"/>
      <c r="H1088" s="76" t="s">
        <v>654</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1890</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1891</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1892</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1893</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1894</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1895</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1896</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1897</v>
      </c>
      <c r="G1096" s="73"/>
      <c r="H1096" s="76" t="s">
        <v>1898</v>
      </c>
      <c r="I1096" s="96" t="s">
        <v>2232</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1899</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1900</v>
      </c>
      <c r="G1097" s="73"/>
      <c r="H1097" s="76" t="s">
        <v>1901</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1902</v>
      </c>
      <c r="G1098" s="73"/>
      <c r="H1098" s="76" t="s">
        <v>1903</v>
      </c>
      <c r="I1098" s="96" t="s">
        <v>2231</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1904</v>
      </c>
      <c r="G1099" s="73"/>
      <c r="H1099" s="76" t="s">
        <v>1905</v>
      </c>
      <c r="I1099" s="96" t="s">
        <v>2231</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1906</v>
      </c>
      <c r="G1100" s="73"/>
      <c r="H1100" s="76" t="s">
        <v>1907</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1908</v>
      </c>
      <c r="G1101" s="73"/>
      <c r="H1101" s="76" t="s">
        <v>1909</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1910</v>
      </c>
      <c r="G1102" s="73"/>
      <c r="H1102" s="76" t="s">
        <v>1911</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1912</v>
      </c>
      <c r="G1103" s="73"/>
      <c r="H1103" s="76" t="s">
        <v>1913</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2229</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1914</v>
      </c>
      <c r="G1104" s="73"/>
      <c r="H1104" s="76" t="s">
        <v>1915</v>
      </c>
      <c r="I1104" s="96" t="s">
        <v>2234</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1916</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1917</v>
      </c>
      <c r="G1105" s="73"/>
      <c r="H1105" s="76" t="s">
        <v>1918</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1919</v>
      </c>
      <c r="G1106" s="73"/>
      <c r="H1106" s="76" t="s">
        <v>1920</v>
      </c>
      <c r="I1106" s="96" t="s">
        <v>2233</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1921</v>
      </c>
      <c r="G1107" s="73"/>
      <c r="H1107" s="76" t="s">
        <v>1922</v>
      </c>
      <c r="I1107" s="96" t="s">
        <v>2233</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1923</v>
      </c>
      <c r="G1108" s="73"/>
      <c r="H1108" s="76" t="s">
        <v>1924</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1925</v>
      </c>
      <c r="G1109" s="73"/>
      <c r="H1109" s="76" t="s">
        <v>1926</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1927</v>
      </c>
      <c r="G1110" s="73"/>
      <c r="H1110" s="76" t="s">
        <v>1928</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1929</v>
      </c>
      <c r="G1111" s="73"/>
      <c r="H1111" s="76" t="s">
        <v>1808</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2229</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1930</v>
      </c>
      <c r="G1112" s="73"/>
      <c r="H1112" s="76" t="s">
        <v>654</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1931</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1932</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1933</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1934</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1935</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1936</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1937</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1938</v>
      </c>
      <c r="G1120" s="73"/>
      <c r="H1120" s="76" t="s">
        <v>654</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1939</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1940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1941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1942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1943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1944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7"/>
      <c r="F1127" s="417" t="s">
        <v>1945</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1"/>
      <c r="F1128" s="421" t="s">
        <v>1946</v>
      </c>
      <c r="G1128" s="422"/>
      <c r="H1128" s="188" t="s">
        <v>1947</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1948</v>
      </c>
      <c r="AE1128" s="188"/>
      <c r="AF1128" s="423">
        <v>1</v>
      </c>
      <c r="AG1128" s="423">
        <v>1</v>
      </c>
      <c r="AH1128" s="73"/>
      <c r="AI1128" s="57"/>
      <c r="AJ1128" s="45"/>
      <c r="AK1128" s="45"/>
      <c r="AL1128" s="45"/>
    </row>
    <row r="1129" spans="1:38" outlineLevel="2" x14ac:dyDescent="0.35">
      <c r="A1129" s="45"/>
      <c r="B1129" s="54"/>
      <c r="C1129" s="47">
        <f t="shared" si="260"/>
        <v>3</v>
      </c>
      <c r="D1129" s="73"/>
      <c r="E1129" s="70"/>
      <c r="F1129" s="70" t="s">
        <v>1949</v>
      </c>
      <c r="G1129" s="241"/>
      <c r="H1129" s="76" t="s">
        <v>1950</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2242</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1951</v>
      </c>
      <c r="G1130" s="241"/>
      <c r="H1130" s="76" t="s">
        <v>1952</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1953</v>
      </c>
      <c r="G1131" s="241"/>
      <c r="H1131" s="76" t="s">
        <v>1954</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1955</v>
      </c>
      <c r="G1132" s="241"/>
      <c r="H1132" s="76" t="s">
        <v>1956</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1957</v>
      </c>
      <c r="G1133" s="241"/>
      <c r="H1133" s="76" t="s">
        <v>1958</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1959</v>
      </c>
      <c r="G1134" s="241"/>
      <c r="H1134" s="76" t="s">
        <v>1960</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5"/>
      <c r="F1135" s="425" t="s">
        <v>1961</v>
      </c>
      <c r="G1135" s="426"/>
      <c r="H1135" s="191" t="s">
        <v>1962</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35">
      <c r="A1136" s="45"/>
      <c r="B1136" s="54"/>
      <c r="C1136" s="47">
        <f t="shared" si="260"/>
        <v>3</v>
      </c>
      <c r="D1136" s="73"/>
      <c r="E1136" s="418"/>
      <c r="F1136" s="418" t="s">
        <v>1963</v>
      </c>
      <c r="G1136" s="73"/>
      <c r="H1136" s="105" t="s">
        <v>1964</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1342</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1965</v>
      </c>
      <c r="G1137" s="73"/>
      <c r="H1137" s="76" t="s">
        <v>1966</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2242</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1967</v>
      </c>
      <c r="G1138" s="73"/>
      <c r="H1138" s="76" t="s">
        <v>1798</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1968</v>
      </c>
      <c r="G1139" s="73"/>
      <c r="H1139" s="76" t="s">
        <v>1800</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1969</v>
      </c>
      <c r="G1140" s="73"/>
      <c r="H1140" s="76" t="s">
        <v>1802</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1970</v>
      </c>
      <c r="G1141" s="73"/>
      <c r="H1141" s="76" t="s">
        <v>1958</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1971</v>
      </c>
      <c r="G1142" s="73"/>
      <c r="H1142" s="76" t="s">
        <v>1960</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1972</v>
      </c>
      <c r="G1143" s="73"/>
      <c r="H1143" s="76" t="s">
        <v>1973</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1974</v>
      </c>
      <c r="G1144" s="73"/>
      <c r="H1144" s="76" t="s">
        <v>1975</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1349</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1976</v>
      </c>
      <c r="G1145" s="73"/>
      <c r="H1145" s="76" t="s">
        <v>1977</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1978</v>
      </c>
      <c r="G1146" s="73"/>
      <c r="H1146" s="76" t="s">
        <v>1979</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1980</v>
      </c>
      <c r="G1147" s="73"/>
      <c r="H1147" s="76" t="s">
        <v>1981</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1982</v>
      </c>
      <c r="G1148" s="73"/>
      <c r="H1148" s="76" t="s">
        <v>1983</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1984</v>
      </c>
      <c r="G1149" s="73"/>
      <c r="H1149" s="76" t="s">
        <v>1985</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1986</v>
      </c>
      <c r="G1150" s="73"/>
      <c r="H1150" s="76" t="s">
        <v>1987</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1988</v>
      </c>
      <c r="G1151" s="73"/>
      <c r="H1151" s="76" t="s">
        <v>1989</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1778</v>
      </c>
      <c r="G1152" s="73"/>
      <c r="H1152" s="274" t="s">
        <v>2720</v>
      </c>
      <c r="I1152" s="136"/>
      <c r="J1152" s="136" t="s">
        <v>1101</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1990</v>
      </c>
      <c r="G1153" s="73"/>
      <c r="H1153" s="76" t="s">
        <v>1991</v>
      </c>
      <c r="I1153" s="96" t="s">
        <v>2418</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1992</v>
      </c>
      <c r="G1154" s="73"/>
      <c r="H1154" s="76" t="s">
        <v>1993</v>
      </c>
      <c r="I1154" s="96" t="s">
        <v>2419</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1994</v>
      </c>
      <c r="G1155" s="73"/>
      <c r="H1155" s="76" t="s">
        <v>1995</v>
      </c>
      <c r="I1155" s="96" t="s">
        <v>2420</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1996</v>
      </c>
      <c r="G1156" s="73"/>
      <c r="H1156" s="76" t="s">
        <v>2453</v>
      </c>
      <c r="I1156" s="96" t="s">
        <v>2454</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1998</v>
      </c>
      <c r="G1157" s="73"/>
      <c r="H1157" s="76" t="s">
        <v>1997</v>
      </c>
      <c r="I1157" s="96" t="s">
        <v>2421</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2459</v>
      </c>
      <c r="G1158" s="73"/>
      <c r="H1158" s="76" t="s">
        <v>1999</v>
      </c>
      <c r="I1158" s="96" t="s">
        <v>2422</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2460</v>
      </c>
      <c r="G1159" s="73"/>
      <c r="H1159" s="76" t="s">
        <v>2455</v>
      </c>
      <c r="I1159" s="96" t="s">
        <v>2456</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2461</v>
      </c>
      <c r="G1160" s="73"/>
      <c r="H1160" s="76" t="s">
        <v>2457</v>
      </c>
      <c r="I1160" s="96" t="s">
        <v>2458</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2817</v>
      </c>
      <c r="I1161" s="96" t="s">
        <v>2821</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2818</v>
      </c>
      <c r="I1162" s="96" t="s">
        <v>2822</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2819</v>
      </c>
      <c r="I1163" s="96" t="s">
        <v>2823</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2820</v>
      </c>
      <c r="I1164" s="96" t="s">
        <v>2824</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2000</v>
      </c>
      <c r="G1165" s="73"/>
      <c r="H1165" s="76" t="s">
        <v>2001</v>
      </c>
      <c r="I1165" s="96" t="s">
        <v>2423</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2002</v>
      </c>
      <c r="G1166" s="73"/>
      <c r="H1166" s="76" t="s">
        <v>654</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2003</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2004</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2005</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2006</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2462</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2463</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2464</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2007</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2008</v>
      </c>
      <c r="G1179" s="73"/>
      <c r="H1179" s="76" t="s">
        <v>654</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2009</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2010</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2011</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2012</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2465</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2466</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2467</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2013</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2014</v>
      </c>
      <c r="G1192" s="73"/>
      <c r="H1192" s="76" t="s">
        <v>654</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2015</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2016</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2017</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2018</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2468</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2469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2470</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2019</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2020</v>
      </c>
      <c r="G1205" s="73"/>
      <c r="H1205" s="76" t="s">
        <v>654</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2021</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2022</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2023</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2024</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2492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2493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2494</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2025</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2026</v>
      </c>
      <c r="G1218" s="73"/>
      <c r="H1218" s="76" t="s">
        <v>654</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2027</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2028</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2029</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2030</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2495</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2496</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2497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2031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2032</v>
      </c>
      <c r="G1231" s="73"/>
      <c r="H1231" s="76" t="s">
        <v>654</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2033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2034</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2035</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2036</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2498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2499</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2500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2037</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2038</v>
      </c>
      <c r="G1244" s="73"/>
      <c r="H1244" s="76" t="s">
        <v>654</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2039</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2040</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2041</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2042</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2501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2502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2503</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7"/>
      <c r="F1256" s="417" t="s">
        <v>2043</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1"/>
      <c r="F1257" s="421" t="s">
        <v>2044</v>
      </c>
      <c r="G1257" s="422"/>
      <c r="H1257" s="188" t="s">
        <v>2045</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2654</v>
      </c>
      <c r="AE1257" s="188"/>
      <c r="AF1257" s="423">
        <v>1</v>
      </c>
      <c r="AG1257" s="423">
        <v>1</v>
      </c>
      <c r="AH1257" s="73"/>
      <c r="AI1257" s="57"/>
      <c r="AJ1257" s="45"/>
      <c r="AK1257" s="45"/>
      <c r="AL1257" s="45"/>
    </row>
    <row r="1258" spans="1:38" outlineLevel="2" x14ac:dyDescent="0.35">
      <c r="A1258" s="45"/>
      <c r="B1258" s="54"/>
      <c r="C1258" s="47">
        <f t="shared" si="283"/>
        <v>3</v>
      </c>
      <c r="D1258" s="73"/>
      <c r="E1258" s="70"/>
      <c r="F1258" s="70" t="s">
        <v>2046</v>
      </c>
      <c r="G1258" s="241"/>
      <c r="H1258" s="76" t="s">
        <v>2047</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2048</v>
      </c>
      <c r="G1259" s="241"/>
      <c r="H1259" s="76" t="s">
        <v>2049</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2050</v>
      </c>
      <c r="G1260" s="241"/>
      <c r="H1260" s="76" t="s">
        <v>2556</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2052</v>
      </c>
      <c r="G1261" s="241"/>
      <c r="H1261" s="76" t="s">
        <v>2051</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2559</v>
      </c>
      <c r="G1262" s="241"/>
      <c r="H1262" s="76" t="s">
        <v>2053</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2560</v>
      </c>
      <c r="G1263" s="241"/>
      <c r="H1263" s="76" t="s">
        <v>2557</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2561</v>
      </c>
      <c r="G1264" s="241"/>
      <c r="H1264" s="76" t="s">
        <v>2558</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2817</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2818</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2819</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2820</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5"/>
      <c r="F1269" s="425" t="s">
        <v>2054</v>
      </c>
      <c r="G1269" s="426"/>
      <c r="H1269" s="191" t="s">
        <v>2721</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35">
      <c r="A1270" s="45"/>
      <c r="B1270" s="54"/>
      <c r="C1270" s="47">
        <f t="shared" si="282"/>
        <v>4</v>
      </c>
      <c r="D1270" s="73"/>
      <c r="E1270" s="418"/>
      <c r="F1270" s="418" t="s">
        <v>2055</v>
      </c>
      <c r="G1270" s="73"/>
      <c r="H1270" s="105" t="s">
        <v>654</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2056</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2057</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2058</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2059</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2504</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2505</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2506</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2060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2061</v>
      </c>
      <c r="G1283" s="73"/>
      <c r="H1283" s="76" t="s">
        <v>654</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2062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2063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2064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2065</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2066</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2067</v>
      </c>
      <c r="G1296" s="73"/>
      <c r="H1296" s="76" t="s">
        <v>654</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2068</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2069</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2070</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2071</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2072</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2073</v>
      </c>
      <c r="G1309" s="73"/>
      <c r="H1309" s="76" t="s">
        <v>654</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2074</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2075</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2076</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2077</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2513</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2514</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2515</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2078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2079</v>
      </c>
      <c r="G1322" s="73"/>
      <c r="H1322" s="76" t="s">
        <v>654</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2080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2081</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2082</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2083</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2516</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2517</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2518</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2084</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2085</v>
      </c>
      <c r="G1335" s="73"/>
      <c r="H1335" s="76" t="s">
        <v>654</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2086</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2087</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2088</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2089</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2519</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2520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2521</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2090</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2091</v>
      </c>
      <c r="G1348" s="73"/>
      <c r="H1348" s="76" t="s">
        <v>654</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2092</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2093</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2094</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2095</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2522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2523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2524</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2096</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2097</v>
      </c>
      <c r="G1361" s="73"/>
      <c r="H1361" s="76" t="s">
        <v>654</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2098</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2099</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2100</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2101</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2525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2526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2527</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2102</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2103</v>
      </c>
      <c r="G1374" s="73"/>
      <c r="H1374" s="76" t="s">
        <v>654</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2104</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2105</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2106</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2107</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2528</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2529</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2530</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2108</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2109</v>
      </c>
      <c r="G1387" s="73"/>
      <c r="H1387" s="76" t="s">
        <v>654</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2110</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2111</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2112</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2113</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2531</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2532</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2533</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2114</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2115</v>
      </c>
      <c r="G1400" s="73"/>
      <c r="H1400" s="76" t="s">
        <v>654</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2116</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2117</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2118</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2119</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2534</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2535</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2536</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2120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2121</v>
      </c>
      <c r="G1413" s="73"/>
      <c r="H1413" s="76" t="s">
        <v>2122</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2123</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2124</v>
      </c>
      <c r="G1414" s="73"/>
      <c r="H1414" s="76" t="s">
        <v>2125</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2126</v>
      </c>
      <c r="G1415" s="73"/>
      <c r="H1415" s="76" t="s">
        <v>2127</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2128</v>
      </c>
      <c r="G1416" s="73"/>
      <c r="H1416" s="390" t="s">
        <v>2550</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2130</v>
      </c>
      <c r="G1417" s="73"/>
      <c r="H1417" s="76" t="s">
        <v>2129</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2555</v>
      </c>
      <c r="G1418" s="73"/>
      <c r="H1418" s="76" t="s">
        <v>2131</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2553</v>
      </c>
      <c r="G1419" s="73"/>
      <c r="H1419" s="390" t="s">
        <v>2551</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2554</v>
      </c>
      <c r="G1420" s="73"/>
      <c r="H1420" s="390" t="s">
        <v>2552</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2817</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2818</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2819</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2820</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2132</v>
      </c>
      <c r="G1425" s="73"/>
      <c r="H1425" s="76" t="s">
        <v>2133</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2134</v>
      </c>
      <c r="G1426" s="73"/>
      <c r="H1426" s="76" t="s">
        <v>654</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2135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2136</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2137</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2138</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2537</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2538</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2539</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2139</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2140</v>
      </c>
      <c r="G1439" s="73"/>
      <c r="H1439" s="76" t="s">
        <v>2835</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2836</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2141</v>
      </c>
      <c r="G1440" s="73"/>
      <c r="H1440" s="76" t="s">
        <v>2562</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2142</v>
      </c>
      <c r="G1441" s="73"/>
      <c r="H1441" s="390" t="s">
        <v>2569</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2143</v>
      </c>
      <c r="G1442" s="73"/>
      <c r="H1442" s="390" t="s">
        <v>2570</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2144</v>
      </c>
      <c r="G1443" s="73"/>
      <c r="H1443" s="390" t="s">
        <v>2571</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2471</v>
      </c>
      <c r="G1444" s="73"/>
      <c r="H1444" s="390" t="s">
        <v>2572</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2472</v>
      </c>
      <c r="G1445" s="73"/>
      <c r="H1445" s="390" t="s">
        <v>2573</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2473</v>
      </c>
      <c r="G1446" s="73"/>
      <c r="H1446" s="390" t="s">
        <v>2574</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2817</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2818</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2819</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2820</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2145</v>
      </c>
      <c r="G1451" s="73"/>
      <c r="H1451" s="76" t="s">
        <v>2722</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2474</v>
      </c>
      <c r="G1452" s="73"/>
      <c r="H1452" s="76" t="s">
        <v>2838</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2837</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2475</v>
      </c>
      <c r="G1453" s="73"/>
      <c r="H1453" s="76" t="s">
        <v>2562</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2476</v>
      </c>
      <c r="G1454" s="73"/>
      <c r="H1454" s="391" t="s">
        <v>2839</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2477</v>
      </c>
      <c r="G1455" s="73"/>
      <c r="H1455" s="391" t="s">
        <v>2840</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2478</v>
      </c>
      <c r="G1456" s="73"/>
      <c r="H1456" s="390" t="s">
        <v>2571</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2479</v>
      </c>
      <c r="G1457" s="73"/>
      <c r="H1457" s="390" t="s">
        <v>2572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2480</v>
      </c>
      <c r="G1458" s="73"/>
      <c r="H1458" s="390" t="s">
        <v>2573</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2481</v>
      </c>
      <c r="G1459" s="73"/>
      <c r="H1459" s="390" t="s">
        <v>2574</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2842</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2843</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2844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2895</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2482</v>
      </c>
      <c r="G1464" s="73"/>
      <c r="H1464" s="76" t="s">
        <v>2841</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2483</v>
      </c>
      <c r="G1465" s="73"/>
      <c r="H1465" s="76" t="s">
        <v>2549</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2649</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2484</v>
      </c>
      <c r="G1466" s="73"/>
      <c r="H1466" s="76" t="s">
        <v>2563</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2485</v>
      </c>
      <c r="G1467" s="73"/>
      <c r="H1467" s="391" t="s">
        <v>2887</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2486</v>
      </c>
      <c r="G1468" s="73"/>
      <c r="H1468" s="391" t="s">
        <v>2888</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2487</v>
      </c>
      <c r="G1469" s="73"/>
      <c r="H1469" s="391" t="s">
        <v>2889</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2488</v>
      </c>
      <c r="G1470" s="73"/>
      <c r="H1470" s="390" t="s">
        <v>2890</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2489</v>
      </c>
      <c r="G1471" s="73"/>
      <c r="H1471" s="391" t="s">
        <v>2891</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2490</v>
      </c>
      <c r="G1472" s="73"/>
      <c r="H1472" s="390" t="s">
        <v>2892</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2886</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2883</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2884</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2885</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2491</v>
      </c>
      <c r="G1477" s="73"/>
      <c r="H1477" s="76" t="s">
        <v>2893</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2540</v>
      </c>
      <c r="G1478" s="73"/>
      <c r="H1478" s="76" t="s">
        <v>2604</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2894</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2541</v>
      </c>
      <c r="G1479" s="73"/>
      <c r="H1479" s="76" t="s">
        <v>2564</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2542</v>
      </c>
      <c r="G1480" s="73"/>
      <c r="H1480" s="391" t="s">
        <v>2565</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2543</v>
      </c>
      <c r="G1481" s="73"/>
      <c r="H1481" s="391" t="s">
        <v>2829</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2544</v>
      </c>
      <c r="G1482" s="73"/>
      <c r="H1482" s="391" t="s">
        <v>2566</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2545</v>
      </c>
      <c r="G1483" s="73"/>
      <c r="H1483" s="390" t="s">
        <v>2828</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2546</v>
      </c>
      <c r="G1484" s="73"/>
      <c r="H1484" s="391" t="s">
        <v>2567</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2547</v>
      </c>
      <c r="G1485" s="73"/>
      <c r="H1485" s="390" t="s">
        <v>2830</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2825</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2882</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2881</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2831</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2548</v>
      </c>
      <c r="G1490" s="73"/>
      <c r="H1490" s="76" t="s">
        <v>2568</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2827</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162</v>
      </c>
      <c r="AI1493" s="57"/>
      <c r="AJ1493" s="45"/>
      <c r="AK1493" s="45"/>
      <c r="AL1493" s="45"/>
    </row>
    <row r="1494" spans="1:38" ht="5.15" customHeight="1" outlineLevel="2" x14ac:dyDescent="0.35">
      <c r="A1494" s="45"/>
      <c r="B1494" s="54"/>
      <c r="C1494" s="47">
        <f>INT($C$29)+2.005</f>
        <v>3.0049999999999999</v>
      </c>
      <c r="D1494" s="73" t="s">
        <v>158</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162</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171</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461</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98</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150</v>
      </c>
      <c r="F6" s="60">
        <v>2</v>
      </c>
      <c r="G6" s="61"/>
      <c r="H6" s="62" t="s">
        <v>151</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152</v>
      </c>
      <c r="F7" s="65">
        <v>1</v>
      </c>
      <c r="G7" s="66"/>
      <c r="H7" s="67" t="s">
        <v>153</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160</v>
      </c>
      <c r="I11" s="310">
        <v>44653.716487384299</v>
      </c>
      <c r="J11" s="507" t="s">
        <v>2439</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161</v>
      </c>
      <c r="I12" s="314">
        <v>44664.379814814798</v>
      </c>
      <c r="J12" s="504" t="s">
        <v>2450</v>
      </c>
      <c r="K12" s="505"/>
      <c r="L12" s="505"/>
      <c r="M12" s="505"/>
      <c r="N12" s="505"/>
      <c r="O12" s="505"/>
      <c r="P12" s="505"/>
      <c r="Q12" s="505"/>
      <c r="R12" s="505"/>
      <c r="S12" s="505"/>
      <c r="T12" s="505"/>
      <c r="U12" s="505"/>
      <c r="V12" s="505"/>
      <c r="W12" s="505"/>
      <c r="X12" s="506"/>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162</v>
      </c>
      <c r="AA13" s="57"/>
      <c r="AB13" s="45"/>
      <c r="AC13" s="45"/>
      <c r="AD13" s="45"/>
    </row>
    <row r="14" spans="1:30" ht="5.15" hidden="1" customHeight="1" outlineLevel="3" x14ac:dyDescent="0.35">
      <c r="A14" s="45"/>
      <c r="B14" s="54"/>
      <c r="C14" s="47">
        <f>INT($C$6)+3.005</f>
        <v>4.0049999999999999</v>
      </c>
      <c r="D14" s="73" t="s">
        <v>158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163</v>
      </c>
      <c r="I15" s="78" t="s">
        <v>164</v>
      </c>
      <c r="J15" s="79">
        <v>15</v>
      </c>
      <c r="K15" s="78" t="s">
        <v>165</v>
      </c>
      <c r="L15" s="79">
        <v>8.43</v>
      </c>
      <c r="M15" s="76" t="s">
        <v>166</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170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162</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171</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98</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150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152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2146</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475</v>
      </c>
      <c r="J35" s="72"/>
      <c r="K35" s="72" t="s">
        <v>2313</v>
      </c>
      <c r="L35" s="72"/>
      <c r="M35" s="72"/>
      <c r="N35" s="72"/>
      <c r="O35" s="72"/>
      <c r="P35" s="72"/>
      <c r="Q35" s="72"/>
      <c r="R35" s="72" t="s">
        <v>2147</v>
      </c>
      <c r="S35" s="246" t="s">
        <v>2441</v>
      </c>
      <c r="T35" s="246"/>
      <c r="U35" s="246"/>
      <c r="V35" s="246"/>
      <c r="W35" s="246"/>
      <c r="X35" s="246"/>
      <c r="Y35" s="246"/>
      <c r="Z35" s="55"/>
      <c r="AA35" s="57"/>
      <c r="AB35" s="45"/>
      <c r="AC35" s="45"/>
      <c r="AD35" s="45"/>
    </row>
    <row r="36" spans="1:30" ht="11.5" customHeight="1" outlineLevel="2" x14ac:dyDescent="0.35">
      <c r="A36" s="45"/>
      <c r="B36" s="54" t="s">
        <v>155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156</v>
      </c>
      <c r="C38" s="87">
        <f>INT(MAX($C$46:$C$140))+1</f>
        <v>5</v>
      </c>
      <c r="D38" s="73" t="s">
        <v>157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2148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2149</v>
      </c>
      <c r="I41" s="76" t="s">
        <v>2150</v>
      </c>
      <c r="J41" s="76"/>
      <c r="K41" s="97">
        <f>30/1000</f>
        <v>0.03</v>
      </c>
      <c r="L41" s="76"/>
      <c r="M41" s="76"/>
      <c r="N41" s="76"/>
      <c r="O41" s="76"/>
      <c r="P41" s="76"/>
      <c r="Q41" s="76"/>
      <c r="R41" s="97" t="s">
        <v>2424</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2425</v>
      </c>
      <c r="I42" s="76" t="s">
        <v>2426</v>
      </c>
      <c r="J42" s="76"/>
      <c r="K42" s="97">
        <v>200</v>
      </c>
      <c r="L42" s="76"/>
      <c r="M42" s="76"/>
      <c r="N42" s="76"/>
      <c r="O42" s="76"/>
      <c r="P42" s="76"/>
      <c r="Q42" s="76"/>
      <c r="R42" s="97" t="s">
        <v>2449</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2151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162</v>
      </c>
      <c r="AA45" s="57"/>
      <c r="AB45" s="45"/>
      <c r="AC45" s="45"/>
      <c r="AD45" s="45"/>
    </row>
    <row r="46" spans="1:30" ht="5.15" customHeight="1" outlineLevel="2" x14ac:dyDescent="0.35">
      <c r="A46" s="45"/>
      <c r="B46" s="54"/>
      <c r="C46" s="87">
        <f>INT($C$29)+2.005</f>
        <v>3.0049999999999999</v>
      </c>
      <c r="D46" s="73" t="s">
        <v>158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1778</v>
      </c>
      <c r="G47" s="73"/>
      <c r="H47" s="315" t="s">
        <v>2152</v>
      </c>
      <c r="I47" s="110">
        <v>2</v>
      </c>
      <c r="J47" s="316" t="s">
        <v>1101</v>
      </c>
      <c r="K47" s="110">
        <v>3</v>
      </c>
      <c r="L47" s="110">
        <v>10</v>
      </c>
      <c r="M47" s="162"/>
      <c r="N47" s="162"/>
      <c r="O47" s="162"/>
      <c r="P47" s="162"/>
      <c r="Q47" s="162"/>
      <c r="R47" s="160" t="s">
        <v>2153</v>
      </c>
      <c r="S47" s="162"/>
      <c r="T47" s="162"/>
      <c r="U47" s="162"/>
      <c r="V47" s="162"/>
      <c r="W47" s="162"/>
      <c r="X47" s="162"/>
      <c r="Y47" s="162"/>
      <c r="Z47" s="73"/>
      <c r="AA47" s="57"/>
      <c r="AB47" s="45"/>
      <c r="AC47" s="45"/>
      <c r="AD47" s="45"/>
    </row>
    <row r="48" spans="1:30" outlineLevel="2" x14ac:dyDescent="0.35">
      <c r="A48" s="45"/>
      <c r="B48" s="54"/>
      <c r="C48" s="87">
        <f>INT($C$29)+2</f>
        <v>3</v>
      </c>
      <c r="D48" s="73"/>
      <c r="E48" s="70" t="s">
        <v>2154</v>
      </c>
      <c r="F48" s="70" t="s">
        <v>2155</v>
      </c>
      <c r="G48" s="73"/>
      <c r="H48" s="317" t="s">
        <v>2427</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2156</v>
      </c>
      <c r="G49" s="73"/>
      <c r="H49" s="76" t="s">
        <v>2309</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2157</v>
      </c>
      <c r="G50" s="73"/>
      <c r="H50" s="76" t="s">
        <v>2158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2159</v>
      </c>
      <c r="G51" s="73"/>
      <c r="H51" s="76" t="s">
        <v>2310</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2160</v>
      </c>
      <c r="G52" s="73"/>
      <c r="H52" s="76" t="s">
        <v>2161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2162</v>
      </c>
      <c r="G53" s="73"/>
      <c r="H53" s="76" t="s">
        <v>2311</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2160</v>
      </c>
      <c r="G54" s="73"/>
      <c r="H54" s="76" t="s">
        <v>2350</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2162</v>
      </c>
      <c r="G55" s="73"/>
      <c r="H55" s="76" t="s">
        <v>2312</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2160</v>
      </c>
      <c r="G56" s="73"/>
      <c r="H56" s="76" t="s">
        <v>2350</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2162</v>
      </c>
      <c r="G57" s="73"/>
      <c r="H57" s="225" t="s">
        <v>2312</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2163</v>
      </c>
      <c r="G58" s="73"/>
      <c r="H58" s="317" t="s">
        <v>2428</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2164</v>
      </c>
      <c r="G59" s="73"/>
      <c r="H59" s="76" t="s">
        <v>2309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2165</v>
      </c>
      <c r="G60" s="73"/>
      <c r="H60" s="76" t="s">
        <v>2158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2166</v>
      </c>
      <c r="G61" s="73"/>
      <c r="H61" s="76" t="s">
        <v>2310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2167</v>
      </c>
      <c r="G62" s="73"/>
      <c r="H62" s="76" t="s">
        <v>2161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2168</v>
      </c>
      <c r="G63" s="73"/>
      <c r="H63" s="76" t="s">
        <v>2311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2160</v>
      </c>
      <c r="G64" s="73"/>
      <c r="H64" s="76" t="s">
        <v>2350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2162</v>
      </c>
      <c r="G65" s="73"/>
      <c r="H65" s="76" t="s">
        <v>2312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2160</v>
      </c>
      <c r="G66" s="73"/>
      <c r="H66" s="76" t="s">
        <v>2350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2162</v>
      </c>
      <c r="G67" s="73"/>
      <c r="H67" s="225" t="s">
        <v>2312</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2169</v>
      </c>
      <c r="G68" s="73"/>
      <c r="H68" s="317" t="s">
        <v>2429</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2170</v>
      </c>
      <c r="G69" s="73"/>
      <c r="H69" s="76" t="s">
        <v>2309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2171</v>
      </c>
      <c r="G70" s="73"/>
      <c r="H70" s="76" t="s">
        <v>2158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2172</v>
      </c>
      <c r="G71" s="73"/>
      <c r="H71" s="76" t="s">
        <v>2310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2173</v>
      </c>
      <c r="G72" s="73"/>
      <c r="H72" s="76" t="s">
        <v>2161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2174</v>
      </c>
      <c r="G73" s="73"/>
      <c r="H73" s="76" t="s">
        <v>2311</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2173</v>
      </c>
      <c r="G74" s="73"/>
      <c r="H74" s="76" t="s">
        <v>2350</v>
      </c>
      <c r="I74" s="76"/>
      <c r="J74" s="76"/>
      <c r="K74" s="97">
        <v>-200</v>
      </c>
      <c r="L74" s="97"/>
      <c r="M74" s="97"/>
      <c r="N74" s="97"/>
      <c r="O74" s="76"/>
      <c r="P74" s="76"/>
      <c r="Q74" s="76"/>
      <c r="R74" s="97" t="s">
        <v>2351</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2174</v>
      </c>
      <c r="G75" s="73"/>
      <c r="H75" s="76" t="s">
        <v>2312</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2173</v>
      </c>
      <c r="G76" s="73"/>
      <c r="H76" s="76" t="s">
        <v>2353</v>
      </c>
      <c r="I76" s="76"/>
      <c r="J76" s="76"/>
      <c r="K76" s="97">
        <v>-100</v>
      </c>
      <c r="L76" s="97"/>
      <c r="M76" s="97"/>
      <c r="N76" s="97"/>
      <c r="O76" s="76"/>
      <c r="P76" s="76"/>
      <c r="Q76" s="76"/>
      <c r="R76" s="97" t="s">
        <v>2352</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2174</v>
      </c>
      <c r="G77" s="73"/>
      <c r="H77" s="225" t="s">
        <v>2312</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1778</v>
      </c>
      <c r="G78" s="73"/>
      <c r="H78" s="274" t="s">
        <v>2175</v>
      </c>
      <c r="I78" s="136"/>
      <c r="J78" s="136" t="s">
        <v>1101</v>
      </c>
      <c r="K78" s="79">
        <v>6</v>
      </c>
      <c r="L78" s="79">
        <v>10</v>
      </c>
      <c r="M78" s="76"/>
      <c r="N78" s="76"/>
      <c r="O78" s="76"/>
      <c r="P78" s="76"/>
      <c r="Q78" s="76"/>
      <c r="R78" s="97" t="s">
        <v>2153</v>
      </c>
      <c r="S78" s="76" t="s">
        <v>2436</v>
      </c>
      <c r="T78" s="76"/>
      <c r="U78" s="76" t="s">
        <v>2437</v>
      </c>
      <c r="V78" s="76" t="s">
        <v>2438</v>
      </c>
      <c r="W78" s="76"/>
      <c r="X78" s="76"/>
      <c r="Y78" s="76"/>
      <c r="Z78" s="73"/>
      <c r="AA78" s="57"/>
      <c r="AB78" s="45"/>
      <c r="AC78" s="45"/>
      <c r="AD78" s="45"/>
    </row>
    <row r="79" spans="1:30" outlineLevel="3" x14ac:dyDescent="0.35">
      <c r="A79" s="45"/>
      <c r="B79" s="54"/>
      <c r="C79" s="87">
        <f t="shared" si="0"/>
        <v>4</v>
      </c>
      <c r="D79" s="73"/>
      <c r="E79" s="70" t="s">
        <v>2176</v>
      </c>
      <c r="F79" s="70" t="s">
        <v>2177</v>
      </c>
      <c r="G79" s="73"/>
      <c r="H79" s="317" t="s">
        <v>2430</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2178</v>
      </c>
      <c r="G80" s="73"/>
      <c r="H80" s="76" t="s">
        <v>2309</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2179</v>
      </c>
      <c r="G81" s="73"/>
      <c r="H81" s="76" t="s">
        <v>2158</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2180</v>
      </c>
      <c r="G82" s="73"/>
      <c r="H82" s="76" t="s">
        <v>2310</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2440</v>
      </c>
      <c r="Y82" s="76" t="s">
        <v>2442</v>
      </c>
      <c r="Z82" s="73"/>
      <c r="AA82" s="57"/>
      <c r="AB82" s="45"/>
      <c r="AC82" s="45"/>
      <c r="AD82" s="45"/>
    </row>
    <row r="83" spans="1:30" outlineLevel="3" x14ac:dyDescent="0.35">
      <c r="A83" s="45"/>
      <c r="B83" s="54"/>
      <c r="C83" s="87">
        <f t="shared" si="0"/>
        <v>4</v>
      </c>
      <c r="D83" s="73"/>
      <c r="E83" s="70"/>
      <c r="F83" s="70" t="s">
        <v>2181</v>
      </c>
      <c r="G83" s="73"/>
      <c r="H83" s="76" t="s">
        <v>2161</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2182</v>
      </c>
      <c r="G84" s="73"/>
      <c r="H84" s="76" t="s">
        <v>2311</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2173</v>
      </c>
      <c r="G85" s="73"/>
      <c r="H85" s="76" t="s">
        <v>2350</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2182</v>
      </c>
      <c r="G86" s="73"/>
      <c r="H86" s="76" t="s">
        <v>2311</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2173</v>
      </c>
      <c r="G87" s="73"/>
      <c r="H87" s="76" t="s">
        <v>2353</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2174</v>
      </c>
      <c r="G88" s="73"/>
      <c r="H88" s="225" t="s">
        <v>2312</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2183</v>
      </c>
      <c r="G89" s="73"/>
      <c r="H89" s="317" t="s">
        <v>2431</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2184</v>
      </c>
      <c r="G90" s="73"/>
      <c r="H90" s="76" t="s">
        <v>2309</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2185</v>
      </c>
      <c r="G91" s="73"/>
      <c r="H91" s="76" t="s">
        <v>2158</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2186</v>
      </c>
      <c r="G92" s="73"/>
      <c r="H92" s="76" t="s">
        <v>2310</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2187</v>
      </c>
      <c r="G93" s="73"/>
      <c r="H93" s="76" t="s">
        <v>2161</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2188</v>
      </c>
      <c r="G94" s="73"/>
      <c r="H94" s="76" t="s">
        <v>2311</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2173</v>
      </c>
      <c r="G95" s="73"/>
      <c r="H95" s="76" t="s">
        <v>2350</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2182</v>
      </c>
      <c r="G96" s="73"/>
      <c r="H96" s="76" t="s">
        <v>2311</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2173</v>
      </c>
      <c r="G97" s="73"/>
      <c r="H97" s="76" t="s">
        <v>2353</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2174</v>
      </c>
      <c r="G98" s="73"/>
      <c r="H98" s="225" t="s">
        <v>2312</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2189</v>
      </c>
      <c r="G99" s="73"/>
      <c r="H99" s="317" t="s">
        <v>2432</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2190</v>
      </c>
      <c r="G100" s="73"/>
      <c r="H100" s="76" t="s">
        <v>2309</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2191</v>
      </c>
      <c r="G101" s="73"/>
      <c r="H101" s="76" t="s">
        <v>2158</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2192</v>
      </c>
      <c r="G102" s="73"/>
      <c r="H102" s="76" t="s">
        <v>2310</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2193</v>
      </c>
      <c r="G103" s="73"/>
      <c r="H103" s="76" t="s">
        <v>2161</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2194</v>
      </c>
      <c r="G104" s="73"/>
      <c r="H104" s="76" t="s">
        <v>2311</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2173</v>
      </c>
      <c r="G105" s="73"/>
      <c r="H105" s="76" t="s">
        <v>2350</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2182</v>
      </c>
      <c r="G106" s="73"/>
      <c r="H106" s="76" t="s">
        <v>2311</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2173</v>
      </c>
      <c r="G107" s="73"/>
      <c r="H107" s="76" t="s">
        <v>2353</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2174</v>
      </c>
      <c r="G108" s="73"/>
      <c r="H108" s="225" t="s">
        <v>2312</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2195</v>
      </c>
      <c r="G109" s="73"/>
      <c r="H109" s="317" t="s">
        <v>2433</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2196</v>
      </c>
      <c r="G110" s="73"/>
      <c r="H110" s="76" t="s">
        <v>2309</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2197</v>
      </c>
      <c r="G111" s="73"/>
      <c r="H111" s="76" t="s">
        <v>2158</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2198</v>
      </c>
      <c r="G112" s="73"/>
      <c r="H112" s="76" t="s">
        <v>2310</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2199</v>
      </c>
      <c r="G113" s="73"/>
      <c r="H113" s="76" t="s">
        <v>2161</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2200</v>
      </c>
      <c r="G114" s="73"/>
      <c r="H114" s="76" t="s">
        <v>2311</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2173</v>
      </c>
      <c r="G115" s="73"/>
      <c r="H115" s="76" t="s">
        <v>2350</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2182</v>
      </c>
      <c r="G116" s="73"/>
      <c r="H116" s="76" t="s">
        <v>2311</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2173</v>
      </c>
      <c r="G117" s="73"/>
      <c r="H117" s="76" t="s">
        <v>2353</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2174</v>
      </c>
      <c r="G118" s="73"/>
      <c r="H118" s="225" t="s">
        <v>2312</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2201</v>
      </c>
      <c r="G119" s="73"/>
      <c r="H119" s="317" t="s">
        <v>2434</v>
      </c>
      <c r="I119" s="317" t="s">
        <v>2202</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2203</v>
      </c>
      <c r="G120" s="73"/>
      <c r="H120" s="76" t="s">
        <v>2309</v>
      </c>
      <c r="I120" s="76" t="s">
        <v>2202</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2204</v>
      </c>
      <c r="G121" s="73"/>
      <c r="H121" s="76" t="s">
        <v>2158</v>
      </c>
      <c r="I121" s="76" t="s">
        <v>2202</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2205</v>
      </c>
      <c r="G122" s="73"/>
      <c r="H122" s="76" t="s">
        <v>2310</v>
      </c>
      <c r="I122" s="76" t="s">
        <v>2202</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2206</v>
      </c>
      <c r="G123" s="73"/>
      <c r="H123" s="76" t="s">
        <v>2161</v>
      </c>
      <c r="I123" s="76" t="s">
        <v>2202</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2207</v>
      </c>
      <c r="G124" s="73"/>
      <c r="H124" s="76" t="s">
        <v>2311</v>
      </c>
      <c r="I124" s="76" t="s">
        <v>2202</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2173</v>
      </c>
      <c r="G125" s="73"/>
      <c r="H125" s="76" t="s">
        <v>2350</v>
      </c>
      <c r="I125" s="76" t="s">
        <v>2202</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2182</v>
      </c>
      <c r="G126" s="73"/>
      <c r="H126" s="76" t="s">
        <v>2311</v>
      </c>
      <c r="I126" s="76" t="s">
        <v>2202</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2173</v>
      </c>
      <c r="G127" s="73"/>
      <c r="H127" s="76" t="s">
        <v>2353</v>
      </c>
      <c r="I127" s="76" t="s">
        <v>2202</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2174</v>
      </c>
      <c r="G128" s="73"/>
      <c r="H128" s="225" t="s">
        <v>2312</v>
      </c>
      <c r="I128" s="225" t="s">
        <v>2202</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2208</v>
      </c>
      <c r="G129" s="73"/>
      <c r="H129" s="317" t="s">
        <v>2435</v>
      </c>
      <c r="I129" s="317" t="s">
        <v>2209</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2210</v>
      </c>
      <c r="G130" s="73"/>
      <c r="H130" s="76" t="s">
        <v>2309</v>
      </c>
      <c r="I130" s="76" t="s">
        <v>2209</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2211</v>
      </c>
      <c r="G131" s="73"/>
      <c r="H131" s="76" t="s">
        <v>2158</v>
      </c>
      <c r="I131" s="76" t="s">
        <v>2209</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2212</v>
      </c>
      <c r="G132" s="73"/>
      <c r="H132" s="76" t="s">
        <v>2310</v>
      </c>
      <c r="I132" s="76" t="s">
        <v>2209</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2213</v>
      </c>
      <c r="G133" s="73"/>
      <c r="H133" s="76" t="s">
        <v>2161</v>
      </c>
      <c r="I133" s="76" t="s">
        <v>2209</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2214</v>
      </c>
      <c r="G134" s="73"/>
      <c r="H134" s="76" t="s">
        <v>2311</v>
      </c>
      <c r="I134" s="76" t="s">
        <v>2209</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2213</v>
      </c>
      <c r="G135" s="73"/>
      <c r="H135" s="76" t="s">
        <v>2350</v>
      </c>
      <c r="I135" s="76" t="s">
        <v>2209</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2182</v>
      </c>
      <c r="G136" s="73"/>
      <c r="H136" s="76" t="s">
        <v>2311</v>
      </c>
      <c r="I136" s="76" t="s">
        <v>2209</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2173</v>
      </c>
      <c r="G137" s="73"/>
      <c r="H137" s="76" t="s">
        <v>2353</v>
      </c>
      <c r="I137" s="76" t="s">
        <v>2209</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2214</v>
      </c>
      <c r="G138" s="73"/>
      <c r="H138" s="225" t="s">
        <v>2312</v>
      </c>
      <c r="I138" s="225" t="s">
        <v>2209</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162</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171</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461</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3002</v>
      </c>
      <c r="B3" s="501">
        <v>6.9999999999999994E-5</v>
      </c>
      <c r="C3" s="1" t="s">
        <v>3006</v>
      </c>
    </row>
    <row r="4" spans="1:3" x14ac:dyDescent="0.35">
      <c r="A4" t="s">
        <v>3003</v>
      </c>
      <c r="B4" s="501">
        <v>1.2999999999999999E-4</v>
      </c>
      <c r="C4" s="1" t="s">
        <v>3007</v>
      </c>
    </row>
    <row r="5" spans="1:3" x14ac:dyDescent="0.35">
      <c r="A5" t="s">
        <v>3004</v>
      </c>
      <c r="B5" s="501">
        <v>1.9000000000000001E-4</v>
      </c>
      <c r="C5" s="1" t="s">
        <v>3008</v>
      </c>
    </row>
    <row r="6" spans="1:3" x14ac:dyDescent="0.35">
      <c r="A6" t="s">
        <v>3005</v>
      </c>
      <c r="B6" s="501">
        <v>1.9000000000000001E-4</v>
      </c>
      <c r="C6" s="1" t="s">
        <v>3007</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3014</v>
      </c>
      <c r="B14"/>
    </row>
    <row r="15" spans="1:3" x14ac:dyDescent="0.35">
      <c r="A15" s="354" t="str">
        <f>General!G37</f>
        <v>b</v>
      </c>
      <c r="B15">
        <v>20</v>
      </c>
      <c r="C15" s="1" t="s">
        <v>3012</v>
      </c>
    </row>
    <row r="16" spans="1:3" x14ac:dyDescent="0.35">
      <c r="A16" s="354" t="str">
        <f>General!G38</f>
        <v>bd</v>
      </c>
      <c r="B16">
        <v>20</v>
      </c>
      <c r="C16" s="1" t="s">
        <v>3012</v>
      </c>
    </row>
    <row r="17" spans="1:3" x14ac:dyDescent="0.35">
      <c r="A17" s="354" t="str">
        <f>General!G39</f>
        <v>f</v>
      </c>
      <c r="B17">
        <v>7</v>
      </c>
      <c r="C17" s="1" t="s">
        <v>3012</v>
      </c>
    </row>
    <row r="18" spans="1:3" x14ac:dyDescent="0.35">
      <c r="A18" s="354" t="str">
        <f>General!G40</f>
        <v>h</v>
      </c>
      <c r="B18">
        <v>20</v>
      </c>
      <c r="C18" s="1" t="s">
        <v>3012</v>
      </c>
    </row>
    <row r="19" spans="1:3" x14ac:dyDescent="0.35">
      <c r="A19" s="354" t="str">
        <f>General!G41</f>
        <v>i</v>
      </c>
      <c r="B19">
        <v>7</v>
      </c>
      <c r="C19" s="1" t="s">
        <v>3012</v>
      </c>
    </row>
    <row r="20" spans="1:3" x14ac:dyDescent="0.35">
      <c r="A20" s="354" t="str">
        <f>General!G42</f>
        <v>k</v>
      </c>
      <c r="B20">
        <v>7</v>
      </c>
      <c r="C20" s="1" t="s">
        <v>3012</v>
      </c>
    </row>
    <row r="21" spans="1:3" x14ac:dyDescent="0.35">
      <c r="A21" s="354" t="str">
        <f>General!G43</f>
        <v>l</v>
      </c>
      <c r="B21">
        <v>7</v>
      </c>
      <c r="C21" s="1" t="s">
        <v>3012</v>
      </c>
    </row>
    <row r="22" spans="1:3" x14ac:dyDescent="0.35">
      <c r="A22" s="354" t="str">
        <f>General!G44</f>
        <v>o</v>
      </c>
      <c r="B22">
        <v>20</v>
      </c>
      <c r="C22" s="1" t="s">
        <v>3012</v>
      </c>
    </row>
    <row r="23" spans="1:3" x14ac:dyDescent="0.35">
      <c r="A23" s="354" t="str">
        <f>General!G45</f>
        <v>od</v>
      </c>
      <c r="B23">
        <v>20</v>
      </c>
      <c r="C23" s="1" t="s">
        <v>3012</v>
      </c>
    </row>
    <row r="24" spans="1:3" x14ac:dyDescent="0.35">
      <c r="A24" s="354" t="str">
        <f>General!G46</f>
        <v>of</v>
      </c>
      <c r="B24">
        <v>20</v>
      </c>
      <c r="C24" s="1" t="s">
        <v>3012</v>
      </c>
    </row>
    <row r="25" spans="1:3" x14ac:dyDescent="0.35">
      <c r="A25" s="354" t="str">
        <f>General!G47</f>
        <v>r</v>
      </c>
      <c r="B25">
        <v>7</v>
      </c>
      <c r="C25" s="1" t="s">
        <v>3012</v>
      </c>
    </row>
    <row r="26" spans="1:3" x14ac:dyDescent="0.35">
      <c r="A26" s="354" t="str">
        <f>General!G48</f>
        <v>rd</v>
      </c>
      <c r="B26">
        <v>7</v>
      </c>
      <c r="C26" s="1" t="s">
        <v>3012</v>
      </c>
    </row>
    <row r="27" spans="1:3" x14ac:dyDescent="0.35">
      <c r="A27" s="354" t="str">
        <f>General!G49</f>
        <v>v</v>
      </c>
      <c r="B27">
        <v>7</v>
      </c>
      <c r="C27" s="1" t="s">
        <v>3012</v>
      </c>
    </row>
    <row r="28" spans="1:3" x14ac:dyDescent="0.35">
      <c r="A28" s="354" t="str">
        <f>General!G50</f>
        <v>w</v>
      </c>
      <c r="B28">
        <v>20</v>
      </c>
      <c r="C28" s="1" t="s">
        <v>3012</v>
      </c>
    </row>
    <row r="29" spans="1:3" x14ac:dyDescent="0.35">
      <c r="A29" s="354" t="str">
        <f>General!G51</f>
        <v>wd</v>
      </c>
      <c r="B29">
        <v>20</v>
      </c>
      <c r="C29" s="1" t="s">
        <v>3012</v>
      </c>
    </row>
    <row r="30" spans="1:3" x14ac:dyDescent="0.35">
      <c r="A30" s="354" t="str">
        <f>General!G52</f>
        <v>z</v>
      </c>
      <c r="B30">
        <v>7</v>
      </c>
      <c r="C30" s="1" t="s">
        <v>3012</v>
      </c>
    </row>
    <row r="31" spans="1:3" x14ac:dyDescent="0.35">
      <c r="A31" s="354" t="str">
        <f>General!G53</f>
        <v>zd</v>
      </c>
      <c r="B31">
        <v>7</v>
      </c>
      <c r="C31" s="1" t="s">
        <v>3012</v>
      </c>
    </row>
    <row r="33" spans="1:3" x14ac:dyDescent="0.35">
      <c r="A33" t="s">
        <v>92</v>
      </c>
      <c r="B33" s="399">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abSelected="1" topLeftCell="A116" workbookViewId="0">
      <selection activeCell="A132" sqref="A132:C13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2224</v>
      </c>
    </row>
    <row r="11" spans="1:17" x14ac:dyDescent="0.35">
      <c r="A11" t="s">
        <v>82</v>
      </c>
      <c r="B11" t="s">
        <v>83</v>
      </c>
      <c r="C11" t="s">
        <v>146</v>
      </c>
      <c r="D11" t="s">
        <v>147</v>
      </c>
      <c r="E11" t="s">
        <v>3009</v>
      </c>
      <c r="F11" t="s">
        <v>3010</v>
      </c>
    </row>
    <row r="12" spans="1:17" x14ac:dyDescent="0.35">
      <c r="A12" t="s">
        <v>2864</v>
      </c>
      <c r="B12">
        <v>188000</v>
      </c>
      <c r="C12" s="44">
        <v>1</v>
      </c>
      <c r="D12" s="44">
        <v>0</v>
      </c>
      <c r="E12" s="44">
        <v>0</v>
      </c>
      <c r="F12" s="44">
        <v>0</v>
      </c>
    </row>
    <row r="13" spans="1:17" x14ac:dyDescent="0.35">
      <c r="A13" t="s">
        <v>2862</v>
      </c>
      <c r="B13">
        <v>87000</v>
      </c>
      <c r="C13" s="44">
        <v>1</v>
      </c>
      <c r="D13" s="44">
        <v>0</v>
      </c>
      <c r="E13" s="44">
        <v>0</v>
      </c>
      <c r="F13" s="44">
        <v>0</v>
      </c>
    </row>
    <row r="14" spans="1:17" x14ac:dyDescent="0.35">
      <c r="A14" t="s">
        <v>2863</v>
      </c>
      <c r="B14">
        <v>297000</v>
      </c>
      <c r="C14" s="44">
        <v>0</v>
      </c>
      <c r="D14" s="44">
        <v>1</v>
      </c>
      <c r="E14" s="44">
        <v>0</v>
      </c>
      <c r="F14" s="44">
        <v>0</v>
      </c>
    </row>
    <row r="15" spans="1:17" x14ac:dyDescent="0.35">
      <c r="A15" t="s">
        <v>145</v>
      </c>
      <c r="B15">
        <v>30000</v>
      </c>
      <c r="C15" s="44">
        <v>0</v>
      </c>
      <c r="D15" s="44">
        <v>1</v>
      </c>
      <c r="E15" s="44">
        <v>0</v>
      </c>
      <c r="F15" s="44">
        <v>0</v>
      </c>
      <c r="Q15" s="500"/>
    </row>
    <row r="16" spans="1:17" x14ac:dyDescent="0.35">
      <c r="A16" t="s">
        <v>2865</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2867</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2866</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138</v>
      </c>
    </row>
    <row r="30" spans="1:6" ht="7.15" customHeight="1" x14ac:dyDescent="0.35"/>
    <row r="31" spans="1:6" x14ac:dyDescent="0.35">
      <c r="A31" t="s">
        <v>35</v>
      </c>
      <c r="B31">
        <v>1.25</v>
      </c>
      <c r="C31" s="1" t="s">
        <v>138</v>
      </c>
    </row>
    <row r="33" spans="1:3" x14ac:dyDescent="0.35">
      <c r="A33" s="3" t="s">
        <v>36</v>
      </c>
    </row>
    <row r="34" spans="1:3" x14ac:dyDescent="0.35">
      <c r="A34" t="s">
        <v>2860</v>
      </c>
      <c r="B34" s="454">
        <v>1</v>
      </c>
    </row>
    <row r="35" spans="1:3" ht="7.4" customHeight="1" x14ac:dyDescent="0.35"/>
    <row r="36" spans="1:3" x14ac:dyDescent="0.35">
      <c r="A36" t="s">
        <v>3016</v>
      </c>
      <c r="B36">
        <v>8.6999999999999993</v>
      </c>
      <c r="C36" s="1" t="s">
        <v>3015</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2861</v>
      </c>
      <c r="B83" s="454">
        <v>1</v>
      </c>
    </row>
    <row r="84" spans="1:5" ht="7.4" customHeight="1" x14ac:dyDescent="0.35"/>
    <row r="85" spans="1:5" x14ac:dyDescent="0.35">
      <c r="A85" t="s">
        <v>3001</v>
      </c>
      <c r="B85">
        <v>63</v>
      </c>
    </row>
    <row r="86" spans="1:5" ht="7.15" customHeight="1" x14ac:dyDescent="0.35"/>
    <row r="87" spans="1:5" x14ac:dyDescent="0.35">
      <c r="A87" t="s">
        <v>40</v>
      </c>
      <c r="B87">
        <v>0.3</v>
      </c>
      <c r="C87" s="1" t="s">
        <v>138</v>
      </c>
    </row>
    <row r="88" spans="1:5" ht="7.15" customHeight="1" x14ac:dyDescent="0.35"/>
    <row r="89" spans="1:5" x14ac:dyDescent="0.35">
      <c r="A89" t="s">
        <v>3011</v>
      </c>
      <c r="B89"/>
    </row>
    <row r="90" spans="1:5" x14ac:dyDescent="0.35">
      <c r="A90" s="354" t="s">
        <v>4</v>
      </c>
      <c r="B90">
        <v>20</v>
      </c>
      <c r="C90" s="1" t="s">
        <v>3012</v>
      </c>
      <c r="E90" s="1" t="s">
        <v>3013</v>
      </c>
    </row>
    <row r="91" spans="1:5" x14ac:dyDescent="0.35">
      <c r="A91" s="354" t="s">
        <v>2374</v>
      </c>
      <c r="B91">
        <v>20</v>
      </c>
      <c r="C91" s="1" t="s">
        <v>3012</v>
      </c>
    </row>
    <row r="92" spans="1:5" x14ac:dyDescent="0.35">
      <c r="A92" s="354" t="s">
        <v>10</v>
      </c>
      <c r="B92">
        <v>7</v>
      </c>
      <c r="C92" s="1" t="s">
        <v>3012</v>
      </c>
    </row>
    <row r="93" spans="1:5" x14ac:dyDescent="0.35">
      <c r="A93" s="354" t="s">
        <v>68</v>
      </c>
      <c r="B93">
        <v>20</v>
      </c>
      <c r="C93" s="1" t="s">
        <v>3012</v>
      </c>
    </row>
    <row r="94" spans="1:5" x14ac:dyDescent="0.35">
      <c r="A94" s="354" t="s">
        <v>69</v>
      </c>
      <c r="B94">
        <v>7</v>
      </c>
      <c r="C94" s="1" t="s">
        <v>3012</v>
      </c>
    </row>
    <row r="95" spans="1:5" x14ac:dyDescent="0.35">
      <c r="A95" s="354" t="s">
        <v>70</v>
      </c>
      <c r="B95">
        <v>7</v>
      </c>
      <c r="C95" s="1" t="s">
        <v>3012</v>
      </c>
    </row>
    <row r="96" spans="1:5" x14ac:dyDescent="0.35">
      <c r="A96" s="354" t="s">
        <v>7</v>
      </c>
      <c r="B96">
        <v>7</v>
      </c>
      <c r="C96" s="1" t="s">
        <v>3012</v>
      </c>
    </row>
    <row r="97" spans="1:3" x14ac:dyDescent="0.35">
      <c r="A97" s="354" t="s">
        <v>6</v>
      </c>
      <c r="B97">
        <v>20</v>
      </c>
      <c r="C97" s="1" t="s">
        <v>3012</v>
      </c>
    </row>
    <row r="98" spans="1:3" x14ac:dyDescent="0.35">
      <c r="A98" s="354" t="s">
        <v>2378</v>
      </c>
      <c r="B98">
        <v>20</v>
      </c>
      <c r="C98" s="1" t="s">
        <v>3012</v>
      </c>
    </row>
    <row r="99" spans="1:3" x14ac:dyDescent="0.35">
      <c r="A99" s="354" t="s">
        <v>84</v>
      </c>
      <c r="B99">
        <v>20</v>
      </c>
      <c r="C99" s="1" t="s">
        <v>3012</v>
      </c>
    </row>
    <row r="100" spans="1:3" x14ac:dyDescent="0.35">
      <c r="A100" s="354" t="s">
        <v>9</v>
      </c>
      <c r="B100">
        <v>7</v>
      </c>
      <c r="C100" s="1" t="s">
        <v>3012</v>
      </c>
    </row>
    <row r="101" spans="1:3" x14ac:dyDescent="0.35">
      <c r="A101" s="354" t="s">
        <v>2377</v>
      </c>
      <c r="B101">
        <v>7</v>
      </c>
      <c r="C101" s="1" t="s">
        <v>3012</v>
      </c>
    </row>
    <row r="102" spans="1:3" x14ac:dyDescent="0.35">
      <c r="A102" s="354" t="s">
        <v>71</v>
      </c>
      <c r="B102">
        <v>7</v>
      </c>
      <c r="C102" s="1" t="s">
        <v>3012</v>
      </c>
    </row>
    <row r="103" spans="1:3" x14ac:dyDescent="0.35">
      <c r="A103" s="354" t="s">
        <v>5</v>
      </c>
      <c r="B103">
        <v>20</v>
      </c>
      <c r="C103" s="1" t="s">
        <v>3012</v>
      </c>
    </row>
    <row r="104" spans="1:3" x14ac:dyDescent="0.35">
      <c r="A104" s="354" t="s">
        <v>2376</v>
      </c>
      <c r="B104">
        <v>20</v>
      </c>
      <c r="C104" s="1" t="s">
        <v>3012</v>
      </c>
    </row>
    <row r="105" spans="1:3" x14ac:dyDescent="0.35">
      <c r="A105" s="354" t="s">
        <v>8</v>
      </c>
      <c r="B105">
        <v>7</v>
      </c>
      <c r="C105" s="1" t="s">
        <v>3012</v>
      </c>
    </row>
    <row r="106" spans="1:3" x14ac:dyDescent="0.35">
      <c r="A106" s="354" t="s">
        <v>2375</v>
      </c>
      <c r="B106">
        <v>7</v>
      </c>
      <c r="C106" s="1" t="s">
        <v>3012</v>
      </c>
    </row>
    <row r="108" spans="1:3" x14ac:dyDescent="0.35">
      <c r="A108" t="s">
        <v>41</v>
      </c>
      <c r="B108" t="s">
        <v>3000</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3017</v>
      </c>
      <c r="B128">
        <v>33</v>
      </c>
      <c r="C128" s="1" t="s">
        <v>3019</v>
      </c>
    </row>
    <row r="129" spans="1:3" ht="4.1500000000000004" customHeight="1" x14ac:dyDescent="0.35"/>
    <row r="130" spans="1:3" x14ac:dyDescent="0.35">
      <c r="A130" t="s">
        <v>43</v>
      </c>
      <c r="B130">
        <v>19.8</v>
      </c>
      <c r="C130" s="1" t="s">
        <v>3018</v>
      </c>
    </row>
    <row r="131" spans="1:3" ht="3" customHeight="1" x14ac:dyDescent="0.35"/>
    <row r="132" spans="1:3" x14ac:dyDescent="0.35">
      <c r="A132" t="s">
        <v>44</v>
      </c>
      <c r="B132">
        <v>42.9</v>
      </c>
      <c r="C132" s="1" t="s">
        <v>144</v>
      </c>
    </row>
    <row r="134" spans="1:3" x14ac:dyDescent="0.35">
      <c r="A134" s="3" t="s">
        <v>45</v>
      </c>
    </row>
    <row r="135" spans="1:3" x14ac:dyDescent="0.35">
      <c r="A135" t="s">
        <v>46</v>
      </c>
      <c r="B135">
        <v>11.3</v>
      </c>
      <c r="C135" s="1" t="s">
        <v>142</v>
      </c>
    </row>
    <row r="137" spans="1:3" x14ac:dyDescent="0.35">
      <c r="B137" t="s">
        <v>47</v>
      </c>
      <c r="C137"/>
    </row>
    <row r="138" spans="1:3" x14ac:dyDescent="0.35">
      <c r="A138" s="449" t="str">
        <f>Price!A72</f>
        <v>lime</v>
      </c>
      <c r="B138" t="str">
        <f>Price!B72</f>
        <v>lime</v>
      </c>
      <c r="C138">
        <v>20</v>
      </c>
    </row>
    <row r="139" spans="1:3" x14ac:dyDescent="0.35">
      <c r="A139" s="449" t="str">
        <f>Price!A73</f>
        <v>agflow</v>
      </c>
      <c r="B139" t="str">
        <f>Price!B73</f>
        <v>at_seeding</v>
      </c>
      <c r="C139"/>
    </row>
    <row r="140" spans="1:3" x14ac:dyDescent="0.35">
      <c r="A140" s="449" t="str">
        <f>Price!A74</f>
        <v>urea-early</v>
      </c>
      <c r="B140" t="str">
        <f>Price!B74</f>
        <v>mid</v>
      </c>
      <c r="C140">
        <v>15</v>
      </c>
    </row>
    <row r="141" spans="1:3" x14ac:dyDescent="0.35">
      <c r="A141" s="449" t="str">
        <f>Price!A75</f>
        <v>flexi-n</v>
      </c>
      <c r="B141" t="str">
        <f>Price!B75</f>
        <v>late_cereal</v>
      </c>
      <c r="C141">
        <v>25</v>
      </c>
    </row>
    <row r="142" spans="1:3" x14ac:dyDescent="0.35">
      <c r="A142" s="449" t="str">
        <f>Price!A76</f>
        <v>ns31</v>
      </c>
      <c r="B142" t="str">
        <f>Price!B76</f>
        <v>late_oilseed</v>
      </c>
      <c r="C142">
        <v>20</v>
      </c>
    </row>
    <row r="143" spans="1:3" x14ac:dyDescent="0.35">
      <c r="A143" s="449" t="str">
        <f>Price!A77</f>
        <v>super</v>
      </c>
      <c r="B143" t="str">
        <f>Price!B77</f>
        <v>early_pas</v>
      </c>
      <c r="C143">
        <v>20</v>
      </c>
    </row>
    <row r="144" spans="1:3" x14ac:dyDescent="0.35">
      <c r="A144" s="449" t="str">
        <f>Price!A78</f>
        <v>mop</v>
      </c>
      <c r="B144" t="str">
        <f>Price!B78</f>
        <v>mid_pas</v>
      </c>
      <c r="C144">
        <v>20</v>
      </c>
    </row>
    <row r="146" spans="1:3" x14ac:dyDescent="0.35">
      <c r="A146" t="s">
        <v>51</v>
      </c>
      <c r="B146">
        <v>5</v>
      </c>
    </row>
    <row r="147" spans="1:3" ht="7.15" customHeight="1" x14ac:dyDescent="0.35"/>
    <row r="148" spans="1:3" x14ac:dyDescent="0.35">
      <c r="A148" t="s">
        <v>52</v>
      </c>
      <c r="B148">
        <v>0.25</v>
      </c>
      <c r="C148" s="1" t="s">
        <v>143</v>
      </c>
    </row>
    <row r="149" spans="1:3" ht="7.9" customHeight="1" x14ac:dyDescent="0.35"/>
    <row r="150" spans="1:3" x14ac:dyDescent="0.35">
      <c r="A150" t="s">
        <v>53</v>
      </c>
      <c r="B150">
        <v>20</v>
      </c>
      <c r="C150" s="1" t="s">
        <v>140</v>
      </c>
    </row>
    <row r="151" spans="1:3" ht="5.5" customHeight="1" x14ac:dyDescent="0.35"/>
    <row r="152" spans="1:3" x14ac:dyDescent="0.35">
      <c r="A152" t="s">
        <v>54</v>
      </c>
      <c r="B152">
        <v>0.5</v>
      </c>
    </row>
    <row r="153" spans="1:3" ht="6" customHeight="1" x14ac:dyDescent="0.35"/>
    <row r="154" spans="1:3" x14ac:dyDescent="0.35">
      <c r="A154" t="s">
        <v>55</v>
      </c>
      <c r="B154">
        <v>14.3</v>
      </c>
      <c r="C154" s="1" t="s">
        <v>144</v>
      </c>
    </row>
    <row r="156" spans="1:3" x14ac:dyDescent="0.35">
      <c r="A156" s="3" t="s">
        <v>56</v>
      </c>
    </row>
    <row r="157" spans="1:3" x14ac:dyDescent="0.35">
      <c r="A157" t="s">
        <v>57</v>
      </c>
      <c r="B157">
        <v>2</v>
      </c>
      <c r="C157" s="1" t="s">
        <v>141</v>
      </c>
    </row>
    <row r="158" spans="1:3" ht="6" customHeight="1" x14ac:dyDescent="0.35"/>
    <row r="159" spans="1:3" x14ac:dyDescent="0.35">
      <c r="A159" t="s">
        <v>58</v>
      </c>
      <c r="B159">
        <v>1.3</v>
      </c>
      <c r="C159" s="1" t="s">
        <v>13</v>
      </c>
    </row>
    <row r="161" spans="1:3" x14ac:dyDescent="0.35">
      <c r="A161" s="3" t="s">
        <v>93</v>
      </c>
    </row>
    <row r="162" spans="1:3" x14ac:dyDescent="0.35">
      <c r="A162" s="6"/>
      <c r="B162" s="6" t="s">
        <v>106</v>
      </c>
      <c r="C162" s="6" t="s">
        <v>107</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C133" sqref="A133:C13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2224</v>
      </c>
    </row>
    <row r="11" spans="1:6" x14ac:dyDescent="0.35">
      <c r="A11" t="s">
        <v>82</v>
      </c>
      <c r="B11" t="s">
        <v>83</v>
      </c>
      <c r="C11" t="s">
        <v>146</v>
      </c>
      <c r="D11" t="s">
        <v>147</v>
      </c>
      <c r="E11" t="s">
        <v>3009</v>
      </c>
      <c r="F11" t="s">
        <v>3010</v>
      </c>
    </row>
    <row r="12" spans="1:6" x14ac:dyDescent="0.35">
      <c r="A12" t="s">
        <v>148</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145</v>
      </c>
      <c r="B15" s="327">
        <v>10000</v>
      </c>
      <c r="C15" s="44">
        <v>0</v>
      </c>
      <c r="D15" s="44">
        <v>1</v>
      </c>
      <c r="E15" s="44">
        <v>0</v>
      </c>
      <c r="F15" s="44">
        <v>0</v>
      </c>
    </row>
    <row r="16" spans="1:6" x14ac:dyDescent="0.35">
      <c r="A16" t="s">
        <v>149</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138</v>
      </c>
    </row>
    <row r="30" spans="1:6" ht="7.15" customHeight="1" x14ac:dyDescent="0.35"/>
    <row r="31" spans="1:6" x14ac:dyDescent="0.35">
      <c r="A31" t="s">
        <v>35</v>
      </c>
      <c r="B31">
        <v>1.25</v>
      </c>
      <c r="C31" s="1" t="s">
        <v>138</v>
      </c>
    </row>
    <row r="33" spans="1:3" x14ac:dyDescent="0.35">
      <c r="A33" s="3" t="s">
        <v>36</v>
      </c>
    </row>
    <row r="34" spans="1:3" x14ac:dyDescent="0.35">
      <c r="A34" t="s">
        <v>2860</v>
      </c>
      <c r="B34" s="454">
        <v>1</v>
      </c>
    </row>
    <row r="35" spans="1:3" ht="7.4" customHeight="1" x14ac:dyDescent="0.35"/>
    <row r="36" spans="1:3" ht="4.9000000000000004" customHeight="1" x14ac:dyDescent="0.35"/>
    <row r="37" spans="1:3" x14ac:dyDescent="0.35">
      <c r="A37" t="s">
        <v>3016</v>
      </c>
      <c r="B37">
        <v>4</v>
      </c>
      <c r="C37" s="1" t="s">
        <v>3015</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2861</v>
      </c>
      <c r="B84" s="454">
        <v>1</v>
      </c>
    </row>
    <row r="85" spans="1:3" ht="7.4" customHeight="1" x14ac:dyDescent="0.35"/>
    <row r="86" spans="1:3" x14ac:dyDescent="0.35">
      <c r="A86" t="s">
        <v>39</v>
      </c>
      <c r="B86">
        <v>50</v>
      </c>
    </row>
    <row r="87" spans="1:3" ht="7.15" customHeight="1" x14ac:dyDescent="0.35"/>
    <row r="88" spans="1:3" x14ac:dyDescent="0.35">
      <c r="A88" t="s">
        <v>40</v>
      </c>
      <c r="B88">
        <v>0.3</v>
      </c>
      <c r="C88" s="1" t="s">
        <v>138</v>
      </c>
    </row>
    <row r="89" spans="1:3" ht="7.15" customHeight="1" x14ac:dyDescent="0.35"/>
    <row r="90" spans="1:3" x14ac:dyDescent="0.35">
      <c r="A90" t="s">
        <v>3011</v>
      </c>
      <c r="B90"/>
    </row>
    <row r="91" spans="1:3" x14ac:dyDescent="0.35">
      <c r="A91" s="354" t="s">
        <v>4</v>
      </c>
      <c r="B91">
        <f>'Mach 1'!B90*0.66</f>
        <v>13.200000000000001</v>
      </c>
      <c r="C91" s="1" t="s">
        <v>3012</v>
      </c>
    </row>
    <row r="92" spans="1:3" x14ac:dyDescent="0.35">
      <c r="A92" s="354" t="s">
        <v>2374</v>
      </c>
      <c r="B92">
        <f>'Mach 1'!B91*0.66</f>
        <v>13.200000000000001</v>
      </c>
      <c r="C92" s="1" t="s">
        <v>3012</v>
      </c>
    </row>
    <row r="93" spans="1:3" x14ac:dyDescent="0.35">
      <c r="A93" s="354" t="s">
        <v>10</v>
      </c>
      <c r="B93">
        <f>'Mach 1'!B92*0.66</f>
        <v>4.62</v>
      </c>
      <c r="C93" s="1" t="s">
        <v>3012</v>
      </c>
    </row>
    <row r="94" spans="1:3" x14ac:dyDescent="0.35">
      <c r="A94" s="354" t="s">
        <v>68</v>
      </c>
      <c r="B94">
        <f>'Mach 1'!B93*0.66</f>
        <v>13.200000000000001</v>
      </c>
      <c r="C94" s="1" t="s">
        <v>3012</v>
      </c>
    </row>
    <row r="95" spans="1:3" x14ac:dyDescent="0.35">
      <c r="A95" s="354" t="s">
        <v>69</v>
      </c>
      <c r="B95">
        <f>'Mach 1'!B94*0.66</f>
        <v>4.62</v>
      </c>
      <c r="C95" s="1" t="s">
        <v>3012</v>
      </c>
    </row>
    <row r="96" spans="1:3" x14ac:dyDescent="0.35">
      <c r="A96" s="354" t="s">
        <v>70</v>
      </c>
      <c r="B96">
        <f>'Mach 1'!B95*0.66</f>
        <v>4.62</v>
      </c>
      <c r="C96" s="1" t="s">
        <v>3012</v>
      </c>
    </row>
    <row r="97" spans="1:3" x14ac:dyDescent="0.35">
      <c r="A97" s="354" t="s">
        <v>7</v>
      </c>
      <c r="B97">
        <f>'Mach 1'!B96*0.66</f>
        <v>4.62</v>
      </c>
      <c r="C97" s="1" t="s">
        <v>3012</v>
      </c>
    </row>
    <row r="98" spans="1:3" x14ac:dyDescent="0.35">
      <c r="A98" s="354" t="s">
        <v>6</v>
      </c>
      <c r="B98">
        <f>'Mach 1'!B97*0.66</f>
        <v>13.200000000000001</v>
      </c>
      <c r="C98" s="1" t="s">
        <v>3012</v>
      </c>
    </row>
    <row r="99" spans="1:3" x14ac:dyDescent="0.35">
      <c r="A99" s="354" t="s">
        <v>2378</v>
      </c>
      <c r="B99">
        <f>'Mach 1'!B98*0.66</f>
        <v>13.200000000000001</v>
      </c>
      <c r="C99" s="1" t="s">
        <v>3012</v>
      </c>
    </row>
    <row r="100" spans="1:3" x14ac:dyDescent="0.35">
      <c r="A100" s="354" t="s">
        <v>84</v>
      </c>
      <c r="B100">
        <f>'Mach 1'!B99*0.66</f>
        <v>13.200000000000001</v>
      </c>
      <c r="C100" s="1" t="s">
        <v>3012</v>
      </c>
    </row>
    <row r="101" spans="1:3" x14ac:dyDescent="0.35">
      <c r="A101" s="354" t="s">
        <v>9</v>
      </c>
      <c r="B101">
        <f>'Mach 1'!B100*0.66</f>
        <v>4.62</v>
      </c>
      <c r="C101" s="1" t="s">
        <v>3012</v>
      </c>
    </row>
    <row r="102" spans="1:3" x14ac:dyDescent="0.35">
      <c r="A102" s="354" t="s">
        <v>2377</v>
      </c>
      <c r="B102">
        <f>'Mach 1'!B101*0.66</f>
        <v>4.62</v>
      </c>
      <c r="C102" s="1" t="s">
        <v>3012</v>
      </c>
    </row>
    <row r="103" spans="1:3" x14ac:dyDescent="0.35">
      <c r="A103" s="354" t="s">
        <v>71</v>
      </c>
      <c r="B103">
        <f>'Mach 1'!B102*0.66</f>
        <v>4.62</v>
      </c>
      <c r="C103" s="1" t="s">
        <v>3012</v>
      </c>
    </row>
    <row r="104" spans="1:3" x14ac:dyDescent="0.35">
      <c r="A104" s="354" t="s">
        <v>5</v>
      </c>
      <c r="B104">
        <f>'Mach 1'!B103*0.66</f>
        <v>13.200000000000001</v>
      </c>
      <c r="C104" s="1" t="s">
        <v>3012</v>
      </c>
    </row>
    <row r="105" spans="1:3" x14ac:dyDescent="0.35">
      <c r="A105" s="354" t="s">
        <v>2376</v>
      </c>
      <c r="B105">
        <f>'Mach 1'!B104*0.66</f>
        <v>13.200000000000001</v>
      </c>
      <c r="C105" s="1" t="s">
        <v>3012</v>
      </c>
    </row>
    <row r="106" spans="1:3" x14ac:dyDescent="0.35">
      <c r="A106" s="354" t="s">
        <v>8</v>
      </c>
      <c r="B106">
        <f>'Mach 1'!B105*0.66</f>
        <v>4.62</v>
      </c>
      <c r="C106" s="1" t="s">
        <v>3012</v>
      </c>
    </row>
    <row r="107" spans="1:3" x14ac:dyDescent="0.35">
      <c r="A107" s="354" t="s">
        <v>2375</v>
      </c>
      <c r="B107">
        <f>'Mach 1'!B106*0.66</f>
        <v>4.62</v>
      </c>
      <c r="C107" s="1" t="s">
        <v>3012</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3017</v>
      </c>
      <c r="B129">
        <v>23</v>
      </c>
      <c r="C129" s="1" t="s">
        <v>3019</v>
      </c>
    </row>
    <row r="130" spans="1:3" ht="4.1500000000000004" customHeight="1" x14ac:dyDescent="0.35"/>
    <row r="131" spans="1:3" x14ac:dyDescent="0.35">
      <c r="A131" t="s">
        <v>43</v>
      </c>
      <c r="B131">
        <v>18</v>
      </c>
      <c r="C131" s="1" t="s">
        <v>3018</v>
      </c>
    </row>
    <row r="132" spans="1:3" ht="3" customHeight="1" x14ac:dyDescent="0.35"/>
    <row r="133" spans="1:3" x14ac:dyDescent="0.35">
      <c r="A133" t="s">
        <v>44</v>
      </c>
      <c r="B133">
        <v>42.9</v>
      </c>
      <c r="C133" s="1" t="s">
        <v>144</v>
      </c>
    </row>
    <row r="135" spans="1:3" x14ac:dyDescent="0.35">
      <c r="A135" s="3" t="s">
        <v>45</v>
      </c>
    </row>
    <row r="136" spans="1:3" x14ac:dyDescent="0.35">
      <c r="A136" t="s">
        <v>46</v>
      </c>
      <c r="B136">
        <v>11.3</v>
      </c>
      <c r="C136" s="1" t="s">
        <v>142</v>
      </c>
    </row>
    <row r="138" spans="1:3" x14ac:dyDescent="0.35">
      <c r="B138" t="s">
        <v>47</v>
      </c>
      <c r="C138"/>
    </row>
    <row r="139" spans="1:3" x14ac:dyDescent="0.35">
      <c r="A139" s="449" t="str">
        <f>Price!A72</f>
        <v>lime</v>
      </c>
      <c r="B139" t="str">
        <f>Price!B72</f>
        <v>lime</v>
      </c>
      <c r="C139">
        <v>20</v>
      </c>
    </row>
    <row r="140" spans="1:3" x14ac:dyDescent="0.35">
      <c r="A140" s="449" t="str">
        <f>Price!A73</f>
        <v>agflow</v>
      </c>
      <c r="B140" t="str">
        <f>Price!B73</f>
        <v>at_seeding</v>
      </c>
      <c r="C140"/>
    </row>
    <row r="141" spans="1:3" x14ac:dyDescent="0.35">
      <c r="A141" s="449" t="str">
        <f>Price!A74</f>
        <v>urea-early</v>
      </c>
      <c r="B141" t="str">
        <f>Price!B74</f>
        <v>mid</v>
      </c>
      <c r="C141">
        <v>15</v>
      </c>
    </row>
    <row r="142" spans="1:3" x14ac:dyDescent="0.35">
      <c r="A142" s="449" t="str">
        <f>Price!A75</f>
        <v>flexi-n</v>
      </c>
      <c r="B142" t="str">
        <f>Price!B75</f>
        <v>late_cereal</v>
      </c>
      <c r="C142">
        <v>25</v>
      </c>
    </row>
    <row r="143" spans="1:3" x14ac:dyDescent="0.35">
      <c r="A143" s="449" t="str">
        <f>Price!A76</f>
        <v>ns31</v>
      </c>
      <c r="B143" t="str">
        <f>Price!B76</f>
        <v>late_oilseed</v>
      </c>
      <c r="C143">
        <v>20</v>
      </c>
    </row>
    <row r="144" spans="1:3" x14ac:dyDescent="0.35">
      <c r="A144" s="449" t="str">
        <f>Price!A77</f>
        <v>super</v>
      </c>
      <c r="B144" t="str">
        <f>Price!B77</f>
        <v>early_pas</v>
      </c>
      <c r="C144">
        <v>20</v>
      </c>
    </row>
    <row r="145" spans="1:3" x14ac:dyDescent="0.35">
      <c r="A145" s="449" t="str">
        <f>Price!A78</f>
        <v>mop</v>
      </c>
      <c r="B145" t="str">
        <f>Price!B78</f>
        <v>mid_pas</v>
      </c>
      <c r="C145">
        <v>20</v>
      </c>
    </row>
    <row r="147" spans="1:3" x14ac:dyDescent="0.35">
      <c r="A147" t="s">
        <v>51</v>
      </c>
      <c r="B147">
        <v>5</v>
      </c>
    </row>
    <row r="148" spans="1:3" ht="7.15" customHeight="1" x14ac:dyDescent="0.35"/>
    <row r="149" spans="1:3" x14ac:dyDescent="0.35">
      <c r="A149" t="s">
        <v>52</v>
      </c>
      <c r="B149">
        <v>0.25</v>
      </c>
      <c r="C149" s="1" t="s">
        <v>143</v>
      </c>
    </row>
    <row r="150" spans="1:3" ht="7.9" customHeight="1" x14ac:dyDescent="0.35"/>
    <row r="151" spans="1:3" x14ac:dyDescent="0.35">
      <c r="A151" t="s">
        <v>53</v>
      </c>
      <c r="B151">
        <v>20</v>
      </c>
      <c r="C151" s="1" t="s">
        <v>140</v>
      </c>
    </row>
    <row r="152" spans="1:3" ht="5.5" customHeight="1" x14ac:dyDescent="0.35"/>
    <row r="153" spans="1:3" x14ac:dyDescent="0.35">
      <c r="A153" t="s">
        <v>54</v>
      </c>
      <c r="B153">
        <v>0.3</v>
      </c>
    </row>
    <row r="154" spans="1:3" ht="6" customHeight="1" x14ac:dyDescent="0.35"/>
    <row r="155" spans="1:3" x14ac:dyDescent="0.35">
      <c r="A155" t="s">
        <v>55</v>
      </c>
      <c r="B155">
        <v>14.3</v>
      </c>
      <c r="C155" s="1" t="s">
        <v>144</v>
      </c>
    </row>
    <row r="157" spans="1:3" x14ac:dyDescent="0.35">
      <c r="A157" s="3" t="s">
        <v>56</v>
      </c>
    </row>
    <row r="158" spans="1:3" x14ac:dyDescent="0.35">
      <c r="A158" t="s">
        <v>57</v>
      </c>
      <c r="B158">
        <v>2</v>
      </c>
      <c r="C158" s="1" t="s">
        <v>141</v>
      </c>
    </row>
    <row r="159" spans="1:3" ht="6" customHeight="1" x14ac:dyDescent="0.35"/>
    <row r="160" spans="1:3" x14ac:dyDescent="0.35">
      <c r="A160" t="s">
        <v>58</v>
      </c>
      <c r="B160">
        <v>1.3</v>
      </c>
      <c r="C160" s="1" t="s">
        <v>13</v>
      </c>
    </row>
    <row r="162" spans="1:3" x14ac:dyDescent="0.35">
      <c r="A162" s="3" t="s">
        <v>93</v>
      </c>
    </row>
    <row r="163" spans="1:3" x14ac:dyDescent="0.35">
      <c r="A163" s="6"/>
      <c r="B163" s="6" t="s">
        <v>106</v>
      </c>
      <c r="C163" s="6" t="s">
        <v>107</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2023-11-24T05:41:25Z</dcterms:modified>
</cp:coreProperties>
</file>