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B88A572-7606-408F-8BEC-C654E7388913}" xr6:coauthVersionLast="47" xr6:coauthVersionMax="47" xr10:uidLastSave="{00000000-0000-0000-0000-000000000000}"/>
  <bookViews>
    <workbookView xWindow="19395" yWindow="-16320" windowWidth="29040" windowHeight="15720" tabRatio="658" firstSheet="4"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6" i="17" l="1"/>
  <c r="M26" i="17"/>
  <c r="J26" i="17"/>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AJ351" i="9" s="1"/>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14" i="6"/>
  <c r="Z30" i="17"/>
  <c r="K115" i="18"/>
  <c r="Z27" i="17"/>
  <c r="Z29" i="17"/>
  <c r="L32" i="9"/>
  <c r="L28" i="27" s="1"/>
  <c r="K95" i="18"/>
  <c r="X22" i="17"/>
  <c r="X29" i="17"/>
  <c r="W105" i="17"/>
  <c r="K76" i="18"/>
  <c r="K14"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14" i="6"/>
  <c r="Y25" i="17"/>
  <c r="AL353" i="9" a="1"/>
  <c r="AL353" i="9" s="1"/>
  <c r="AM353" i="9" s="1"/>
  <c r="AK354" i="9" s="1"/>
  <c r="P153" i="27"/>
  <c r="N25" i="9"/>
  <c r="N21" i="27" s="1"/>
  <c r="P32" i="9"/>
  <c r="P28" i="27" s="1"/>
  <c r="M14"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O26" i="9"/>
  <c r="O22" i="27" s="1"/>
  <c r="O25" i="9"/>
  <c r="O21" i="27" s="1"/>
  <c r="L23" i="17"/>
  <c r="K117" i="18"/>
  <c r="Z23" i="17"/>
  <c r="O14"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14"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14"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14"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K935" i="27" l="1"/>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Q135" i="18" a="1"/>
  <c r="Q135" i="18" s="1"/>
  <c r="AA135" i="18" a="1"/>
  <c r="AA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Y135" i="18" l="1"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F00D1515-C6E9-472C-B429-25CAC439AACE}">
      <text>
        <r>
          <rPr>
            <b/>
            <sz val="9"/>
            <color indexed="81"/>
            <rFont val="Tahoma"/>
            <family val="2"/>
          </rPr>
          <t>Michael:</t>
        </r>
        <r>
          <rPr>
            <sz val="9"/>
            <color indexed="81"/>
            <rFont val="Tahoma"/>
            <family val="2"/>
          </rPr>
          <t xml:space="preserve">
EOS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<sst xmlns="http://schemas.openxmlformats.org/spreadsheetml/2006/main" count="7424" uniqueCount="1239">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</sst>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3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298.01526863818009</c:v>
                </c:pt>
                <c:pt idx="3">
                  <c:v>901.57941990543645</c:v>
                </c:pt>
                <c:pt idx="4">
                  <c:v>1500.8521132418166</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3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3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66</v>
      </c>
      <c r="H23" s="199" t="b">
        <v>1</v>
      </c>
      <c r="I23" s="199" t="b">
        <v>1</v>
      </c>
      <c r="K23" s="663" t="s">
        <v>1082</v>
      </c>
      <c r="L23" s="199" t="b">
        <v>1</v>
      </c>
      <c r="M23" s="199" t="b">
        <v>1</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1164</v>
      </c>
      <c r="K106" s="17"/>
      <c r="L106" s="17"/>
      <c r="M106" s="23"/>
      <c r="N106" s="880" t="s">
        <v>909</v>
      </c>
      <c r="O106" s="24"/>
      <c r="P106" s="882" t="s">
        <v>908</v>
      </c>
      <c r="Q106" s="882"/>
      <c r="R106" s="882"/>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35">
      <c r="A107" s="6"/>
      <c r="B107" s="7"/>
      <c r="C107" s="17"/>
      <c r="D107" s="17"/>
      <c r="E107" s="17"/>
      <c r="F107" s="17"/>
      <c r="G107" s="192" t="s">
        <v>907</v>
      </c>
      <c r="H107" s="17"/>
      <c r="I107" s="17"/>
      <c r="J107" s="22" t="s">
        <v>1211</v>
      </c>
      <c r="K107" s="17"/>
      <c r="L107" s="23" t="s">
        <v>340</v>
      </c>
      <c r="M107" s="23" t="s">
        <v>342</v>
      </c>
      <c r="N107" s="881"/>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3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43603</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43604</v>
      </c>
      <c r="U113" s="32"/>
      <c r="V113" s="697">
        <f t="shared" si="2"/>
        <v>91</v>
      </c>
      <c r="W113" s="697">
        <f t="shared" si="0"/>
        <v>161</v>
      </c>
      <c r="X113" s="697">
        <f t="shared" si="1"/>
        <v>238</v>
      </c>
      <c r="Y113" s="32"/>
      <c r="Z113" s="697">
        <f t="shared" si="3"/>
        <v>133</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43604</v>
      </c>
      <c r="U114" s="32"/>
      <c r="V114" s="697">
        <f t="shared" si="2"/>
        <v>91</v>
      </c>
      <c r="W114" s="697">
        <f t="shared" si="0"/>
        <v>161</v>
      </c>
      <c r="X114" s="697">
        <f t="shared" si="1"/>
        <v>238</v>
      </c>
      <c r="Y114" s="32"/>
      <c r="Z114" s="697">
        <f t="shared" si="3"/>
        <v>133</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43604</v>
      </c>
      <c r="U115" s="32"/>
      <c r="V115" s="697">
        <f t="shared" si="2"/>
        <v>91</v>
      </c>
      <c r="W115" s="697">
        <f t="shared" si="0"/>
        <v>161</v>
      </c>
      <c r="X115" s="697">
        <f t="shared" si="1"/>
        <v>238</v>
      </c>
      <c r="Y115" s="32"/>
      <c r="Z115" s="697">
        <f t="shared" si="3"/>
        <v>133</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43604</v>
      </c>
      <c r="U116" s="32"/>
      <c r="V116" s="697">
        <f t="shared" si="2"/>
        <v>91</v>
      </c>
      <c r="W116" s="697">
        <f t="shared" si="0"/>
        <v>161</v>
      </c>
      <c r="X116" s="697">
        <f t="shared" si="1"/>
        <v>238</v>
      </c>
      <c r="Y116" s="32"/>
      <c r="Z116" s="697">
        <f t="shared" si="3"/>
        <v>133</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43604</v>
      </c>
      <c r="U117" s="32"/>
      <c r="V117" s="697">
        <f t="shared" si="2"/>
        <v>91</v>
      </c>
      <c r="W117" s="697">
        <f t="shared" si="0"/>
        <v>161</v>
      </c>
      <c r="X117" s="697">
        <f t="shared" si="1"/>
        <v>238</v>
      </c>
      <c r="Y117" s="32"/>
      <c r="Z117" s="697">
        <f t="shared" si="3"/>
        <v>133</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3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283</v>
      </c>
      <c r="I67" s="172" t="s">
        <v>284</v>
      </c>
      <c r="J67" s="172"/>
      <c r="K67" s="172"/>
      <c r="L67" s="172"/>
      <c r="M67" s="172"/>
      <c r="W67" s="16"/>
      <c r="X67" s="8"/>
      <c r="Y67" s="8"/>
      <c r="Z67" s="8"/>
    </row>
    <row r="68" spans="1:26" ht="12.75" customHeight="1" x14ac:dyDescent="0.3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3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3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3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4.5" outlineLevel="1" x14ac:dyDescent="0.3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4.5" outlineLevel="1" x14ac:dyDescent="0.3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4.5" outlineLevel="1" x14ac:dyDescent="0.3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4.5" outlineLevel="1" x14ac:dyDescent="0.3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4.5" outlineLevel="1" x14ac:dyDescent="0.3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4.5" outlineLevel="1" x14ac:dyDescent="0.3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4.5" outlineLevel="1" x14ac:dyDescent="0.3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4.5" outlineLevel="1" x14ac:dyDescent="0.3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4.5" outlineLevel="1" x14ac:dyDescent="0.3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4.5" outlineLevel="1" x14ac:dyDescent="0.3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4.5" outlineLevel="1" x14ac:dyDescent="0.3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4.5" outlineLevel="1" x14ac:dyDescent="0.3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4.5" outlineLevel="1" x14ac:dyDescent="0.3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4.5" outlineLevel="1" x14ac:dyDescent="0.3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4.5" outlineLevel="1" x14ac:dyDescent="0.3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4.5" outlineLevel="1" x14ac:dyDescent="0.3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4.5" outlineLevel="1" x14ac:dyDescent="0.3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4.5" outlineLevel="1" x14ac:dyDescent="0.3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4.5" outlineLevel="1" x14ac:dyDescent="0.3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4.5" outlineLevel="1" x14ac:dyDescent="0.3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4.5" outlineLevel="1" x14ac:dyDescent="0.3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4.5" outlineLevel="1" x14ac:dyDescent="0.3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4.5" outlineLevel="1" x14ac:dyDescent="0.3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4.5" outlineLevel="1" x14ac:dyDescent="0.3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4.5" outlineLevel="1" x14ac:dyDescent="0.3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4.5" outlineLevel="1" x14ac:dyDescent="0.3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4.5" outlineLevel="1" x14ac:dyDescent="0.3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4.5" outlineLevel="1" x14ac:dyDescent="0.3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4.5" outlineLevel="1" x14ac:dyDescent="0.3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4.5" outlineLevel="1" x14ac:dyDescent="0.3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4.5" outlineLevel="1" x14ac:dyDescent="0.3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4.5" outlineLevel="1" x14ac:dyDescent="0.3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4.5" outlineLevel="1" x14ac:dyDescent="0.3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4.5" outlineLevel="1" x14ac:dyDescent="0.3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4.5" outlineLevel="1" x14ac:dyDescent="0.3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4.5" outlineLevel="1" x14ac:dyDescent="0.3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4.5" outlineLevel="1" x14ac:dyDescent="0.3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4.5" outlineLevel="1" x14ac:dyDescent="0.3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4.5" outlineLevel="1" x14ac:dyDescent="0.3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4.5" outlineLevel="1" x14ac:dyDescent="0.3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4.5" outlineLevel="1" x14ac:dyDescent="0.3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4.5" outlineLevel="1" x14ac:dyDescent="0.3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4.5" outlineLevel="1" x14ac:dyDescent="0.3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4.5" outlineLevel="1" x14ac:dyDescent="0.3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4.5" outlineLevel="1" x14ac:dyDescent="0.3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4.5" outlineLevel="1" x14ac:dyDescent="0.3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4.5" outlineLevel="1" x14ac:dyDescent="0.3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4.5" outlineLevel="1" x14ac:dyDescent="0.3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4.5" outlineLevel="1" x14ac:dyDescent="0.3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4.5" outlineLevel="1" x14ac:dyDescent="0.3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45">
      <c r="A176" s="6"/>
      <c r="B176" s="7"/>
      <c r="C176" s="17"/>
      <c r="D176" s="17"/>
      <c r="E176" s="17"/>
      <c r="F176" s="26"/>
      <c r="N176" s="511" t="str">
        <f>IF(OR(N125:N175),"Error","")</f>
        <v/>
      </c>
      <c r="Y176" t="s">
        <v>935</v>
      </c>
      <c r="Z176">
        <v>0</v>
      </c>
      <c r="AA176">
        <v>1</v>
      </c>
      <c r="AB176">
        <v>2</v>
      </c>
      <c r="AC176">
        <v>1</v>
      </c>
      <c r="AX176" s="16"/>
      <c r="AY176" s="8"/>
      <c r="AZ176" s="8"/>
      <c r="BA176" s="8"/>
    </row>
    <row r="177" spans="1:53" ht="14.5" outlineLevel="1" x14ac:dyDescent="0.35">
      <c r="A177" s="6"/>
      <c r="B177" s="7"/>
      <c r="C177" s="17"/>
      <c r="D177" s="17"/>
      <c r="E177" s="17"/>
      <c r="F177" s="26"/>
      <c r="Y177" t="s">
        <v>61</v>
      </c>
      <c r="Z177">
        <v>1</v>
      </c>
      <c r="AA177">
        <v>1</v>
      </c>
      <c r="AB177">
        <v>2</v>
      </c>
      <c r="AC177">
        <v>0</v>
      </c>
      <c r="AX177" s="16"/>
      <c r="AY177" s="8"/>
      <c r="AZ177" s="8"/>
      <c r="BA177" s="8"/>
    </row>
    <row r="178" spans="1:53" ht="14.5" outlineLevel="1" x14ac:dyDescent="0.3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4.5" outlineLevel="1" x14ac:dyDescent="0.3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4.5" outlineLevel="1" x14ac:dyDescent="0.3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4.5" outlineLevel="1" x14ac:dyDescent="0.3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4.5" outlineLevel="1" x14ac:dyDescent="0.3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4.5" outlineLevel="1" x14ac:dyDescent="0.3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4.5" outlineLevel="1" x14ac:dyDescent="0.3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4.5" outlineLevel="1" x14ac:dyDescent="0.3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4.5" outlineLevel="1" x14ac:dyDescent="0.3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4.5" outlineLevel="1" x14ac:dyDescent="0.3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4.5" outlineLevel="1" x14ac:dyDescent="0.3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4.5" outlineLevel="1" x14ac:dyDescent="0.3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4.5" outlineLevel="1" x14ac:dyDescent="0.3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4.5" outlineLevel="1" x14ac:dyDescent="0.3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4.5" outlineLevel="1" x14ac:dyDescent="0.3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4.5" outlineLevel="1" x14ac:dyDescent="0.3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4.5" outlineLevel="1" x14ac:dyDescent="0.3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4.5" outlineLevel="1" x14ac:dyDescent="0.3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4.5" outlineLevel="1" x14ac:dyDescent="0.3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4.5" outlineLevel="1" x14ac:dyDescent="0.3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4.5" outlineLevel="1" x14ac:dyDescent="0.3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4.5" outlineLevel="1" x14ac:dyDescent="0.3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4.5" outlineLevel="1" x14ac:dyDescent="0.3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4.5" outlineLevel="1" x14ac:dyDescent="0.3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4.5" outlineLevel="1" x14ac:dyDescent="0.3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4.5" outlineLevel="1" x14ac:dyDescent="0.3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4.5" outlineLevel="1" x14ac:dyDescent="0.3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4.5" outlineLevel="1" x14ac:dyDescent="0.3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4.5" outlineLevel="1" x14ac:dyDescent="0.3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4.5" outlineLevel="1" x14ac:dyDescent="0.3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4.5" outlineLevel="1" x14ac:dyDescent="0.3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4.5" outlineLevel="1" x14ac:dyDescent="0.3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4.5" outlineLevel="1" x14ac:dyDescent="0.3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4.5" outlineLevel="1" x14ac:dyDescent="0.3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4.5" outlineLevel="1" x14ac:dyDescent="0.3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4.5" outlineLevel="1" x14ac:dyDescent="0.3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4.5" outlineLevel="1" x14ac:dyDescent="0.3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4.5" outlineLevel="1" x14ac:dyDescent="0.3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4.5" outlineLevel="1" x14ac:dyDescent="0.3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4.5" outlineLevel="1" x14ac:dyDescent="0.3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4.5" outlineLevel="1" x14ac:dyDescent="0.3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4.5" outlineLevel="1" x14ac:dyDescent="0.3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4.5" outlineLevel="1" x14ac:dyDescent="0.3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4.5" outlineLevel="1" x14ac:dyDescent="0.3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4.5" outlineLevel="1" x14ac:dyDescent="0.3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4.5" outlineLevel="1" x14ac:dyDescent="0.3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4.5" outlineLevel="1" x14ac:dyDescent="0.3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4.5" outlineLevel="1" x14ac:dyDescent="0.3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4.5" outlineLevel="1" x14ac:dyDescent="0.3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4.5" outlineLevel="1" x14ac:dyDescent="0.3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4.5" outlineLevel="1" x14ac:dyDescent="0.3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4.5" outlineLevel="1" x14ac:dyDescent="0.3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4.5" outlineLevel="1" x14ac:dyDescent="0.3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4.5" outlineLevel="1" x14ac:dyDescent="0.3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4.5" outlineLevel="1" x14ac:dyDescent="0.3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4.5" outlineLevel="1" x14ac:dyDescent="0.3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4.5" outlineLevel="1" x14ac:dyDescent="0.3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4.5" outlineLevel="1" x14ac:dyDescent="0.3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4.5" outlineLevel="1" x14ac:dyDescent="0.3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4.5" outlineLevel="1" x14ac:dyDescent="0.3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4.5" outlineLevel="1" x14ac:dyDescent="0.3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4.5" outlineLevel="1" x14ac:dyDescent="0.3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4.5" outlineLevel="1" x14ac:dyDescent="0.3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4.5" outlineLevel="1" x14ac:dyDescent="0.3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4.5" outlineLevel="1" x14ac:dyDescent="0.3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4.5" outlineLevel="1" x14ac:dyDescent="0.3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4.5" outlineLevel="1" x14ac:dyDescent="0.3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4.5" outlineLevel="1" x14ac:dyDescent="0.3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4.5" outlineLevel="1" x14ac:dyDescent="0.3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4.5" outlineLevel="1" x14ac:dyDescent="0.3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4.5" outlineLevel="1" x14ac:dyDescent="0.3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4.5" outlineLevel="1" x14ac:dyDescent="0.3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4.5" outlineLevel="1" x14ac:dyDescent="0.3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4.5" outlineLevel="1" x14ac:dyDescent="0.3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4.5" outlineLevel="1" x14ac:dyDescent="0.3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4.5" outlineLevel="1" x14ac:dyDescent="0.3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4.5" outlineLevel="1" x14ac:dyDescent="0.3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4.5" outlineLevel="1" x14ac:dyDescent="0.3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4.5" outlineLevel="1" x14ac:dyDescent="0.3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4.5" outlineLevel="1" x14ac:dyDescent="0.3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4.5" outlineLevel="1" x14ac:dyDescent="0.3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4.5" outlineLevel="1" x14ac:dyDescent="0.3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4.5" outlineLevel="1" x14ac:dyDescent="0.3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4.5" outlineLevel="1" x14ac:dyDescent="0.3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4.5" outlineLevel="1" x14ac:dyDescent="0.3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4.5" outlineLevel="1" x14ac:dyDescent="0.3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4.5" outlineLevel="1" x14ac:dyDescent="0.3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4.5" outlineLevel="1" x14ac:dyDescent="0.3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4.5" outlineLevel="1" x14ac:dyDescent="0.3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4.5" outlineLevel="1" x14ac:dyDescent="0.3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4.5" outlineLevel="1" x14ac:dyDescent="0.3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4.5" outlineLevel="1" x14ac:dyDescent="0.3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4.5" outlineLevel="1" x14ac:dyDescent="0.3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4.5" outlineLevel="1" x14ac:dyDescent="0.3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4.5" outlineLevel="1" x14ac:dyDescent="0.3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4.5" outlineLevel="1" x14ac:dyDescent="0.3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4.5" outlineLevel="1" x14ac:dyDescent="0.3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4.5" outlineLevel="1" x14ac:dyDescent="0.3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4.5" outlineLevel="1" x14ac:dyDescent="0.3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4.5" outlineLevel="1" x14ac:dyDescent="0.3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4.5" outlineLevel="1" x14ac:dyDescent="0.3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4.5" outlineLevel="1" x14ac:dyDescent="0.3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4.5" outlineLevel="1" x14ac:dyDescent="0.3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4.5" outlineLevel="1" x14ac:dyDescent="0.3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4.5" outlineLevel="1" x14ac:dyDescent="0.3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4.5" outlineLevel="1" x14ac:dyDescent="0.3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4.5" outlineLevel="1" x14ac:dyDescent="0.3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4.5" outlineLevel="1" x14ac:dyDescent="0.3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4.5" outlineLevel="1" x14ac:dyDescent="0.3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4.5" outlineLevel="1" x14ac:dyDescent="0.3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4.5" outlineLevel="1" x14ac:dyDescent="0.3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4.5" outlineLevel="1" x14ac:dyDescent="0.3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4.5" outlineLevel="1" x14ac:dyDescent="0.3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4.5" outlineLevel="1" x14ac:dyDescent="0.3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4.5" outlineLevel="1" x14ac:dyDescent="0.3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4.5" outlineLevel="1" x14ac:dyDescent="0.3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4.5" outlineLevel="1" x14ac:dyDescent="0.3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4.5" outlineLevel="1" x14ac:dyDescent="0.3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4.5" outlineLevel="1" x14ac:dyDescent="0.3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4.5" outlineLevel="1" x14ac:dyDescent="0.3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4.5" outlineLevel="1" x14ac:dyDescent="0.3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4.5" outlineLevel="1" x14ac:dyDescent="0.3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4.5" outlineLevel="1" x14ac:dyDescent="0.3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4.5" outlineLevel="1" x14ac:dyDescent="0.3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4.5" outlineLevel="1" x14ac:dyDescent="0.3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4.5" outlineLevel="1" x14ac:dyDescent="0.3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4.5" outlineLevel="1" x14ac:dyDescent="0.3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4.5" outlineLevel="1" x14ac:dyDescent="0.3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4.5" outlineLevel="1" x14ac:dyDescent="0.3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4.5" outlineLevel="1" x14ac:dyDescent="0.3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4.5" outlineLevel="1" x14ac:dyDescent="0.3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4.5" outlineLevel="1" x14ac:dyDescent="0.3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4.5" outlineLevel="1" x14ac:dyDescent="0.3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4.5" outlineLevel="1" x14ac:dyDescent="0.3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4.5" outlineLevel="1" x14ac:dyDescent="0.3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4.5" outlineLevel="1" x14ac:dyDescent="0.3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4.5" outlineLevel="1" x14ac:dyDescent="0.3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4.5" outlineLevel="1" x14ac:dyDescent="0.3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4.5" outlineLevel="1" x14ac:dyDescent="0.3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4.5" outlineLevel="1" x14ac:dyDescent="0.3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4.5" outlineLevel="1" x14ac:dyDescent="0.3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4.5" outlineLevel="1" x14ac:dyDescent="0.3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4.5" outlineLevel="1" x14ac:dyDescent="0.3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4.5" outlineLevel="1" x14ac:dyDescent="0.3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4.5" outlineLevel="1" x14ac:dyDescent="0.3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4.5" outlineLevel="1" x14ac:dyDescent="0.3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4.5" outlineLevel="1" x14ac:dyDescent="0.3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4.5" outlineLevel="1" x14ac:dyDescent="0.3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4.5" outlineLevel="1" x14ac:dyDescent="0.3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4.5" outlineLevel="1" x14ac:dyDescent="0.3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4.5" outlineLevel="1" x14ac:dyDescent="0.3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4.5" outlineLevel="1" x14ac:dyDescent="0.3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4.5" outlineLevel="1" x14ac:dyDescent="0.3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4.5" outlineLevel="1" x14ac:dyDescent="0.3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4.5" outlineLevel="1" x14ac:dyDescent="0.3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4.5" outlineLevel="1" x14ac:dyDescent="0.3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4.5" outlineLevel="1" x14ac:dyDescent="0.3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4.5" outlineLevel="1" x14ac:dyDescent="0.3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4.5" outlineLevel="1" x14ac:dyDescent="0.3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4.5" outlineLevel="1" x14ac:dyDescent="0.3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4.5" outlineLevel="1" x14ac:dyDescent="0.3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4.5" outlineLevel="1" x14ac:dyDescent="0.3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4.5" outlineLevel="1" x14ac:dyDescent="0.3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4.5" outlineLevel="1" x14ac:dyDescent="0.3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4.5" outlineLevel="1" x14ac:dyDescent="0.3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4.5" outlineLevel="1" x14ac:dyDescent="0.3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4.5" outlineLevel="1" x14ac:dyDescent="0.3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4.5" outlineLevel="1" x14ac:dyDescent="0.3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4.5" outlineLevel="1" x14ac:dyDescent="0.3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4.5" outlineLevel="1" x14ac:dyDescent="0.3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4.5" outlineLevel="1" x14ac:dyDescent="0.3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4.5" outlineLevel="1" x14ac:dyDescent="0.3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4.5" outlineLevel="1" x14ac:dyDescent="0.3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4.5" outlineLevel="1" x14ac:dyDescent="0.3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4.5" outlineLevel="1" x14ac:dyDescent="0.3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4.5" outlineLevel="1" x14ac:dyDescent="0.3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4.5" outlineLevel="1" x14ac:dyDescent="0.3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4.5" outlineLevel="1" x14ac:dyDescent="0.3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4.5" outlineLevel="1" x14ac:dyDescent="0.3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4.5" outlineLevel="1" x14ac:dyDescent="0.3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4.5" outlineLevel="1" x14ac:dyDescent="0.3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4.5" outlineLevel="1" x14ac:dyDescent="0.3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4.5" outlineLevel="1" x14ac:dyDescent="0.3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4.5" outlineLevel="1" x14ac:dyDescent="0.3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4.5" outlineLevel="1" x14ac:dyDescent="0.3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4.5" outlineLevel="1" x14ac:dyDescent="0.3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4.5" outlineLevel="1" x14ac:dyDescent="0.3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4.5" outlineLevel="1" x14ac:dyDescent="0.3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4.5" outlineLevel="1" x14ac:dyDescent="0.3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4.5" outlineLevel="1" x14ac:dyDescent="0.3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4.5" outlineLevel="1" x14ac:dyDescent="0.3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4.5" outlineLevel="1" x14ac:dyDescent="0.3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4.5" outlineLevel="1" x14ac:dyDescent="0.3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4.5" outlineLevel="1" x14ac:dyDescent="0.3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4.5" outlineLevel="1" x14ac:dyDescent="0.3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4.5" outlineLevel="1" x14ac:dyDescent="0.3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4.5" outlineLevel="1" x14ac:dyDescent="0.3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4.5" outlineLevel="1" x14ac:dyDescent="0.3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4.5" outlineLevel="1" x14ac:dyDescent="0.3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4.5" outlineLevel="1" x14ac:dyDescent="0.3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4.5" outlineLevel="1" x14ac:dyDescent="0.3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4.5" outlineLevel="1" x14ac:dyDescent="0.3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4.5" outlineLevel="1" x14ac:dyDescent="0.3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4.5" outlineLevel="1" x14ac:dyDescent="0.3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4.5" outlineLevel="1" x14ac:dyDescent="0.3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4.5" outlineLevel="1" x14ac:dyDescent="0.3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4.5" outlineLevel="1" x14ac:dyDescent="0.3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4.5" outlineLevel="1" x14ac:dyDescent="0.3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3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15" customHeight="1" outlineLevel="1" x14ac:dyDescent="0.3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4" customHeight="1" outlineLevel="1" x14ac:dyDescent="0.3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3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15" customHeight="1" outlineLevel="1" thickBot="1" x14ac:dyDescent="0.4">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15" customHeight="1" outlineLevel="1" x14ac:dyDescent="0.3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4.5" outlineLevel="1" x14ac:dyDescent="0.3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3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3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3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3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3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3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3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3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3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3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3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15" customHeight="1" outlineLevel="1" x14ac:dyDescent="0.3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4" customHeight="1" outlineLevel="1" x14ac:dyDescent="0.3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15" customHeight="1" outlineLevel="1" thickBot="1" x14ac:dyDescent="0.4">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x14ac:dyDescent="0.3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15" customHeight="1" outlineLevel="1" x14ac:dyDescent="0.3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4" customHeight="1" outlineLevel="1" x14ac:dyDescent="0.3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15" customHeight="1" outlineLevel="1" thickBot="1" x14ac:dyDescent="0.4">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15" customHeight="1" outlineLevel="1" x14ac:dyDescent="0.3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3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4.5" outlineLevel="1" x14ac:dyDescent="0.3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4.5" outlineLevel="1" x14ac:dyDescent="0.3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4.5" outlineLevel="1" x14ac:dyDescent="0.3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3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3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4" customHeight="1" outlineLevel="1" x14ac:dyDescent="0.3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15" customHeight="1" outlineLevel="1" x14ac:dyDescent="0.3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883"/>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883"/>
      <c r="I652" s="17"/>
      <c r="J652" s="884" t="s">
        <v>977</v>
      </c>
      <c r="K652" s="882"/>
      <c r="L652" s="882"/>
      <c r="M652" s="882"/>
      <c r="N652" s="882"/>
      <c r="O652" s="882"/>
      <c r="P652" s="882"/>
      <c r="Q652" s="882"/>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37</v>
      </c>
      <c r="H653" s="883"/>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3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3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3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3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489" t="s">
        <v>332</v>
      </c>
      <c r="H64" s="234">
        <v>0</v>
      </c>
      <c r="I64" s="234">
        <f t="shared" si="0"/>
        <v>0</v>
      </c>
      <c r="J64" s="234">
        <v>250</v>
      </c>
      <c r="W64" s="16"/>
      <c r="X64" s="8"/>
      <c r="Y64" s="8"/>
      <c r="Z64" s="8"/>
    </row>
    <row r="65" spans="1:26" ht="12" customHeight="1" outlineLevel="1" x14ac:dyDescent="0.35">
      <c r="A65" s="6"/>
      <c r="B65" s="7"/>
      <c r="C65" s="17"/>
      <c r="D65" s="17"/>
      <c r="E65" s="17"/>
      <c r="F65" s="26"/>
      <c r="G65" s="489" t="s">
        <v>969</v>
      </c>
      <c r="H65" s="234">
        <v>0</v>
      </c>
      <c r="I65" s="234">
        <f t="shared" si="0"/>
        <v>0</v>
      </c>
      <c r="J65" s="234">
        <v>250</v>
      </c>
      <c r="W65" s="16"/>
      <c r="X65" s="8"/>
      <c r="Y65" s="8"/>
      <c r="Z65" s="8"/>
    </row>
    <row r="66" spans="1:26" ht="12" customHeight="1" outlineLevel="1" x14ac:dyDescent="0.35">
      <c r="A66" s="6"/>
      <c r="B66" s="7"/>
      <c r="C66" s="17"/>
      <c r="D66" s="17"/>
      <c r="E66" s="17"/>
      <c r="F66" s="26"/>
      <c r="G66" s="489" t="s">
        <v>71</v>
      </c>
      <c r="H66" s="234">
        <f>$S$62</f>
        <v>4</v>
      </c>
      <c r="I66" s="234">
        <f t="shared" si="0"/>
        <v>1</v>
      </c>
      <c r="J66" s="234">
        <v>250</v>
      </c>
      <c r="W66" s="16"/>
      <c r="X66" s="8"/>
      <c r="Y66" s="8"/>
      <c r="Z66" s="8"/>
    </row>
    <row r="67" spans="1:26" ht="12" customHeight="1" outlineLevel="1" x14ac:dyDescent="0.35">
      <c r="A67" s="6"/>
      <c r="B67" s="7"/>
      <c r="C67" s="17"/>
      <c r="D67" s="17"/>
      <c r="E67" s="17"/>
      <c r="F67" s="26"/>
      <c r="G67" s="489" t="s">
        <v>66</v>
      </c>
      <c r="H67" s="234">
        <f>$S$62</f>
        <v>4</v>
      </c>
      <c r="I67" s="234">
        <f t="shared" si="0"/>
        <v>1</v>
      </c>
      <c r="J67" s="234">
        <v>250</v>
      </c>
      <c r="W67" s="16"/>
      <c r="X67" s="8"/>
      <c r="Y67" s="8"/>
      <c r="Z67" s="8"/>
    </row>
    <row r="68" spans="1:26" ht="12" customHeight="1" outlineLevel="1" x14ac:dyDescent="0.35">
      <c r="A68" s="6"/>
      <c r="B68" s="7"/>
      <c r="C68" s="17"/>
      <c r="D68" s="17"/>
      <c r="E68" s="17"/>
      <c r="F68" s="26"/>
      <c r="G68" s="489" t="s">
        <v>331</v>
      </c>
      <c r="H68" s="234">
        <v>0</v>
      </c>
      <c r="I68" s="234">
        <f t="shared" si="0"/>
        <v>0</v>
      </c>
      <c r="J68" s="234">
        <v>250</v>
      </c>
      <c r="W68" s="16"/>
      <c r="X68" s="8"/>
      <c r="Y68" s="8"/>
      <c r="Z68" s="8"/>
    </row>
    <row r="69" spans="1:26" ht="12" customHeight="1" outlineLevel="1" x14ac:dyDescent="0.3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3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3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3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3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35">
      <c r="A74" s="6"/>
      <c r="B74" s="7"/>
      <c r="C74" s="17"/>
      <c r="D74" s="17"/>
      <c r="E74" s="17"/>
      <c r="F74" s="26"/>
      <c r="G74" s="489" t="s">
        <v>333</v>
      </c>
      <c r="H74" s="234">
        <v>0</v>
      </c>
      <c r="I74" s="234">
        <f t="shared" si="0"/>
        <v>0</v>
      </c>
      <c r="J74" s="234">
        <v>250</v>
      </c>
      <c r="W74" s="16"/>
      <c r="X74" s="8"/>
      <c r="Y74" s="8"/>
      <c r="Z74" s="8"/>
    </row>
    <row r="75" spans="1:26" ht="12" customHeight="1" outlineLevel="1" x14ac:dyDescent="0.35">
      <c r="A75" s="6"/>
      <c r="B75" s="7"/>
      <c r="C75" s="17"/>
      <c r="D75" s="17"/>
      <c r="E75" s="17"/>
      <c r="F75" s="26"/>
      <c r="G75" s="489" t="s">
        <v>1082</v>
      </c>
      <c r="H75" s="234">
        <v>0</v>
      </c>
      <c r="I75" s="234">
        <f t="shared" si="0"/>
        <v>0</v>
      </c>
      <c r="J75" s="234">
        <v>250</v>
      </c>
      <c r="W75" s="16"/>
      <c r="X75" s="8"/>
      <c r="Y75" s="8"/>
      <c r="Z75" s="8"/>
    </row>
    <row r="76" spans="1:26" ht="12" customHeight="1" outlineLevel="1" x14ac:dyDescent="0.35">
      <c r="A76" s="6"/>
      <c r="B76" s="7"/>
      <c r="C76" s="17"/>
      <c r="D76" s="17"/>
      <c r="E76" s="17"/>
      <c r="F76" s="26"/>
      <c r="G76" s="489" t="s">
        <v>334</v>
      </c>
      <c r="H76" s="234">
        <v>0</v>
      </c>
      <c r="I76" s="234">
        <f t="shared" si="0"/>
        <v>0</v>
      </c>
      <c r="J76" s="234">
        <v>250</v>
      </c>
      <c r="W76" s="16"/>
      <c r="X76" s="8"/>
      <c r="Y76" s="8"/>
      <c r="Z76" s="8"/>
    </row>
    <row r="77" spans="1:26" ht="12" customHeight="1" outlineLevel="1" x14ac:dyDescent="0.35">
      <c r="A77" s="6"/>
      <c r="B77" s="7"/>
      <c r="C77" s="17"/>
      <c r="D77" s="17"/>
      <c r="E77" s="17"/>
      <c r="F77" s="26"/>
      <c r="G77" s="489" t="s">
        <v>970</v>
      </c>
      <c r="H77" s="234">
        <v>0</v>
      </c>
      <c r="I77" s="234">
        <f t="shared" si="0"/>
        <v>0</v>
      </c>
      <c r="J77" s="234">
        <v>250</v>
      </c>
      <c r="W77" s="16"/>
      <c r="X77" s="8"/>
      <c r="Y77" s="8"/>
      <c r="Z77" s="8"/>
    </row>
    <row r="78" spans="1:26" ht="12" customHeight="1" outlineLevel="1" x14ac:dyDescent="0.35">
      <c r="A78" s="6"/>
      <c r="B78" s="7"/>
      <c r="C78" s="17"/>
      <c r="D78" s="17"/>
      <c r="E78" s="17"/>
      <c r="F78" s="26"/>
      <c r="G78" s="489" t="s">
        <v>335</v>
      </c>
      <c r="H78" s="234">
        <v>0</v>
      </c>
      <c r="I78" s="234">
        <f t="shared" si="0"/>
        <v>0</v>
      </c>
      <c r="J78" s="234">
        <v>250</v>
      </c>
      <c r="W78" s="16"/>
      <c r="X78" s="8"/>
      <c r="Y78" s="8"/>
      <c r="Z78" s="8"/>
    </row>
    <row r="79" spans="1:26" ht="12" customHeight="1" outlineLevel="1" x14ac:dyDescent="0.35">
      <c r="A79" s="6"/>
      <c r="B79" s="7"/>
      <c r="C79" s="17"/>
      <c r="D79" s="17"/>
      <c r="E79" s="17"/>
      <c r="F79" s="26"/>
      <c r="G79" s="489" t="s">
        <v>971</v>
      </c>
      <c r="H79" s="234">
        <v>0</v>
      </c>
      <c r="I79" s="234">
        <f t="shared" si="0"/>
        <v>0</v>
      </c>
      <c r="J79" s="234">
        <v>250</v>
      </c>
      <c r="W79" s="16"/>
      <c r="X79" s="8"/>
      <c r="Y79" s="8"/>
      <c r="Z79" s="8"/>
    </row>
    <row r="80" spans="1:26" ht="12" customHeight="1" outlineLevel="1" x14ac:dyDescent="0.35">
      <c r="A80" s="6"/>
      <c r="B80" s="7"/>
      <c r="C80" s="17"/>
      <c r="D80" s="17"/>
      <c r="E80" s="17"/>
      <c r="F80" s="26"/>
      <c r="G80" s="489" t="s">
        <v>72</v>
      </c>
      <c r="H80" s="234">
        <f>$S$62</f>
        <v>4</v>
      </c>
      <c r="I80" s="234">
        <f t="shared" si="0"/>
        <v>1</v>
      </c>
      <c r="J80" s="234">
        <v>250</v>
      </c>
      <c r="W80" s="16"/>
      <c r="X80" s="8"/>
      <c r="Y80" s="8"/>
      <c r="Z80" s="8"/>
    </row>
    <row r="81" spans="1:26" ht="12" customHeight="1" outlineLevel="1" x14ac:dyDescent="0.3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3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35">
      <c r="A83" s="6"/>
      <c r="B83" s="7"/>
      <c r="C83" s="17"/>
      <c r="D83" s="17"/>
      <c r="E83" s="17"/>
      <c r="F83" s="26"/>
      <c r="G83" s="489" t="s">
        <v>336</v>
      </c>
      <c r="H83" s="234">
        <v>0</v>
      </c>
      <c r="I83" s="234">
        <f t="shared" si="0"/>
        <v>0</v>
      </c>
      <c r="J83" s="234">
        <v>250</v>
      </c>
      <c r="W83" s="16"/>
      <c r="X83" s="8"/>
      <c r="Y83" s="8"/>
      <c r="Z83" s="8"/>
    </row>
    <row r="84" spans="1:26" ht="12" customHeight="1" outlineLevel="1" x14ac:dyDescent="0.35">
      <c r="A84" s="6"/>
      <c r="B84" s="7"/>
      <c r="C84" s="17"/>
      <c r="D84" s="17"/>
      <c r="E84" s="17"/>
      <c r="F84" s="26"/>
      <c r="G84" s="489" t="s">
        <v>972</v>
      </c>
      <c r="H84" s="234">
        <v>0</v>
      </c>
      <c r="I84" s="234">
        <f t="shared" si="0"/>
        <v>0</v>
      </c>
      <c r="J84" s="234">
        <v>250</v>
      </c>
      <c r="W84" s="16"/>
      <c r="X84" s="8"/>
      <c r="Y84" s="8"/>
      <c r="Z84" s="8"/>
    </row>
    <row r="85" spans="1:26" ht="12" customHeight="1" outlineLevel="1" x14ac:dyDescent="0.3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3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3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3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3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3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3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3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3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3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3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3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3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3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3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3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3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3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3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3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3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3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3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3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3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3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3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3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3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3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3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3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3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3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3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3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3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3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3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3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3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3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3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3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3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3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3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5" sqref="F2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370</v>
      </c>
      <c r="F22" s="641">
        <v>43603</v>
      </c>
      <c r="G22" s="641">
        <v>43589</v>
      </c>
      <c r="H22" s="1">
        <f t="shared" si="0"/>
        <v>43589</v>
      </c>
      <c r="I22" s="1">
        <f t="shared" si="0"/>
        <v>43589</v>
      </c>
      <c r="J22" s="1">
        <f>I22</f>
        <v>43589</v>
      </c>
      <c r="K22" s="641">
        <v>43604</v>
      </c>
      <c r="L22" s="1">
        <f>K22</f>
        <v>43604</v>
      </c>
      <c r="M22" s="1">
        <f>K22</f>
        <v>43604</v>
      </c>
      <c r="N22" s="1">
        <f t="shared" si="1"/>
        <v>43604</v>
      </c>
      <c r="O22" s="1">
        <f t="shared" si="1"/>
        <v>43604</v>
      </c>
      <c r="T22" t="s">
        <v>370</v>
      </c>
      <c r="U22" s="697">
        <f t="shared" ref="U22:U31" si="3">MIN(51,INT((F22 - DATE(YEAR(F22),1,1))/7))*7+IF(YEAR(F22)&gt;YEAR(F$21),364,0)</f>
        <v>133</v>
      </c>
      <c r="V22" s="697">
        <f t="shared" si="2"/>
        <v>119</v>
      </c>
      <c r="W22" s="697">
        <f t="shared" si="2"/>
        <v>119</v>
      </c>
      <c r="X22" s="697">
        <f t="shared" si="2"/>
        <v>119</v>
      </c>
      <c r="Y22" s="697">
        <f t="shared" si="2"/>
        <v>119</v>
      </c>
      <c r="Z22" s="697">
        <f t="shared" si="2"/>
        <v>133</v>
      </c>
      <c r="AA22" s="697">
        <f t="shared" si="2"/>
        <v>133</v>
      </c>
      <c r="AB22" s="697">
        <f t="shared" si="2"/>
        <v>133</v>
      </c>
      <c r="AC22" s="697">
        <f t="shared" si="2"/>
        <v>133</v>
      </c>
      <c r="AD22" s="697">
        <f t="shared" si="2"/>
        <v>133</v>
      </c>
      <c r="AL22" s="16"/>
      <c r="AM22" s="8"/>
      <c r="AN22" s="8"/>
      <c r="AO22" s="8"/>
    </row>
    <row r="23" spans="1:41" outlineLevel="1" x14ac:dyDescent="0.3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374</v>
      </c>
      <c r="F26" s="641">
        <v>43734</v>
      </c>
      <c r="G26" s="641">
        <v>43746</v>
      </c>
      <c r="H26" s="641">
        <v>43732</v>
      </c>
      <c r="I26" s="1">
        <f>G26</f>
        <v>43746</v>
      </c>
      <c r="J26" s="1">
        <f>H26</f>
        <v>43732</v>
      </c>
      <c r="K26" s="641">
        <v>43744</v>
      </c>
      <c r="L26" s="641">
        <v>43714</v>
      </c>
      <c r="M26" s="1">
        <f>K26</f>
        <v>43744</v>
      </c>
      <c r="N26" s="1">
        <f>L26</f>
        <v>43714</v>
      </c>
      <c r="O26" s="1">
        <f t="shared" si="1"/>
        <v>43714</v>
      </c>
      <c r="T26" t="s">
        <v>374</v>
      </c>
      <c r="U26" s="697">
        <f t="shared" si="3"/>
        <v>266</v>
      </c>
      <c r="V26" s="697">
        <f t="shared" si="2"/>
        <v>280</v>
      </c>
      <c r="W26" s="697">
        <f t="shared" si="2"/>
        <v>266</v>
      </c>
      <c r="X26" s="697">
        <f t="shared" si="2"/>
        <v>280</v>
      </c>
      <c r="Y26" s="697">
        <f t="shared" si="2"/>
        <v>266</v>
      </c>
      <c r="Z26" s="697">
        <f t="shared" si="2"/>
        <v>273</v>
      </c>
      <c r="AA26" s="697">
        <f t="shared" si="2"/>
        <v>245</v>
      </c>
      <c r="AB26" s="697">
        <f t="shared" si="2"/>
        <v>273</v>
      </c>
      <c r="AC26" s="697">
        <f t="shared" si="2"/>
        <v>245</v>
      </c>
      <c r="AD26" s="697">
        <f t="shared" si="2"/>
        <v>245</v>
      </c>
      <c r="AL26" s="16"/>
      <c r="AM26" s="8"/>
      <c r="AN26" s="8"/>
      <c r="AO26" s="8"/>
    </row>
    <row r="27" spans="1:41" outlineLevel="1" x14ac:dyDescent="0.35">
      <c r="A27" s="6"/>
      <c r="B27" s="7"/>
      <c r="C27" s="17"/>
      <c r="D27" s="26"/>
      <c r="E27" s="489" t="s">
        <v>375</v>
      </c>
      <c r="F27" s="641">
        <v>43784</v>
      </c>
      <c r="G27" s="641">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375</v>
      </c>
      <c r="U27" s="697">
        <f t="shared" si="3"/>
        <v>315</v>
      </c>
      <c r="V27" s="697">
        <f t="shared" si="2"/>
        <v>315</v>
      </c>
      <c r="W27" s="697">
        <f t="shared" si="2"/>
        <v>315</v>
      </c>
      <c r="X27" s="697">
        <f t="shared" si="2"/>
        <v>315</v>
      </c>
      <c r="Y27" s="697">
        <f t="shared" si="2"/>
        <v>315</v>
      </c>
      <c r="Z27" s="697">
        <f t="shared" si="2"/>
        <v>315</v>
      </c>
      <c r="AA27" s="697">
        <f t="shared" si="2"/>
        <v>315</v>
      </c>
      <c r="AB27" s="697">
        <f t="shared" si="2"/>
        <v>315</v>
      </c>
      <c r="AC27" s="697">
        <f t="shared" si="2"/>
        <v>315</v>
      </c>
      <c r="AD27" s="697">
        <f t="shared" si="2"/>
        <v>315</v>
      </c>
      <c r="AL27" s="16"/>
      <c r="AM27" s="8"/>
      <c r="AN27" s="8"/>
      <c r="AO27" s="8"/>
    </row>
    <row r="28" spans="1:41" outlineLevel="1" x14ac:dyDescent="0.35">
      <c r="A28" s="6"/>
      <c r="B28" s="7"/>
      <c r="C28" s="17"/>
      <c r="D28" s="26"/>
      <c r="E28" s="489" t="s">
        <v>376</v>
      </c>
      <c r="F28" s="641">
        <v>43831</v>
      </c>
      <c r="G28" s="641">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376</v>
      </c>
      <c r="U28" s="697">
        <f t="shared" si="3"/>
        <v>364</v>
      </c>
      <c r="V28" s="697">
        <f t="shared" si="2"/>
        <v>364</v>
      </c>
      <c r="W28" s="697">
        <f t="shared" si="2"/>
        <v>364</v>
      </c>
      <c r="X28" s="697">
        <f t="shared" si="2"/>
        <v>364</v>
      </c>
      <c r="Y28" s="697">
        <f t="shared" si="2"/>
        <v>364</v>
      </c>
      <c r="Z28" s="697">
        <f t="shared" si="2"/>
        <v>364</v>
      </c>
      <c r="AA28" s="697">
        <f t="shared" si="2"/>
        <v>364</v>
      </c>
      <c r="AB28" s="697">
        <f t="shared" si="2"/>
        <v>364</v>
      </c>
      <c r="AC28" s="697">
        <f t="shared" si="2"/>
        <v>364</v>
      </c>
      <c r="AD28" s="697">
        <f t="shared" si="2"/>
        <v>364</v>
      </c>
      <c r="AL28" s="16"/>
      <c r="AM28" s="8"/>
      <c r="AN28" s="8"/>
      <c r="AO28" s="8"/>
    </row>
    <row r="29" spans="1:41" outlineLevel="1" x14ac:dyDescent="0.35">
      <c r="A29" s="6"/>
      <c r="B29" s="7"/>
      <c r="C29" s="17"/>
      <c r="D29" s="26"/>
      <c r="E29" s="489" t="s">
        <v>377</v>
      </c>
      <c r="F29" s="641">
        <v>43862</v>
      </c>
      <c r="G29" s="641">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377</v>
      </c>
      <c r="U29" s="697">
        <f t="shared" si="3"/>
        <v>392</v>
      </c>
      <c r="V29" s="697">
        <f t="shared" si="2"/>
        <v>392</v>
      </c>
      <c r="W29" s="697">
        <f t="shared" si="2"/>
        <v>392</v>
      </c>
      <c r="X29" s="697">
        <f t="shared" si="2"/>
        <v>392</v>
      </c>
      <c r="Y29" s="697">
        <f t="shared" si="2"/>
        <v>392</v>
      </c>
      <c r="Z29" s="697">
        <f t="shared" si="2"/>
        <v>392</v>
      </c>
      <c r="AA29" s="697">
        <f t="shared" si="2"/>
        <v>392</v>
      </c>
      <c r="AB29" s="697">
        <f t="shared" si="2"/>
        <v>392</v>
      </c>
      <c r="AC29" s="697">
        <f t="shared" si="2"/>
        <v>392</v>
      </c>
      <c r="AD29" s="697">
        <f t="shared" si="2"/>
        <v>392</v>
      </c>
      <c r="AL29" s="16"/>
      <c r="AM29" s="8"/>
      <c r="AN29" s="8"/>
      <c r="AO29" s="8"/>
    </row>
    <row r="30" spans="1:41" outlineLevel="1" x14ac:dyDescent="0.35">
      <c r="A30" s="6"/>
      <c r="B30" s="7"/>
      <c r="C30" s="17"/>
      <c r="D30" s="26"/>
      <c r="E30" s="490" t="s">
        <v>378</v>
      </c>
      <c r="F30" s="641">
        <v>43891</v>
      </c>
      <c r="G30" s="641">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378</v>
      </c>
      <c r="U30" s="697">
        <f t="shared" si="3"/>
        <v>420</v>
      </c>
      <c r="V30" s="697">
        <f t="shared" si="2"/>
        <v>420</v>
      </c>
      <c r="W30" s="697">
        <f t="shared" si="2"/>
        <v>420</v>
      </c>
      <c r="X30" s="697">
        <f t="shared" si="2"/>
        <v>420</v>
      </c>
      <c r="Y30" s="697">
        <f t="shared" si="2"/>
        <v>420</v>
      </c>
      <c r="Z30" s="697">
        <f t="shared" si="2"/>
        <v>420</v>
      </c>
      <c r="AA30" s="697">
        <f t="shared" si="2"/>
        <v>420</v>
      </c>
      <c r="AB30" s="697">
        <f t="shared" si="2"/>
        <v>420</v>
      </c>
      <c r="AC30" s="697">
        <f t="shared" si="2"/>
        <v>420</v>
      </c>
      <c r="AD30" s="697">
        <f t="shared" si="2"/>
        <v>420</v>
      </c>
      <c r="AL30" s="16"/>
      <c r="AM30" s="8"/>
      <c r="AN30" s="8"/>
      <c r="AO30" s="8"/>
    </row>
    <row r="31" spans="1:41" ht="15" customHeight="1" outlineLevel="1" x14ac:dyDescent="0.3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5" t="s">
        <v>756</v>
      </c>
      <c r="H95" s="885"/>
      <c r="I95" s="885"/>
      <c r="J95" s="885"/>
      <c r="K95" s="885" t="s">
        <v>757</v>
      </c>
      <c r="L95" s="885"/>
      <c r="M95" s="885" t="s">
        <v>758</v>
      </c>
      <c r="N95" s="885"/>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761</v>
      </c>
      <c r="F99" s="623">
        <f>F22+G56</f>
        <v>43603</v>
      </c>
      <c r="G99" s="623">
        <f t="shared" ref="G99:O99" si="14">G22+H56</f>
        <v>43589</v>
      </c>
      <c r="H99" s="623">
        <f t="shared" si="14"/>
        <v>43589</v>
      </c>
      <c r="I99" s="623">
        <f t="shared" si="14"/>
        <v>43589</v>
      </c>
      <c r="J99" s="623">
        <f t="shared" si="14"/>
        <v>43589</v>
      </c>
      <c r="K99" s="623">
        <f t="shared" si="14"/>
        <v>43604</v>
      </c>
      <c r="L99" s="623">
        <f t="shared" si="14"/>
        <v>43604</v>
      </c>
      <c r="M99" s="623">
        <f t="shared" si="14"/>
        <v>43604</v>
      </c>
      <c r="N99" s="623">
        <f t="shared" si="14"/>
        <v>43604</v>
      </c>
      <c r="O99" s="623">
        <f t="shared" si="14"/>
        <v>43604</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133</v>
      </c>
      <c r="AA99" s="697">
        <f t="shared" ref="AA99:AA112" si="21">MIN(51,INT((L99 - DATE(YEAR(L99),1,1))/7))*7+IF(YEAR(L99)&gt;YEAR(L$98),364,0)</f>
        <v>133</v>
      </c>
      <c r="AB99" s="697">
        <f t="shared" ref="AB99:AB112" si="22">MIN(51,INT((M99 - DATE(YEAR(M99),1,1))/7))*7+IF(YEAR(M99)&gt;YEAR(M$98),364,0)</f>
        <v>133</v>
      </c>
      <c r="AC99" s="697">
        <f t="shared" ref="AC99:AC112" si="23">MIN(51,INT((N99 - DATE(YEAR(N99),1,1))/7))*7+IF(YEAR(N99)&gt;YEAR(N$98),364,0)</f>
        <v>133</v>
      </c>
      <c r="AD99" s="697">
        <f t="shared" ref="AD99:AD112" si="24">MIN(51,INT((O99 - DATE(YEAR(O99),1,1))/7))*7+IF(YEAR(O99)&gt;YEAR(O$98),364,0)</f>
        <v>133</v>
      </c>
      <c r="AL99" s="16"/>
      <c r="AM99" s="8"/>
      <c r="AN99" s="8"/>
      <c r="AO99" s="8"/>
    </row>
    <row r="100" spans="1:41" outlineLevel="1" x14ac:dyDescent="0.35">
      <c r="A100" s="6"/>
      <c r="B100" s="7"/>
      <c r="C100" s="17"/>
      <c r="D100" s="33"/>
      <c r="E100" s="27" t="s">
        <v>762</v>
      </c>
      <c r="F100" s="622">
        <f>F99+G50</f>
        <v>43610</v>
      </c>
      <c r="G100" s="622">
        <f t="shared" ref="G100:O101" si="25">G99+H50</f>
        <v>43596</v>
      </c>
      <c r="H100" s="622">
        <f t="shared" si="25"/>
        <v>43596</v>
      </c>
      <c r="I100" s="622">
        <f t="shared" si="25"/>
        <v>43596</v>
      </c>
      <c r="J100" s="622">
        <f t="shared" si="25"/>
        <v>43596</v>
      </c>
      <c r="K100" s="622">
        <f t="shared" si="25"/>
        <v>43611</v>
      </c>
      <c r="L100" s="622">
        <f t="shared" si="25"/>
        <v>43611</v>
      </c>
      <c r="M100" s="622">
        <f t="shared" si="25"/>
        <v>43611</v>
      </c>
      <c r="N100" s="622">
        <f t="shared" si="25"/>
        <v>43611</v>
      </c>
      <c r="O100" s="622">
        <f t="shared" si="25"/>
        <v>43611</v>
      </c>
      <c r="R100" s="149"/>
      <c r="T100" t="s">
        <v>762</v>
      </c>
      <c r="U100" s="697">
        <f t="shared" si="15"/>
        <v>140</v>
      </c>
      <c r="V100" s="697">
        <f t="shared" si="16"/>
        <v>126</v>
      </c>
      <c r="W100" s="697">
        <f t="shared" si="17"/>
        <v>126</v>
      </c>
      <c r="X100" s="697">
        <f t="shared" si="18"/>
        <v>126</v>
      </c>
      <c r="Y100" s="697">
        <f t="shared" si="19"/>
        <v>126</v>
      </c>
      <c r="Z100" s="697">
        <f t="shared" si="20"/>
        <v>140</v>
      </c>
      <c r="AA100" s="697">
        <f t="shared" si="21"/>
        <v>140</v>
      </c>
      <c r="AB100" s="697">
        <f t="shared" si="22"/>
        <v>140</v>
      </c>
      <c r="AC100" s="697">
        <f t="shared" si="23"/>
        <v>140</v>
      </c>
      <c r="AD100" s="697">
        <f t="shared" si="24"/>
        <v>140</v>
      </c>
      <c r="AL100" s="16"/>
      <c r="AM100" s="8"/>
      <c r="AN100" s="8"/>
      <c r="AO100" s="8"/>
    </row>
    <row r="101" spans="1:41" outlineLevel="1" x14ac:dyDescent="0.35">
      <c r="A101" s="6"/>
      <c r="B101" s="7"/>
      <c r="C101" s="17"/>
      <c r="D101" s="26"/>
      <c r="E101" s="27" t="s">
        <v>763</v>
      </c>
      <c r="F101" s="622">
        <f>F100+G51</f>
        <v>43617</v>
      </c>
      <c r="G101" s="622">
        <f t="shared" si="25"/>
        <v>43603</v>
      </c>
      <c r="H101" s="622">
        <f t="shared" si="25"/>
        <v>43603</v>
      </c>
      <c r="I101" s="622">
        <f t="shared" si="25"/>
        <v>43603</v>
      </c>
      <c r="J101" s="622">
        <f t="shared" si="25"/>
        <v>43603</v>
      </c>
      <c r="K101" s="622">
        <f t="shared" si="25"/>
        <v>43618</v>
      </c>
      <c r="L101" s="622">
        <f t="shared" si="25"/>
        <v>43618</v>
      </c>
      <c r="M101" s="622">
        <f t="shared" si="25"/>
        <v>43618</v>
      </c>
      <c r="N101" s="622">
        <f t="shared" si="25"/>
        <v>43618</v>
      </c>
      <c r="O101" s="622">
        <f t="shared" si="25"/>
        <v>43618</v>
      </c>
      <c r="R101" s="149"/>
      <c r="S101" s="149"/>
      <c r="T101" s="149" t="s">
        <v>763</v>
      </c>
      <c r="U101" s="697">
        <f t="shared" si="15"/>
        <v>147</v>
      </c>
      <c r="V101" s="697">
        <f t="shared" si="16"/>
        <v>133</v>
      </c>
      <c r="W101" s="697">
        <f t="shared" si="17"/>
        <v>133</v>
      </c>
      <c r="X101" s="697">
        <f t="shared" si="18"/>
        <v>133</v>
      </c>
      <c r="Y101" s="697">
        <f t="shared" si="19"/>
        <v>133</v>
      </c>
      <c r="Z101" s="697">
        <f t="shared" si="20"/>
        <v>147</v>
      </c>
      <c r="AA101" s="697">
        <f t="shared" si="21"/>
        <v>147</v>
      </c>
      <c r="AB101" s="697">
        <f t="shared" si="22"/>
        <v>147</v>
      </c>
      <c r="AC101" s="697">
        <f t="shared" si="23"/>
        <v>147</v>
      </c>
      <c r="AD101" s="697">
        <f t="shared" si="24"/>
        <v>147</v>
      </c>
      <c r="AL101" s="16"/>
      <c r="AM101" s="8"/>
      <c r="AN101" s="8"/>
      <c r="AO101" s="8"/>
    </row>
    <row r="102" spans="1:41" outlineLevel="1" x14ac:dyDescent="0.35">
      <c r="A102" s="6"/>
      <c r="B102" s="7"/>
      <c r="C102" s="17"/>
      <c r="D102" s="26"/>
      <c r="E102" s="27" t="s">
        <v>764</v>
      </c>
      <c r="F102" s="622">
        <f>F101+G52</f>
        <v>43624</v>
      </c>
      <c r="G102" s="622">
        <f t="shared" ref="G102:O102" si="26">G101+H52</f>
        <v>43610</v>
      </c>
      <c r="H102" s="622">
        <f t="shared" si="26"/>
        <v>43610</v>
      </c>
      <c r="I102" s="622">
        <f t="shared" si="26"/>
        <v>43610</v>
      </c>
      <c r="J102" s="622">
        <f t="shared" si="26"/>
        <v>43610</v>
      </c>
      <c r="K102" s="622">
        <f t="shared" si="26"/>
        <v>43625</v>
      </c>
      <c r="L102" s="622">
        <f t="shared" si="26"/>
        <v>43625</v>
      </c>
      <c r="M102" s="622">
        <f t="shared" si="26"/>
        <v>43625</v>
      </c>
      <c r="N102" s="622">
        <f t="shared" si="26"/>
        <v>43625</v>
      </c>
      <c r="O102" s="622">
        <f t="shared" si="26"/>
        <v>43625</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154</v>
      </c>
      <c r="AA102" s="697">
        <f t="shared" si="21"/>
        <v>154</v>
      </c>
      <c r="AB102" s="697">
        <f t="shared" si="22"/>
        <v>154</v>
      </c>
      <c r="AC102" s="697">
        <f t="shared" si="23"/>
        <v>154</v>
      </c>
      <c r="AD102" s="697">
        <f t="shared" si="24"/>
        <v>154</v>
      </c>
      <c r="AL102" s="16"/>
      <c r="AM102" s="8"/>
      <c r="AN102" s="8"/>
      <c r="AO102" s="8"/>
    </row>
    <row r="103" spans="1:41" outlineLevel="1" x14ac:dyDescent="0.3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1" priority="16">
      <formula>(F24&lt;F23)</formula>
    </cfRule>
  </conditionalFormatting>
  <conditionalFormatting sqref="F22:N22">
    <cfRule type="expression" dxfId="30" priority="17">
      <formula>(F22&lt;F21)</formula>
    </cfRule>
    <cfRule type="expression" dxfId="29" priority="18">
      <formula>(F22&lt;#REF!)</formula>
    </cfRule>
  </conditionalFormatting>
  <conditionalFormatting sqref="F21:O21 O22 J24 O24">
    <cfRule type="expression" dxfId="28" priority="19">
      <formula>(F21&lt;#REF!)</formula>
    </cfRule>
  </conditionalFormatting>
  <conditionalFormatting sqref="F23:O23">
    <cfRule type="expression" dxfId="27" priority="6">
      <formula>(F23&lt;F22)</formula>
    </cfRule>
  </conditionalFormatting>
  <conditionalFormatting sqref="F25:O31">
    <cfRule type="expression" dxfId="26" priority="1">
      <formula>(F25&lt;F24)</formula>
    </cfRule>
  </conditionalFormatting>
  <conditionalFormatting sqref="G23">
    <cfRule type="expression" dxfId="25" priority="7">
      <formula>(G23&lt;#REF!)</formula>
    </cfRule>
  </conditionalFormatting>
  <conditionalFormatting sqref="G25">
    <cfRule type="expression" dxfId="24" priority="13">
      <formula>(G25&lt;#REF!)</formula>
    </cfRule>
  </conditionalFormatting>
  <conditionalFormatting sqref="H26">
    <cfRule type="expression" dxfId="23" priority="5">
      <formula>(H26&lt;#REF!)</formula>
    </cfRule>
  </conditionalFormatting>
  <conditionalFormatting sqref="K26:L26">
    <cfRule type="expression" dxfId="22" priority="3">
      <formula>(K26&lt;#REF!)</formula>
    </cfRule>
  </conditionalFormatting>
  <conditionalFormatting sqref="K24:N24">
    <cfRule type="expression" dxfId="21" priority="8">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3" customHeight="1" x14ac:dyDescent="0.3">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5" customHeight="1" outlineLevel="1" x14ac:dyDescent="0.3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5"/>
      <c r="F99" s="886"/>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3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3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3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3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15" customHeight="1" outlineLevel="1" x14ac:dyDescent="0.3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898" zoomScale="80" zoomScaleNormal="80" workbookViewId="0">
      <selection activeCell="K918" sqref="K918:S9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420</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133</v>
      </c>
      <c r="Q21" s="873">
        <v>133</v>
      </c>
      <c r="R21" s="874">
        <v>133</v>
      </c>
      <c r="S21" s="874">
        <v>133</v>
      </c>
      <c r="T21" s="874">
        <v>133</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0.9642857142857143</v>
      </c>
      <c r="Q26" s="847">
        <f>MIN(1,(MAX(0, Periods!AA24-(Q$21+Q$20))+MAX(0,Q$21-Periods!AA23))/(Periods!AA24-Periods!AA23))</f>
        <v>0.9642857142857143</v>
      </c>
      <c r="R26" s="847">
        <f>MIN(1,(MAX(0, Periods!AB24-(R$21+R$20))+MAX(0,R$21-Periods!AB23))/(Periods!AB24-Periods!AB23))</f>
        <v>0.9642857142857143</v>
      </c>
      <c r="S26" s="847">
        <f>MIN(1,(MAX(0, Periods!AC24-(S$21+S$20))+MAX(0,S$21-Periods!AC23))/(Periods!AC24-Periods!AC23))</f>
        <v>0.9642857142857143</v>
      </c>
      <c r="T26" s="847">
        <f>MIN(1,(MAX(0, Periods!AD24-(T$21+T$20))+MAX(0,T$21-Periods!AD23))/(Periods!AD24-Periods!AD23))</f>
        <v>0.9642857142857143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4" customHeight="1" outlineLevel="1" collapsed="1" x14ac:dyDescent="0.3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87"/>
      <c r="I61" s="888"/>
      <c r="J61" s="888"/>
      <c r="K61" s="888"/>
      <c r="L61" s="888"/>
      <c r="M61" s="888"/>
      <c r="N61" s="888"/>
      <c r="O61" s="888"/>
      <c r="P61" s="888"/>
      <c r="Q61" s="888"/>
      <c r="R61" s="888"/>
      <c r="S61" s="888"/>
      <c r="T61" s="889"/>
      <c r="U61" s="512"/>
      <c r="V61" s="512"/>
      <c r="W61" s="512"/>
      <c r="X61" s="512"/>
      <c r="Y61" s="512"/>
      <c r="Z61" s="86"/>
      <c r="AA61" s="13"/>
      <c r="AB61" s="13"/>
      <c r="AC61" s="13"/>
      <c r="AD61" s="13"/>
      <c r="AE61" s="16"/>
      <c r="AF61" s="8"/>
    </row>
    <row r="62" spans="1:32" ht="5.15" customHeight="1" outlineLevel="1" x14ac:dyDescent="0.3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4" customHeight="1" outlineLevel="1" collapsed="1" x14ac:dyDescent="0.3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15" customHeight="1" outlineLevel="1" x14ac:dyDescent="0.3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130</v>
      </c>
      <c r="H79" s="91"/>
      <c r="I79" s="91"/>
      <c r="J79" s="97">
        <v>4</v>
      </c>
      <c r="K79" s="97">
        <v>4</v>
      </c>
      <c r="L79" s="97">
        <v>4</v>
      </c>
      <c r="M79" s="97">
        <v>4</v>
      </c>
      <c r="N79" s="97">
        <v>4</v>
      </c>
      <c r="O79" s="97">
        <v>4</v>
      </c>
      <c r="P79" s="97">
        <v>4</v>
      </c>
      <c r="Q79" s="97">
        <v>4</v>
      </c>
      <c r="R79" s="97">
        <v>4</v>
      </c>
      <c r="S79" s="97">
        <v>4</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877</v>
      </c>
      <c r="H80" s="91"/>
      <c r="I80" s="91"/>
      <c r="J80" s="97">
        <v>5</v>
      </c>
      <c r="K80" s="97">
        <v>5</v>
      </c>
      <c r="L80" s="97">
        <v>5</v>
      </c>
      <c r="M80" s="97">
        <v>5</v>
      </c>
      <c r="N80" s="97">
        <v>5</v>
      </c>
      <c r="O80" s="97">
        <v>5</v>
      </c>
      <c r="P80" s="97">
        <v>5</v>
      </c>
      <c r="Q80" s="97">
        <v>5</v>
      </c>
      <c r="R80" s="97">
        <v>5</v>
      </c>
      <c r="S80" s="97">
        <v>5</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808</v>
      </c>
      <c r="H81" s="91"/>
      <c r="I81" s="91"/>
      <c r="J81" s="669">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4" customHeight="1" outlineLevel="1" collapsed="1" x14ac:dyDescent="0.3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3.3890832907181689</v>
      </c>
      <c r="W233" s="5">
        <f t="shared" si="19"/>
        <v>4.2191280605870727</v>
      </c>
      <c r="X233" s="5">
        <f t="shared" si="19"/>
        <v>4.7959156301936119</v>
      </c>
      <c r="Y233" s="129">
        <v>4.6818358102556097</v>
      </c>
      <c r="Z233" s="5">
        <f t="shared" si="19"/>
        <v>5.0332016556646568</v>
      </c>
      <c r="AA233" s="5">
        <f t="shared" si="19"/>
        <v>4.6202327074890883</v>
      </c>
      <c r="AB233" s="5">
        <f t="shared" si="19"/>
        <v>4.1725834940523683</v>
      </c>
      <c r="AC233" s="5">
        <f t="shared" si="19"/>
        <v>2.6218280537431418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371</v>
      </c>
      <c r="K234" s="238">
        <f t="shared" si="17"/>
        <v>242.6954545454546</v>
      </c>
      <c r="L234" s="238">
        <f t="shared" si="17"/>
        <v>242.6954545454546</v>
      </c>
      <c r="M234" s="238">
        <f t="shared" si="17"/>
        <v>242.6954545454546</v>
      </c>
      <c r="N234" s="128">
        <v>242.6954545454546</v>
      </c>
      <c r="O234" s="238">
        <f t="shared" si="18"/>
        <v>242.6954545454546</v>
      </c>
      <c r="P234" s="238">
        <f t="shared" si="18"/>
        <v>242.6954545454546</v>
      </c>
      <c r="Q234" s="238">
        <f t="shared" si="18"/>
        <v>242.6954545454546</v>
      </c>
      <c r="R234" s="238">
        <f t="shared" si="18"/>
        <v>242.6954545454546</v>
      </c>
      <c r="S234" s="238">
        <f t="shared" si="18"/>
        <v>242.6954545454546</v>
      </c>
      <c r="T234" s="86"/>
      <c r="U234" s="99" t="s">
        <v>132</v>
      </c>
      <c r="V234" s="5">
        <f t="shared" si="20"/>
        <v>8.046080059413045</v>
      </c>
      <c r="W234" s="5">
        <f t="shared" si="19"/>
        <v>10.016703410439343</v>
      </c>
      <c r="X234" s="5">
        <f t="shared" si="19"/>
        <v>11.386064551559324</v>
      </c>
      <c r="Y234" s="129">
        <v>11.115225718268189</v>
      </c>
      <c r="Z234" s="5">
        <f t="shared" si="19"/>
        <v>11.949409324804886</v>
      </c>
      <c r="AA234" s="5">
        <f t="shared" si="19"/>
        <v>10.968972748290975</v>
      </c>
      <c r="AB234" s="5">
        <f t="shared" si="19"/>
        <v>9.9062011664565617</v>
      </c>
      <c r="AC234" s="5">
        <f t="shared" si="19"/>
        <v>6.2245264022301861</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372</v>
      </c>
      <c r="K235" s="238">
        <f t="shared" si="17"/>
        <v>215.75795454545451</v>
      </c>
      <c r="L235" s="238">
        <f t="shared" si="17"/>
        <v>215.75795454545451</v>
      </c>
      <c r="M235" s="238">
        <f t="shared" si="17"/>
        <v>215.75795454545451</v>
      </c>
      <c r="N235" s="128">
        <v>215.75795454545451</v>
      </c>
      <c r="O235" s="238">
        <f t="shared" si="18"/>
        <v>215.75795454545451</v>
      </c>
      <c r="P235" s="238">
        <f t="shared" si="18"/>
        <v>215.75795454545451</v>
      </c>
      <c r="Q235" s="238">
        <f t="shared" si="18"/>
        <v>215.75795454545451</v>
      </c>
      <c r="R235" s="238">
        <f t="shared" si="18"/>
        <v>215.75795454545451</v>
      </c>
      <c r="S235" s="238">
        <f t="shared" si="18"/>
        <v>215.75795454545451</v>
      </c>
      <c r="T235" s="86"/>
      <c r="U235" s="99" t="s">
        <v>133</v>
      </c>
      <c r="V235" s="5">
        <f t="shared" si="20"/>
        <v>15.934350448933783</v>
      </c>
      <c r="W235" s="5">
        <f t="shared" si="19"/>
        <v>19.836946849446846</v>
      </c>
      <c r="X235" s="5">
        <f t="shared" si="19"/>
        <v>22.548811527978195</v>
      </c>
      <c r="Y235" s="129">
        <v>22.012445887445889</v>
      </c>
      <c r="Z235" s="5">
        <f t="shared" si="19"/>
        <v>23.664452060285399</v>
      </c>
      <c r="AA235" s="5">
        <f t="shared" si="19"/>
        <v>21.722808441558442</v>
      </c>
      <c r="AB235" s="5">
        <f t="shared" si="19"/>
        <v>19.618109668109668</v>
      </c>
      <c r="AC235" s="5">
        <f t="shared" si="19"/>
        <v>12.3269696969697</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373</v>
      </c>
      <c r="K236" s="238">
        <f t="shared" si="17"/>
        <v>179.92272727272729</v>
      </c>
      <c r="L236" s="238">
        <f t="shared" si="17"/>
        <v>179.92272727272729</v>
      </c>
      <c r="M236" s="238">
        <f t="shared" si="17"/>
        <v>179.92272727272729</v>
      </c>
      <c r="N236" s="128">
        <v>179.92272727272729</v>
      </c>
      <c r="O236" s="238">
        <f t="shared" si="18"/>
        <v>179.92272727272729</v>
      </c>
      <c r="P236" s="238">
        <f t="shared" si="18"/>
        <v>179.92272727272729</v>
      </c>
      <c r="Q236" s="238">
        <f t="shared" si="18"/>
        <v>179.92272727272729</v>
      </c>
      <c r="R236" s="238">
        <f t="shared" si="18"/>
        <v>179.92272727272729</v>
      </c>
      <c r="S236" s="238">
        <f t="shared" si="18"/>
        <v>179.92272727272729</v>
      </c>
      <c r="T236" s="86"/>
      <c r="U236" s="99" t="s">
        <v>134</v>
      </c>
      <c r="V236" s="5">
        <f t="shared" si="20"/>
        <v>15.761175682261211</v>
      </c>
      <c r="W236" s="5">
        <f t="shared" si="19"/>
        <v>19.621358604845447</v>
      </c>
      <c r="X236" s="5">
        <f t="shared" si="19"/>
        <v>22.30375069618491</v>
      </c>
      <c r="Y236" s="129">
        <v>21.773214285714289</v>
      </c>
      <c r="Z236" s="5">
        <f t="shared" si="19"/>
        <v>23.407266429963805</v>
      </c>
      <c r="AA236" s="5">
        <f t="shared" si="19"/>
        <v>21.486724624060152</v>
      </c>
      <c r="AB236" s="5">
        <f t="shared" si="19"/>
        <v>19.404899749373435</v>
      </c>
      <c r="AC236" s="5">
        <f t="shared" si="19"/>
        <v>12.193000000000003</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374</v>
      </c>
      <c r="K237" s="238">
        <f t="shared" si="17"/>
        <v>68.243181818181824</v>
      </c>
      <c r="L237" s="238">
        <f t="shared" si="17"/>
        <v>68.243181818181824</v>
      </c>
      <c r="M237" s="238">
        <f t="shared" si="17"/>
        <v>68.243181818181824</v>
      </c>
      <c r="N237" s="128">
        <v>68.243181818181824</v>
      </c>
      <c r="O237" s="238">
        <f t="shared" si="18"/>
        <v>68.243181818181824</v>
      </c>
      <c r="P237" s="238">
        <f t="shared" si="18"/>
        <v>68.243181818181824</v>
      </c>
      <c r="Q237" s="238">
        <f t="shared" si="18"/>
        <v>68.243181818181824</v>
      </c>
      <c r="R237" s="238">
        <f t="shared" si="18"/>
        <v>68.243181818181824</v>
      </c>
      <c r="S237" s="238">
        <f t="shared" si="18"/>
        <v>68.243181818181824</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375</v>
      </c>
      <c r="K238" s="238">
        <f t="shared" si="17"/>
        <v>20.325568181818181</v>
      </c>
      <c r="L238" s="238">
        <f t="shared" si="17"/>
        <v>20.325568181818181</v>
      </c>
      <c r="M238" s="238">
        <f t="shared" si="17"/>
        <v>20.325568181818181</v>
      </c>
      <c r="N238" s="128">
        <v>20.325568181818181</v>
      </c>
      <c r="O238" s="238">
        <f t="shared" si="18"/>
        <v>20.325568181818181</v>
      </c>
      <c r="P238" s="238">
        <f t="shared" si="18"/>
        <v>20.325568181818181</v>
      </c>
      <c r="Q238" s="238">
        <f t="shared" si="18"/>
        <v>20.325568181818181</v>
      </c>
      <c r="R238" s="238">
        <f t="shared" si="18"/>
        <v>20.325568181818181</v>
      </c>
      <c r="S238" s="238">
        <f t="shared" si="18"/>
        <v>20.325568181818181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376</v>
      </c>
      <c r="K239" s="238">
        <f t="shared" si="17"/>
        <v>2.1965909090909088</v>
      </c>
      <c r="L239" s="238">
        <f t="shared" si="17"/>
        <v>2.1965909090909088</v>
      </c>
      <c r="M239" s="238">
        <f t="shared" si="17"/>
        <v>2.1965909090909088</v>
      </c>
      <c r="N239" s="128">
        <v>2.1965909090909088</v>
      </c>
      <c r="O239" s="238">
        <f t="shared" si="18"/>
        <v>2.1965909090909088</v>
      </c>
      <c r="P239" s="238">
        <f t="shared" si="18"/>
        <v>2.1965909090909088</v>
      </c>
      <c r="Q239" s="238">
        <f t="shared" si="18"/>
        <v>2.1965909090909088</v>
      </c>
      <c r="R239" s="238">
        <f t="shared" si="18"/>
        <v>2.1965909090909088</v>
      </c>
      <c r="S239" s="238">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377</v>
      </c>
      <c r="K240" s="238">
        <f t="shared" si="17"/>
        <v>0</v>
      </c>
      <c r="L240" s="238">
        <f t="shared" si="17"/>
        <v>0</v>
      </c>
      <c r="M240" s="238">
        <f t="shared" si="17"/>
        <v>0</v>
      </c>
      <c r="N240" s="128">
        <v>0</v>
      </c>
      <c r="O240" s="238">
        <f t="shared" si="18"/>
        <v>0</v>
      </c>
      <c r="P240" s="238">
        <f t="shared" si="18"/>
        <v>0</v>
      </c>
      <c r="Q240" s="238">
        <f t="shared" si="18"/>
        <v>0</v>
      </c>
      <c r="R240" s="238">
        <f t="shared" si="18"/>
        <v>0</v>
      </c>
      <c r="S240" s="238">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378</v>
      </c>
      <c r="K241" s="238">
        <f t="shared" si="17"/>
        <v>0.52159090909090911</v>
      </c>
      <c r="L241" s="238">
        <f t="shared" si="17"/>
        <v>0.52159090909090911</v>
      </c>
      <c r="M241" s="238">
        <f t="shared" si="17"/>
        <v>0.52159090909090911</v>
      </c>
      <c r="N241" s="128">
        <v>0.52159090909090911</v>
      </c>
      <c r="O241" s="238">
        <f t="shared" si="18"/>
        <v>0.52159090909090911</v>
      </c>
      <c r="P241" s="238">
        <f t="shared" si="18"/>
        <v>0.52159090909090911</v>
      </c>
      <c r="Q241" s="238">
        <f t="shared" si="18"/>
        <v>0.52159090909090911</v>
      </c>
      <c r="R241" s="238">
        <f t="shared" si="18"/>
        <v>0.52159090909090911</v>
      </c>
      <c r="S241" s="238">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4.759505925238412</v>
      </c>
      <c r="W243" s="5">
        <f t="shared" si="19"/>
        <v>5.9251907613779933</v>
      </c>
      <c r="X243" s="5">
        <f t="shared" si="19"/>
        <v>6.7352103506470602</v>
      </c>
      <c r="Y243" s="129">
        <v>6.5750007799846655</v>
      </c>
      <c r="Z243" s="5">
        <f t="shared" si="19"/>
        <v>7.0684462576248412</v>
      </c>
      <c r="AA243" s="5">
        <f t="shared" si="19"/>
        <v>6.4884876118269723</v>
      </c>
      <c r="AB243" s="5">
        <f t="shared" si="19"/>
        <v>5.8598252565477367</v>
      </c>
      <c r="AC243" s="5">
        <f t="shared" si="19"/>
        <v>3.6820004367914132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238">
        <f t="shared" si="17"/>
        <v>312.08100649350649</v>
      </c>
      <c r="L244" s="238">
        <f t="shared" si="17"/>
        <v>312.08100649350649</v>
      </c>
      <c r="M244" s="238">
        <f t="shared" si="17"/>
        <v>312.08100649350649</v>
      </c>
      <c r="N244" s="128">
        <v>312.08100649350649</v>
      </c>
      <c r="O244" s="238">
        <f t="shared" si="18"/>
        <v>312.08100649350649</v>
      </c>
      <c r="P244" s="238">
        <f t="shared" si="18"/>
        <v>312.08100649350649</v>
      </c>
      <c r="Q244" s="238">
        <f t="shared" si="18"/>
        <v>312.08100649350649</v>
      </c>
      <c r="R244" s="238">
        <f t="shared" si="18"/>
        <v>312.08100649350649</v>
      </c>
      <c r="S244" s="238">
        <f t="shared" si="18"/>
        <v>312.08100649350649</v>
      </c>
      <c r="T244" s="86"/>
      <c r="U244" s="99" t="s">
        <v>132</v>
      </c>
      <c r="V244" s="5">
        <f t="shared" si="20"/>
        <v>10.112491659277113</v>
      </c>
      <c r="W244" s="5">
        <f t="shared" si="19"/>
        <v>12.589214741036242</v>
      </c>
      <c r="X244" s="5">
        <f t="shared" si="19"/>
        <v>14.310258157937588</v>
      </c>
      <c r="Y244" s="129">
        <v>13.969861912506151</v>
      </c>
      <c r="Z244" s="5">
        <f t="shared" si="19"/>
        <v>15.018282348434976</v>
      </c>
      <c r="AA244" s="5">
        <f t="shared" si="19"/>
        <v>13.786047939973175</v>
      </c>
      <c r="AB244" s="5">
        <f t="shared" si="19"/>
        <v>12.450333072900218</v>
      </c>
      <c r="AC244" s="5">
        <f t="shared" si="19"/>
        <v>7.8231226710034454</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17.267882514929298</v>
      </c>
      <c r="W245" s="5">
        <f t="shared" si="19"/>
        <v>21.497083847184097</v>
      </c>
      <c r="X245" s="5">
        <f t="shared" si="19"/>
        <v>24.435902145133561</v>
      </c>
      <c r="Y245" s="129">
        <v>23.854648526077099</v>
      </c>
      <c r="Z245" s="5">
        <f t="shared" si="19"/>
        <v>25.644909672770996</v>
      </c>
      <c r="AA245" s="5">
        <f t="shared" si="19"/>
        <v>23.54077157178661</v>
      </c>
      <c r="AB245" s="5">
        <f t="shared" si="19"/>
        <v>21.259932370609064</v>
      </c>
      <c r="AC245" s="5">
        <f t="shared" si="19"/>
        <v>13.358603174603177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238">
        <f t="shared" si="17"/>
        <v>178.28749999999997</v>
      </c>
      <c r="L246" s="238">
        <f t="shared" si="17"/>
        <v>178.28749999999997</v>
      </c>
      <c r="M246" s="238">
        <f t="shared" si="17"/>
        <v>178.28749999999997</v>
      </c>
      <c r="N246" s="128">
        <v>178.28749999999997</v>
      </c>
      <c r="O246" s="238">
        <f t="shared" si="18"/>
        <v>178.28749999999997</v>
      </c>
      <c r="P246" s="238">
        <f t="shared" si="18"/>
        <v>178.28749999999997</v>
      </c>
      <c r="Q246" s="238">
        <f t="shared" si="18"/>
        <v>178.28749999999997</v>
      </c>
      <c r="R246" s="238">
        <f t="shared" si="18"/>
        <v>178.28749999999997</v>
      </c>
      <c r="S246" s="238">
        <f t="shared" si="18"/>
        <v>178.28749999999997</v>
      </c>
      <c r="T246" s="86"/>
      <c r="U246" s="99" t="s">
        <v>134</v>
      </c>
      <c r="V246" s="5">
        <f t="shared" si="20"/>
        <v>20.966190901636814</v>
      </c>
      <c r="W246" s="5">
        <f t="shared" si="19"/>
        <v>26.101171546591349</v>
      </c>
      <c r="X246" s="5">
        <f t="shared" si="19"/>
        <v>29.669404386185931</v>
      </c>
      <c r="Y246" s="129">
        <v>28.963662131519282</v>
      </c>
      <c r="Z246" s="5">
        <f t="shared" si="19"/>
        <v>31.137348275892567</v>
      </c>
      <c r="AA246" s="5">
        <f t="shared" si="19"/>
        <v>28.582561313999289</v>
      </c>
      <c r="AB246" s="5">
        <f t="shared" si="19"/>
        <v>25.813228706687362</v>
      </c>
      <c r="AC246" s="5">
        <f t="shared" si="19"/>
        <v>16.2196507936508</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238">
        <f t="shared" si="17"/>
        <v>0</v>
      </c>
      <c r="L247" s="238">
        <f t="shared" si="17"/>
        <v>0</v>
      </c>
      <c r="M247" s="238">
        <f t="shared" si="17"/>
        <v>0</v>
      </c>
      <c r="N247" s="128">
        <v>0</v>
      </c>
      <c r="O247" s="238">
        <f t="shared" si="18"/>
        <v>0</v>
      </c>
      <c r="P247" s="238">
        <f t="shared" si="18"/>
        <v>0</v>
      </c>
      <c r="Q247" s="238">
        <f t="shared" si="18"/>
        <v>0</v>
      </c>
      <c r="R247" s="238">
        <f t="shared" si="18"/>
        <v>0</v>
      </c>
      <c r="S247" s="238">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4.759505925238412</v>
      </c>
      <c r="W253" s="5">
        <f t="shared" si="20"/>
        <v>5.9251907613779933</v>
      </c>
      <c r="X253" s="5">
        <f t="shared" si="20"/>
        <v>6.7352103506470602</v>
      </c>
      <c r="Y253" s="129">
        <v>6.5750007799846655</v>
      </c>
      <c r="Z253" s="5">
        <f t="shared" si="23"/>
        <v>7.0684462576248412</v>
      </c>
      <c r="AA253" s="5">
        <f t="shared" si="23"/>
        <v>6.4884876118269723</v>
      </c>
      <c r="AB253" s="5">
        <f t="shared" si="23"/>
        <v>5.8598252565477367</v>
      </c>
      <c r="AC253" s="5">
        <f t="shared" si="23"/>
        <v>3.6820004367914132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238">
        <f t="shared" si="21"/>
        <v>312.08100649350649</v>
      </c>
      <c r="L254" s="238">
        <f t="shared" si="21"/>
        <v>312.08100649350649</v>
      </c>
      <c r="M254" s="238">
        <f t="shared" si="21"/>
        <v>312.08100649350649</v>
      </c>
      <c r="N254" s="128">
        <v>312.08100649350649</v>
      </c>
      <c r="O254" s="238">
        <f t="shared" si="22"/>
        <v>312.08100649350649</v>
      </c>
      <c r="P254" s="238">
        <f t="shared" si="22"/>
        <v>312.08100649350649</v>
      </c>
      <c r="Q254" s="238">
        <f t="shared" si="22"/>
        <v>312.08100649350649</v>
      </c>
      <c r="R254" s="238">
        <f t="shared" si="22"/>
        <v>312.08100649350649</v>
      </c>
      <c r="S254" s="238">
        <f t="shared" si="22"/>
        <v>312.08100649350649</v>
      </c>
      <c r="T254" s="86"/>
      <c r="U254" s="99" t="s">
        <v>132</v>
      </c>
      <c r="V254" s="5">
        <f t="shared" si="20"/>
        <v>10.112491659277113</v>
      </c>
      <c r="W254" s="5">
        <f t="shared" si="20"/>
        <v>12.589214741036242</v>
      </c>
      <c r="X254" s="5">
        <f t="shared" si="20"/>
        <v>14.310258157937588</v>
      </c>
      <c r="Y254" s="129">
        <v>13.969861912506151</v>
      </c>
      <c r="Z254" s="5">
        <f t="shared" si="23"/>
        <v>15.018282348434976</v>
      </c>
      <c r="AA254" s="5">
        <f t="shared" si="23"/>
        <v>13.786047939973175</v>
      </c>
      <c r="AB254" s="5">
        <f t="shared" si="23"/>
        <v>12.450333072900218</v>
      </c>
      <c r="AC254" s="5">
        <f t="shared" si="23"/>
        <v>7.8231226710034454</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17.267882514929298</v>
      </c>
      <c r="W255" s="5">
        <f t="shared" si="20"/>
        <v>21.497083847184097</v>
      </c>
      <c r="X255" s="5">
        <f t="shared" si="20"/>
        <v>24.435902145133561</v>
      </c>
      <c r="Y255" s="129">
        <v>23.854648526077099</v>
      </c>
      <c r="Z255" s="5">
        <f t="shared" si="23"/>
        <v>25.644909672770996</v>
      </c>
      <c r="AA255" s="5">
        <f t="shared" si="23"/>
        <v>23.54077157178661</v>
      </c>
      <c r="AB255" s="5">
        <f t="shared" si="23"/>
        <v>21.259932370609064</v>
      </c>
      <c r="AC255" s="5">
        <f t="shared" si="23"/>
        <v>13.358603174603177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238">
        <f t="shared" si="21"/>
        <v>178.79999999999998</v>
      </c>
      <c r="L256" s="238">
        <f t="shared" si="21"/>
        <v>178.79999999999998</v>
      </c>
      <c r="M256" s="238">
        <f t="shared" si="21"/>
        <v>178.79999999999998</v>
      </c>
      <c r="N256" s="128">
        <v>178.79999999999998</v>
      </c>
      <c r="O256" s="238">
        <f t="shared" si="22"/>
        <v>178.79999999999998</v>
      </c>
      <c r="P256" s="238">
        <f t="shared" si="22"/>
        <v>178.79999999999998</v>
      </c>
      <c r="Q256" s="238">
        <f t="shared" si="22"/>
        <v>178.79999999999998</v>
      </c>
      <c r="R256" s="238">
        <f t="shared" si="22"/>
        <v>178.79999999999998</v>
      </c>
      <c r="S256" s="238">
        <f t="shared" si="22"/>
        <v>178.79999999999998</v>
      </c>
      <c r="T256" s="86"/>
      <c r="U256" s="99" t="s">
        <v>134</v>
      </c>
      <c r="V256" s="5">
        <f t="shared" si="20"/>
        <v>15.467081314397102</v>
      </c>
      <c r="W256" s="5">
        <f t="shared" si="20"/>
        <v>19.255235469626445</v>
      </c>
      <c r="X256" s="5">
        <f t="shared" si="20"/>
        <v>21.887575685244858</v>
      </c>
      <c r="Y256" s="129">
        <v>21.366938775510203</v>
      </c>
      <c r="Z256" s="5">
        <f t="shared" si="23"/>
        <v>22.970500457492939</v>
      </c>
      <c r="AA256" s="5">
        <f t="shared" si="23"/>
        <v>21.085794844253488</v>
      </c>
      <c r="AB256" s="5">
        <f t="shared" si="23"/>
        <v>19.042815610454706</v>
      </c>
      <c r="AC256" s="5">
        <f t="shared" si="23"/>
        <v>11.965485714285714</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238">
        <f t="shared" si="21"/>
        <v>5.5172413793103453E-3</v>
      </c>
      <c r="L257" s="238">
        <f t="shared" si="21"/>
        <v>5.5172413793103453E-3</v>
      </c>
      <c r="M257" s="238">
        <f t="shared" si="21"/>
        <v>5.5172413793103453E-3</v>
      </c>
      <c r="N257" s="128">
        <v>5.5172413793103453E-3</v>
      </c>
      <c r="O257" s="238">
        <f t="shared" si="22"/>
        <v>5.5172413793103453E-3</v>
      </c>
      <c r="P257" s="238">
        <f t="shared" si="22"/>
        <v>5.5172413793103453E-3</v>
      </c>
      <c r="Q257" s="238">
        <f t="shared" si="22"/>
        <v>5.5172413793103453E-3</v>
      </c>
      <c r="R257" s="238">
        <f t="shared" si="22"/>
        <v>5.5172413793103453E-3</v>
      </c>
      <c r="S257" s="238">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4.759505925238412</v>
      </c>
      <c r="W263" s="5">
        <f t="shared" si="20"/>
        <v>5.9251907613779933</v>
      </c>
      <c r="X263" s="5">
        <f t="shared" si="20"/>
        <v>6.7352103506470602</v>
      </c>
      <c r="Y263" s="129">
        <v>6.5750007799846655</v>
      </c>
      <c r="Z263" s="5">
        <f t="shared" si="23"/>
        <v>7.0684462576248412</v>
      </c>
      <c r="AA263" s="5">
        <f t="shared" si="23"/>
        <v>6.4884876118269723</v>
      </c>
      <c r="AB263" s="5">
        <f t="shared" si="23"/>
        <v>5.8598252565477367</v>
      </c>
      <c r="AC263" s="5">
        <f t="shared" si="23"/>
        <v>3.6820004367914132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238">
        <f t="shared" si="21"/>
        <v>312.08100649350649</v>
      </c>
      <c r="L264" s="238">
        <f t="shared" si="21"/>
        <v>312.08100649350649</v>
      </c>
      <c r="M264" s="238">
        <f t="shared" si="21"/>
        <v>312.08100649350649</v>
      </c>
      <c r="N264" s="128">
        <v>312.08100649350649</v>
      </c>
      <c r="O264" s="238">
        <f t="shared" si="22"/>
        <v>312.08100649350649</v>
      </c>
      <c r="P264" s="238">
        <f t="shared" si="22"/>
        <v>312.08100649350649</v>
      </c>
      <c r="Q264" s="238">
        <f t="shared" si="22"/>
        <v>312.08100649350649</v>
      </c>
      <c r="R264" s="238">
        <f t="shared" si="22"/>
        <v>312.08100649350649</v>
      </c>
      <c r="S264" s="238">
        <f t="shared" si="22"/>
        <v>312.08100649350649</v>
      </c>
      <c r="T264" s="86"/>
      <c r="U264" s="99" t="s">
        <v>132</v>
      </c>
      <c r="V264" s="5">
        <f t="shared" si="20"/>
        <v>6.5731195785301235</v>
      </c>
      <c r="W264" s="5">
        <f t="shared" si="20"/>
        <v>8.1829895816735583</v>
      </c>
      <c r="X264" s="5">
        <f t="shared" si="20"/>
        <v>9.3016678026594324</v>
      </c>
      <c r="Y264" s="129">
        <v>9.0804102431289984</v>
      </c>
      <c r="Z264" s="5">
        <f t="shared" si="23"/>
        <v>9.7618835264827357</v>
      </c>
      <c r="AA264" s="5">
        <f t="shared" si="23"/>
        <v>8.9609311609825646</v>
      </c>
      <c r="AB264" s="5">
        <f t="shared" si="23"/>
        <v>8.0927164973851422</v>
      </c>
      <c r="AC264" s="5">
        <f t="shared" si="23"/>
        <v>5.0850297361522392</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17.267882514929298</v>
      </c>
      <c r="W265" s="5">
        <f t="shared" si="24"/>
        <v>21.497083847184097</v>
      </c>
      <c r="X265" s="5">
        <f t="shared" si="24"/>
        <v>24.435902145133561</v>
      </c>
      <c r="Y265" s="129">
        <v>23.854648526077099</v>
      </c>
      <c r="Z265" s="5">
        <f t="shared" si="23"/>
        <v>25.644909672770996</v>
      </c>
      <c r="AA265" s="5">
        <f t="shared" si="23"/>
        <v>23.54077157178661</v>
      </c>
      <c r="AB265" s="5">
        <f t="shared" si="23"/>
        <v>21.259932370609064</v>
      </c>
      <c r="AC265" s="5">
        <f t="shared" si="23"/>
        <v>13.358603174603177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238">
        <f t="shared" si="21"/>
        <v>178.28749999999997</v>
      </c>
      <c r="L266" s="238">
        <f t="shared" si="21"/>
        <v>178.28749999999997</v>
      </c>
      <c r="M266" s="238">
        <f t="shared" si="21"/>
        <v>178.28749999999997</v>
      </c>
      <c r="N266" s="128">
        <v>178.28749999999997</v>
      </c>
      <c r="O266" s="238">
        <f t="shared" si="22"/>
        <v>178.28749999999997</v>
      </c>
      <c r="P266" s="238">
        <f t="shared" si="22"/>
        <v>178.28749999999997</v>
      </c>
      <c r="Q266" s="238">
        <f t="shared" si="22"/>
        <v>178.28749999999997</v>
      </c>
      <c r="R266" s="238">
        <f t="shared" si="22"/>
        <v>178.28749999999997</v>
      </c>
      <c r="S266" s="238">
        <f t="shared" si="22"/>
        <v>178.28749999999997</v>
      </c>
      <c r="T266" s="86"/>
      <c r="U266" s="99" t="s">
        <v>134</v>
      </c>
      <c r="V266" s="5">
        <f t="shared" si="24"/>
        <v>20.966190901636814</v>
      </c>
      <c r="W266" s="5">
        <f t="shared" si="24"/>
        <v>26.101171546591349</v>
      </c>
      <c r="X266" s="5">
        <f t="shared" si="24"/>
        <v>29.669404386185931</v>
      </c>
      <c r="Y266" s="129">
        <v>28.963662131519282</v>
      </c>
      <c r="Z266" s="5">
        <f t="shared" si="23"/>
        <v>31.137348275892567</v>
      </c>
      <c r="AA266" s="5">
        <f t="shared" si="23"/>
        <v>28.582561313999289</v>
      </c>
      <c r="AB266" s="5">
        <f t="shared" si="23"/>
        <v>25.813228706687362</v>
      </c>
      <c r="AC266" s="5">
        <f t="shared" si="23"/>
        <v>16.2196507936508</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238">
        <f t="shared" si="21"/>
        <v>1.724137931034483E-3</v>
      </c>
      <c r="L267" s="238">
        <f t="shared" si="21"/>
        <v>1.724137931034483E-3</v>
      </c>
      <c r="M267" s="238">
        <f t="shared" si="21"/>
        <v>1.724137931034483E-3</v>
      </c>
      <c r="N267" s="128">
        <v>1.724137931034483E-3</v>
      </c>
      <c r="O267" s="238">
        <f t="shared" si="22"/>
        <v>1.724137931034483E-3</v>
      </c>
      <c r="P267" s="238">
        <f t="shared" si="22"/>
        <v>1.724137931034483E-3</v>
      </c>
      <c r="Q267" s="238">
        <f t="shared" si="22"/>
        <v>1.724137931034483E-3</v>
      </c>
      <c r="R267" s="238">
        <f t="shared" si="22"/>
        <v>1.724137931034483E-3</v>
      </c>
      <c r="S267" s="238">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4.759505925238412</v>
      </c>
      <c r="W273" s="5">
        <f t="shared" si="24"/>
        <v>5.9251907613779933</v>
      </c>
      <c r="X273" s="5">
        <f t="shared" si="24"/>
        <v>6.7352103506470602</v>
      </c>
      <c r="Y273" s="129">
        <v>6.5750007799846655</v>
      </c>
      <c r="Z273" s="5">
        <f t="shared" si="23"/>
        <v>7.0684462576248412</v>
      </c>
      <c r="AA273" s="5">
        <f t="shared" si="23"/>
        <v>6.4884876118269723</v>
      </c>
      <c r="AB273" s="5">
        <f t="shared" si="23"/>
        <v>5.8598252565477367</v>
      </c>
      <c r="AC273" s="5">
        <f t="shared" si="23"/>
        <v>3.6820004367914132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238">
        <f t="shared" si="21"/>
        <v>312.08100649350649</v>
      </c>
      <c r="L274" s="238">
        <f t="shared" si="21"/>
        <v>312.08100649350649</v>
      </c>
      <c r="M274" s="238">
        <f t="shared" si="21"/>
        <v>312.08100649350649</v>
      </c>
      <c r="N274" s="128">
        <v>312.08100649350649</v>
      </c>
      <c r="O274" s="238">
        <f t="shared" si="22"/>
        <v>312.08100649350649</v>
      </c>
      <c r="P274" s="238">
        <f t="shared" si="22"/>
        <v>312.08100649350649</v>
      </c>
      <c r="Q274" s="238">
        <f t="shared" si="22"/>
        <v>312.08100649350649</v>
      </c>
      <c r="R274" s="238">
        <f t="shared" si="22"/>
        <v>312.08100649350649</v>
      </c>
      <c r="S274" s="238">
        <f t="shared" si="22"/>
        <v>312.08100649350649</v>
      </c>
      <c r="T274" s="86"/>
      <c r="U274" s="99" t="s">
        <v>132</v>
      </c>
      <c r="V274" s="5">
        <f t="shared" si="24"/>
        <v>6.5731195785301235</v>
      </c>
      <c r="W274" s="5">
        <f t="shared" si="24"/>
        <v>8.1829895816735583</v>
      </c>
      <c r="X274" s="5">
        <f t="shared" si="24"/>
        <v>9.3016678026594324</v>
      </c>
      <c r="Y274" s="129">
        <v>9.0804102431289984</v>
      </c>
      <c r="Z274" s="5">
        <f t="shared" si="23"/>
        <v>9.7618835264827357</v>
      </c>
      <c r="AA274" s="5">
        <f t="shared" si="23"/>
        <v>8.9609311609825646</v>
      </c>
      <c r="AB274" s="5">
        <f t="shared" si="23"/>
        <v>8.0927164973851422</v>
      </c>
      <c r="AC274" s="5">
        <f t="shared" si="23"/>
        <v>5.0850297361522392</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17.267882514929298</v>
      </c>
      <c r="W275" s="5">
        <f t="shared" si="24"/>
        <v>21.497083847184097</v>
      </c>
      <c r="X275" s="5">
        <f t="shared" si="24"/>
        <v>24.435902145133561</v>
      </c>
      <c r="Y275" s="129">
        <v>23.854648526077099</v>
      </c>
      <c r="Z275" s="5">
        <f t="shared" si="23"/>
        <v>25.644909672770996</v>
      </c>
      <c r="AA275" s="5">
        <f t="shared" si="23"/>
        <v>23.54077157178661</v>
      </c>
      <c r="AB275" s="5">
        <f t="shared" si="23"/>
        <v>21.259932370609064</v>
      </c>
      <c r="AC275" s="5">
        <f t="shared" si="23"/>
        <v>13.358603174603177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238">
        <f t="shared" si="21"/>
        <v>178.79999999999998</v>
      </c>
      <c r="L276" s="238">
        <f t="shared" si="21"/>
        <v>178.79999999999998</v>
      </c>
      <c r="M276" s="238">
        <f t="shared" si="21"/>
        <v>178.79999999999998</v>
      </c>
      <c r="N276" s="128">
        <v>178.79999999999998</v>
      </c>
      <c r="O276" s="238">
        <f t="shared" si="22"/>
        <v>178.79999999999998</v>
      </c>
      <c r="P276" s="238">
        <f t="shared" si="22"/>
        <v>178.79999999999998</v>
      </c>
      <c r="Q276" s="238">
        <f t="shared" si="22"/>
        <v>178.79999999999998</v>
      </c>
      <c r="R276" s="238">
        <f t="shared" si="22"/>
        <v>178.79999999999998</v>
      </c>
      <c r="S276" s="238">
        <f t="shared" si="22"/>
        <v>178.79999999999998</v>
      </c>
      <c r="T276" s="86"/>
      <c r="U276" s="99" t="s">
        <v>134</v>
      </c>
      <c r="V276" s="5">
        <f t="shared" si="24"/>
        <v>15.467081314397102</v>
      </c>
      <c r="W276" s="5">
        <f t="shared" si="24"/>
        <v>19.255235469626445</v>
      </c>
      <c r="X276" s="5">
        <f t="shared" si="24"/>
        <v>21.887575685244858</v>
      </c>
      <c r="Y276" s="129">
        <v>21.366938775510203</v>
      </c>
      <c r="Z276" s="5">
        <f t="shared" si="23"/>
        <v>22.970500457492939</v>
      </c>
      <c r="AA276" s="5">
        <f t="shared" si="23"/>
        <v>21.085794844253488</v>
      </c>
      <c r="AB276" s="5">
        <f t="shared" si="23"/>
        <v>19.042815610454706</v>
      </c>
      <c r="AC276" s="5">
        <f t="shared" si="23"/>
        <v>11.965485714285714</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238">
        <f t="shared" si="21"/>
        <v>0</v>
      </c>
      <c r="L277" s="238">
        <f t="shared" si="21"/>
        <v>0</v>
      </c>
      <c r="M277" s="238">
        <f t="shared" si="21"/>
        <v>0</v>
      </c>
      <c r="N277" s="128">
        <v>0</v>
      </c>
      <c r="O277" s="238">
        <f t="shared" si="22"/>
        <v>0</v>
      </c>
      <c r="P277" s="238">
        <f t="shared" si="22"/>
        <v>0</v>
      </c>
      <c r="Q277" s="238">
        <f t="shared" si="22"/>
        <v>0</v>
      </c>
      <c r="R277" s="238">
        <f t="shared" si="22"/>
        <v>0</v>
      </c>
      <c r="S277" s="238">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3.5271437032932922</v>
      </c>
      <c r="W283" s="5">
        <f t="shared" si="24"/>
        <v>4.391001842015589</v>
      </c>
      <c r="X283" s="5">
        <f t="shared" si="24"/>
        <v>4.9912858922327326</v>
      </c>
      <c r="Y283" s="129">
        <v>4.872558825338519</v>
      </c>
      <c r="Z283" s="5">
        <f t="shared" si="23"/>
        <v>5.2382381913726972</v>
      </c>
      <c r="AA283" s="5">
        <f t="shared" si="23"/>
        <v>4.8084462092156439</v>
      </c>
      <c r="AB283" s="5">
        <f t="shared" si="23"/>
        <v>4.3425611987227501</v>
      </c>
      <c r="AC283" s="5">
        <f t="shared" si="23"/>
        <v>2.728632942189571</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7.7818012345179728</v>
      </c>
      <c r="W284" s="5">
        <f t="shared" si="24"/>
        <v>9.6876981573115888</v>
      </c>
      <c r="X284" s="5">
        <f t="shared" si="24"/>
        <v>11.012081725432058</v>
      </c>
      <c r="Y284" s="129">
        <v>10.750138772876586</v>
      </c>
      <c r="Z284" s="5">
        <f t="shared" si="23"/>
        <v>11.556923066747443</v>
      </c>
      <c r="AA284" s="5">
        <f t="shared" si="23"/>
        <v>10.60868957849663</v>
      </c>
      <c r="AB284" s="5">
        <f t="shared" si="23"/>
        <v>9.5808254326689575</v>
      </c>
      <c r="AC284" s="5">
        <f t="shared" si="23"/>
        <v>6.0200777128108882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238">
        <f t="shared" si="21"/>
        <v>212.01660984848485</v>
      </c>
      <c r="L285" s="238">
        <f t="shared" si="21"/>
        <v>212.01660984848485</v>
      </c>
      <c r="M285" s="238">
        <f t="shared" si="21"/>
        <v>212.01660984848485</v>
      </c>
      <c r="N285" s="128">
        <v>212.01660984848485</v>
      </c>
      <c r="O285" s="238">
        <f t="shared" si="22"/>
        <v>212.01660984848485</v>
      </c>
      <c r="P285" s="238">
        <f t="shared" si="22"/>
        <v>212.01660984848485</v>
      </c>
      <c r="Q285" s="238">
        <f t="shared" si="22"/>
        <v>212.01660984848485</v>
      </c>
      <c r="R285" s="238">
        <f t="shared" si="22"/>
        <v>212.01660984848485</v>
      </c>
      <c r="S285" s="238">
        <f t="shared" si="22"/>
        <v>212.01660984848485</v>
      </c>
      <c r="T285" s="86"/>
      <c r="U285" s="99" t="s">
        <v>133</v>
      </c>
      <c r="V285" s="5">
        <f t="shared" si="24"/>
        <v>13.284993451290966</v>
      </c>
      <c r="W285" s="5">
        <f t="shared" si="24"/>
        <v>16.538716769979299</v>
      </c>
      <c r="X285" s="5">
        <f t="shared" si="24"/>
        <v>18.799687784175045</v>
      </c>
      <c r="Y285" s="129">
        <v>18.352502061430634</v>
      </c>
      <c r="Z285" s="5">
        <f t="shared" si="23"/>
        <v>19.729834087483422</v>
      </c>
      <c r="AA285" s="5">
        <f t="shared" si="23"/>
        <v>18.11102177114865</v>
      </c>
      <c r="AB285" s="5">
        <f t="shared" si="23"/>
        <v>16.356264995099583</v>
      </c>
      <c r="AC285" s="5">
        <f t="shared" si="23"/>
        <v>10.277401154401156</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20.241876775271511</v>
      </c>
      <c r="W286" s="5">
        <f t="shared" si="24"/>
        <v>25.199460436806298</v>
      </c>
      <c r="X286" s="5">
        <f t="shared" si="24"/>
        <v>28.644422365437403</v>
      </c>
      <c r="Y286" s="129">
        <v>27.963061224489795</v>
      </c>
      <c r="Z286" s="5">
        <f t="shared" si="23"/>
        <v>30.061653538608429</v>
      </c>
      <c r="AA286" s="5">
        <f t="shared" si="23"/>
        <v>27.595126208378087</v>
      </c>
      <c r="AB286" s="5">
        <f t="shared" si="23"/>
        <v>24.921465091299677</v>
      </c>
      <c r="AC286" s="5">
        <f t="shared" si="23"/>
        <v>15.659314285714286</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238">
        <f t="shared" si="21"/>
        <v>0</v>
      </c>
      <c r="L287" s="238">
        <f t="shared" si="21"/>
        <v>0</v>
      </c>
      <c r="M287" s="238">
        <f t="shared" si="21"/>
        <v>0</v>
      </c>
      <c r="N287" s="128">
        <v>0</v>
      </c>
      <c r="O287" s="238">
        <f t="shared" si="22"/>
        <v>0</v>
      </c>
      <c r="P287" s="238">
        <f t="shared" si="22"/>
        <v>0</v>
      </c>
      <c r="Q287" s="238">
        <f t="shared" si="22"/>
        <v>0</v>
      </c>
      <c r="R287" s="238">
        <f t="shared" si="22"/>
        <v>0</v>
      </c>
      <c r="S287" s="238">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3.5271437032932922</v>
      </c>
      <c r="W293" s="5">
        <f t="shared" si="24"/>
        <v>4.391001842015589</v>
      </c>
      <c r="X293" s="5">
        <f t="shared" si="24"/>
        <v>4.9912858922327326</v>
      </c>
      <c r="Y293" s="129">
        <v>4.872558825338519</v>
      </c>
      <c r="Z293" s="5">
        <f t="shared" si="23"/>
        <v>5.2382381913726972</v>
      </c>
      <c r="AA293" s="5">
        <f t="shared" si="23"/>
        <v>4.8084462092156439</v>
      </c>
      <c r="AB293" s="5">
        <f t="shared" si="23"/>
        <v>4.3425611987227501</v>
      </c>
      <c r="AC293" s="5">
        <f t="shared" si="23"/>
        <v>2.728632942189571</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7.7818012345179728</v>
      </c>
      <c r="W294" s="5">
        <f t="shared" si="24"/>
        <v>9.6876981573115888</v>
      </c>
      <c r="X294" s="5">
        <f t="shared" si="24"/>
        <v>11.012081725432058</v>
      </c>
      <c r="Y294" s="129">
        <v>10.750138772876586</v>
      </c>
      <c r="Z294" s="5">
        <f t="shared" si="23"/>
        <v>11.556923066747443</v>
      </c>
      <c r="AA294" s="5">
        <f t="shared" si="23"/>
        <v>10.60868957849663</v>
      </c>
      <c r="AB294" s="5">
        <f t="shared" si="23"/>
        <v>9.5808254326689575</v>
      </c>
      <c r="AC294" s="5">
        <f t="shared" si="23"/>
        <v>6.0200777128108882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238">
        <f t="shared" si="21"/>
        <v>212.01660984848485</v>
      </c>
      <c r="L295" s="238">
        <f t="shared" si="21"/>
        <v>212.01660984848485</v>
      </c>
      <c r="M295" s="238">
        <f t="shared" si="21"/>
        <v>212.01660984848485</v>
      </c>
      <c r="N295" s="128">
        <v>212.01660984848485</v>
      </c>
      <c r="O295" s="238">
        <f t="shared" si="22"/>
        <v>212.01660984848485</v>
      </c>
      <c r="P295" s="238">
        <f t="shared" si="22"/>
        <v>212.01660984848485</v>
      </c>
      <c r="Q295" s="238">
        <f t="shared" si="22"/>
        <v>212.01660984848485</v>
      </c>
      <c r="R295" s="238">
        <f t="shared" si="22"/>
        <v>212.01660984848485</v>
      </c>
      <c r="S295" s="238">
        <f t="shared" si="22"/>
        <v>212.01660984848485</v>
      </c>
      <c r="T295" s="86"/>
      <c r="U295" s="99" t="s">
        <v>133</v>
      </c>
      <c r="V295" s="5">
        <f t="shared" si="24"/>
        <v>13.284993451290966</v>
      </c>
      <c r="W295" s="5">
        <f t="shared" si="24"/>
        <v>16.538716769979299</v>
      </c>
      <c r="X295" s="5">
        <f t="shared" si="24"/>
        <v>18.799687784175045</v>
      </c>
      <c r="Y295" s="129">
        <v>18.352502061430634</v>
      </c>
      <c r="Z295" s="5">
        <f t="shared" si="23"/>
        <v>19.729834087483422</v>
      </c>
      <c r="AA295" s="5">
        <f t="shared" si="23"/>
        <v>18.11102177114865</v>
      </c>
      <c r="AB295" s="5">
        <f t="shared" si="23"/>
        <v>16.356264995099583</v>
      </c>
      <c r="AC295" s="5">
        <f t="shared" si="23"/>
        <v>10.277401154401156</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10.051148066926572</v>
      </c>
      <c r="W296" s="5">
        <f t="shared" si="24"/>
        <v>12.51284704817599</v>
      </c>
      <c r="X296" s="5">
        <f t="shared" si="24"/>
        <v>14.223450408428475</v>
      </c>
      <c r="Y296" s="129">
        <v>13.885119047619044</v>
      </c>
      <c r="Z296" s="5">
        <f t="shared" si="23"/>
        <v>14.927179638912094</v>
      </c>
      <c r="AA296" s="5">
        <f t="shared" si="23"/>
        <v>13.702420112781951</v>
      </c>
      <c r="AB296" s="5">
        <f t="shared" si="23"/>
        <v>12.374807852965745</v>
      </c>
      <c r="AC296" s="5">
        <f t="shared" si="23"/>
        <v>7.7756666666666652</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238">
        <f t="shared" si="21"/>
        <v>1.869158878504673E-3</v>
      </c>
      <c r="L297" s="238">
        <f t="shared" si="21"/>
        <v>1.869158878504673E-3</v>
      </c>
      <c r="M297" s="238">
        <f t="shared" si="21"/>
        <v>1.869158878504673E-3</v>
      </c>
      <c r="N297" s="128">
        <v>1.869158878504673E-3</v>
      </c>
      <c r="O297" s="238">
        <f t="shared" si="22"/>
        <v>1.869158878504673E-3</v>
      </c>
      <c r="P297" s="238">
        <f t="shared" si="22"/>
        <v>1.869158878504673E-3</v>
      </c>
      <c r="Q297" s="238">
        <f t="shared" si="22"/>
        <v>1.869158878504673E-3</v>
      </c>
      <c r="R297" s="238">
        <f t="shared" si="22"/>
        <v>1.869158878504673E-3</v>
      </c>
      <c r="S297" s="238">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3.5271437032932922</v>
      </c>
      <c r="W303" s="5">
        <f t="shared" si="25"/>
        <v>4.391001842015589</v>
      </c>
      <c r="X303" s="5">
        <f t="shared" si="25"/>
        <v>4.9912858922327326</v>
      </c>
      <c r="Y303" s="129">
        <v>4.872558825338519</v>
      </c>
      <c r="Z303" s="5">
        <f t="shared" si="23"/>
        <v>5.2382381913726972</v>
      </c>
      <c r="AA303" s="5">
        <f t="shared" si="23"/>
        <v>4.8084462092156439</v>
      </c>
      <c r="AB303" s="5">
        <f t="shared" si="23"/>
        <v>4.3425611987227501</v>
      </c>
      <c r="AC303" s="5">
        <f t="shared" si="23"/>
        <v>2.728632942189571</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5.058170802436682</v>
      </c>
      <c r="W304" s="5">
        <f t="shared" si="25"/>
        <v>6.2970038022525321</v>
      </c>
      <c r="X304" s="5">
        <f t="shared" si="25"/>
        <v>7.1578531215308381</v>
      </c>
      <c r="Y304" s="129">
        <v>6.9875902023697805</v>
      </c>
      <c r="Z304" s="5">
        <f t="shared" si="23"/>
        <v>7.511999993385837</v>
      </c>
      <c r="AA304" s="5">
        <f t="shared" si="23"/>
        <v>6.8956482260228098</v>
      </c>
      <c r="AB304" s="5">
        <f t="shared" si="23"/>
        <v>6.2275365312348221</v>
      </c>
      <c r="AC304" s="5">
        <f t="shared" si="23"/>
        <v>3.9130505133270774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238">
        <f t="shared" si="21"/>
        <v>212.01660984848485</v>
      </c>
      <c r="L305" s="238">
        <f t="shared" si="21"/>
        <v>212.01660984848485</v>
      </c>
      <c r="M305" s="238">
        <f t="shared" si="21"/>
        <v>212.01660984848485</v>
      </c>
      <c r="N305" s="128">
        <v>212.01660984848485</v>
      </c>
      <c r="O305" s="238">
        <f t="shared" si="26"/>
        <v>212.01660984848485</v>
      </c>
      <c r="P305" s="238">
        <f t="shared" si="26"/>
        <v>212.01660984848485</v>
      </c>
      <c r="Q305" s="238">
        <f t="shared" si="26"/>
        <v>212.01660984848485</v>
      </c>
      <c r="R305" s="238">
        <f t="shared" si="26"/>
        <v>212.01660984848485</v>
      </c>
      <c r="S305" s="238">
        <f t="shared" si="26"/>
        <v>212.01660984848485</v>
      </c>
      <c r="T305" s="86"/>
      <c r="U305" s="99" t="s">
        <v>133</v>
      </c>
      <c r="V305" s="5">
        <f t="shared" si="25"/>
        <v>13.284993451290966</v>
      </c>
      <c r="W305" s="5">
        <f t="shared" si="25"/>
        <v>16.538716769979299</v>
      </c>
      <c r="X305" s="5">
        <f t="shared" si="25"/>
        <v>18.799687784175045</v>
      </c>
      <c r="Y305" s="129">
        <v>18.352502061430634</v>
      </c>
      <c r="Z305" s="5">
        <f t="shared" si="23"/>
        <v>19.729834087483422</v>
      </c>
      <c r="AA305" s="5">
        <f t="shared" si="23"/>
        <v>18.11102177114865</v>
      </c>
      <c r="AB305" s="5">
        <f t="shared" si="23"/>
        <v>16.356264995099583</v>
      </c>
      <c r="AC305" s="5">
        <f t="shared" si="23"/>
        <v>10.277401154401156</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20.241876775271511</v>
      </c>
      <c r="W306" s="5">
        <f t="shared" si="25"/>
        <v>25.199460436806298</v>
      </c>
      <c r="X306" s="5">
        <f t="shared" si="25"/>
        <v>28.644422365437403</v>
      </c>
      <c r="Y306" s="129">
        <v>27.963061224489795</v>
      </c>
      <c r="Z306" s="5">
        <f t="shared" si="23"/>
        <v>30.061653538608429</v>
      </c>
      <c r="AA306" s="5">
        <f t="shared" si="23"/>
        <v>27.595126208378087</v>
      </c>
      <c r="AB306" s="5">
        <f t="shared" si="23"/>
        <v>24.921465091299677</v>
      </c>
      <c r="AC306" s="5">
        <f t="shared" si="23"/>
        <v>15.659314285714286</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238">
        <f t="shared" si="21"/>
        <v>0</v>
      </c>
      <c r="L307" s="238">
        <f t="shared" si="21"/>
        <v>0</v>
      </c>
      <c r="M307" s="238">
        <f t="shared" si="21"/>
        <v>0</v>
      </c>
      <c r="N307" s="128">
        <v>0</v>
      </c>
      <c r="O307" s="238">
        <f t="shared" si="26"/>
        <v>0</v>
      </c>
      <c r="P307" s="238">
        <f t="shared" si="26"/>
        <v>0</v>
      </c>
      <c r="Q307" s="238">
        <f t="shared" si="26"/>
        <v>0</v>
      </c>
      <c r="R307" s="238">
        <f t="shared" si="26"/>
        <v>0</v>
      </c>
      <c r="S307" s="238">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3.5271437032932922</v>
      </c>
      <c r="W313" s="5">
        <f t="shared" si="25"/>
        <v>4.391001842015589</v>
      </c>
      <c r="X313" s="5">
        <f t="shared" si="25"/>
        <v>4.9912858922327326</v>
      </c>
      <c r="Y313" s="129">
        <v>4.872558825338519</v>
      </c>
      <c r="Z313" s="5">
        <f t="shared" si="27"/>
        <v>5.2382381913726972</v>
      </c>
      <c r="AA313" s="5">
        <f t="shared" si="27"/>
        <v>4.8084462092156439</v>
      </c>
      <c r="AB313" s="5">
        <f t="shared" si="27"/>
        <v>4.3425611987227501</v>
      </c>
      <c r="AC313" s="5">
        <f t="shared" si="27"/>
        <v>2.728632942189571</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5.058170802436682</v>
      </c>
      <c r="W314" s="5">
        <f t="shared" si="25"/>
        <v>6.2970038022525321</v>
      </c>
      <c r="X314" s="5">
        <f t="shared" si="25"/>
        <v>7.1578531215308381</v>
      </c>
      <c r="Y314" s="129">
        <v>6.9875902023697805</v>
      </c>
      <c r="Z314" s="5">
        <f t="shared" si="27"/>
        <v>7.511999993385837</v>
      </c>
      <c r="AA314" s="5">
        <f t="shared" si="27"/>
        <v>6.8956482260228098</v>
      </c>
      <c r="AB314" s="5">
        <f t="shared" si="27"/>
        <v>6.2275365312348221</v>
      </c>
      <c r="AC314" s="5">
        <f t="shared" si="27"/>
        <v>3.9130505133270774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238">
        <f t="shared" si="28"/>
        <v>212.01660984848485</v>
      </c>
      <c r="L315" s="238">
        <f t="shared" si="28"/>
        <v>212.01660984848485</v>
      </c>
      <c r="M315" s="238">
        <f t="shared" si="28"/>
        <v>212.01660984848485</v>
      </c>
      <c r="N315" s="128">
        <v>212.01660984848485</v>
      </c>
      <c r="O315" s="238">
        <f t="shared" si="26"/>
        <v>212.01660984848485</v>
      </c>
      <c r="P315" s="238">
        <f t="shared" si="26"/>
        <v>212.01660984848485</v>
      </c>
      <c r="Q315" s="238">
        <f t="shared" si="26"/>
        <v>212.01660984848485</v>
      </c>
      <c r="R315" s="238">
        <f t="shared" si="26"/>
        <v>212.01660984848485</v>
      </c>
      <c r="S315" s="238">
        <f t="shared" si="26"/>
        <v>212.01660984848485</v>
      </c>
      <c r="T315" s="86"/>
      <c r="U315" s="99" t="s">
        <v>133</v>
      </c>
      <c r="V315" s="5">
        <f t="shared" si="25"/>
        <v>13.284993451290966</v>
      </c>
      <c r="W315" s="5">
        <f t="shared" si="25"/>
        <v>16.538716769979299</v>
      </c>
      <c r="X315" s="5">
        <f t="shared" si="25"/>
        <v>18.799687784175045</v>
      </c>
      <c r="Y315" s="129">
        <v>18.352502061430634</v>
      </c>
      <c r="Z315" s="5">
        <f t="shared" si="27"/>
        <v>19.729834087483422</v>
      </c>
      <c r="AA315" s="5">
        <f t="shared" si="27"/>
        <v>18.11102177114865</v>
      </c>
      <c r="AB315" s="5">
        <f t="shared" si="27"/>
        <v>16.356264995099583</v>
      </c>
      <c r="AC315" s="5">
        <f t="shared" si="27"/>
        <v>10.277401154401156</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10.051148066926572</v>
      </c>
      <c r="W316" s="5">
        <f t="shared" si="25"/>
        <v>12.51284704817599</v>
      </c>
      <c r="X316" s="5">
        <f t="shared" si="25"/>
        <v>14.223450408428475</v>
      </c>
      <c r="Y316" s="129">
        <v>13.885119047619044</v>
      </c>
      <c r="Z316" s="5">
        <f t="shared" si="27"/>
        <v>14.927179638912094</v>
      </c>
      <c r="AA316" s="5">
        <f t="shared" si="27"/>
        <v>13.702420112781951</v>
      </c>
      <c r="AB316" s="5">
        <f t="shared" si="27"/>
        <v>12.374807852965745</v>
      </c>
      <c r="AC316" s="5">
        <f t="shared" si="27"/>
        <v>7.7756666666666652</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238">
        <f t="shared" si="28"/>
        <v>0</v>
      </c>
      <c r="L317" s="238">
        <f t="shared" si="28"/>
        <v>0</v>
      </c>
      <c r="M317" s="238">
        <f t="shared" si="28"/>
        <v>0</v>
      </c>
      <c r="N317" s="128">
        <v>0</v>
      </c>
      <c r="O317" s="238">
        <f t="shared" si="26"/>
        <v>0</v>
      </c>
      <c r="P317" s="238">
        <f t="shared" si="26"/>
        <v>0</v>
      </c>
      <c r="Q317" s="238">
        <f t="shared" si="26"/>
        <v>0</v>
      </c>
      <c r="R317" s="238">
        <f t="shared" si="26"/>
        <v>0</v>
      </c>
      <c r="S317" s="238">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5.3823076365393261</v>
      </c>
      <c r="W347" s="5">
        <f t="shared" si="31"/>
        <v>6.7005273202427098</v>
      </c>
      <c r="X347" s="5">
        <f t="shared" si="31"/>
        <v>7.6165414380003131</v>
      </c>
      <c r="Y347" s="129">
        <v>7.4353677596463568</v>
      </c>
      <c r="Z347" s="5">
        <f t="shared" si="31"/>
        <v>7.993382688976542</v>
      </c>
      <c r="AA347" s="5">
        <f t="shared" si="31"/>
        <v>7.3375339733352201</v>
      </c>
      <c r="AB347" s="5">
        <f t="shared" si="31"/>
        <v>6.6266084594742969</v>
      </c>
      <c r="AC347" s="5">
        <f t="shared" si="31"/>
        <v>4.1638059454019603</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6.6295987084607599</v>
      </c>
      <c r="AM347" s="864">
        <f>AK347*(1-$AN347)*(1-(1-$I495)^$AJ347)+AL347*(1-$AN347)*AJ347*(1-(((1 -(1 -$I495)^($AJ347+1)) /$I495-1)/$AJ347))</f>
        <v>5.9251655772376299</v>
      </c>
      <c r="AN347" s="861">
        <v>0</v>
      </c>
      <c r="AO347"/>
      <c r="AP347"/>
      <c r="AQ347"/>
      <c r="AR347"/>
      <c r="AS347"/>
      <c r="AT347"/>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132</v>
      </c>
      <c r="K348" s="238">
        <f t="shared" si="29"/>
        <v>383.42670454545453</v>
      </c>
      <c r="L348" s="238">
        <f t="shared" si="29"/>
        <v>383.42670454545453</v>
      </c>
      <c r="M348" s="238">
        <f t="shared" si="29"/>
        <v>383.42670454545453</v>
      </c>
      <c r="N348" s="128">
        <v>383.42670454545453</v>
      </c>
      <c r="O348" s="238">
        <f t="shared" si="29"/>
        <v>383.42670454545453</v>
      </c>
      <c r="P348" s="238">
        <f t="shared" si="29"/>
        <v>383.42670454545453</v>
      </c>
      <c r="Q348" s="238">
        <f t="shared" si="29"/>
        <v>383.42670454545453</v>
      </c>
      <c r="R348" s="238">
        <f t="shared" si="30"/>
        <v>383.42670454545453</v>
      </c>
      <c r="S348" s="238">
        <f t="shared" si="30"/>
        <v>383.42670454545453</v>
      </c>
      <c r="T348" s="86"/>
      <c r="U348" s="99" t="s">
        <v>132</v>
      </c>
      <c r="V348" s="5">
        <f t="shared" si="32"/>
        <v>8.5436467246530547</v>
      </c>
      <c r="W348" s="5">
        <f t="shared" si="31"/>
        <v>10.636132707168727</v>
      </c>
      <c r="X348" s="5">
        <f t="shared" si="31"/>
        <v>12.090174643342346</v>
      </c>
      <c r="Y348" s="129">
        <v>11.802587235080159</v>
      </c>
      <c r="Z348" s="5">
        <f t="shared" si="31"/>
        <v>12.688356452527696</v>
      </c>
      <c r="AA348" s="5">
        <f t="shared" si="31"/>
        <v>11.647290034618578</v>
      </c>
      <c r="AB348" s="5">
        <f t="shared" si="31"/>
        <v>10.518797044597756</v>
      </c>
      <c r="AC348" s="5">
        <f t="shared" si="31"/>
        <v>6.6094488516448893</v>
      </c>
      <c r="AD348" s="129">
        <v>0</v>
      </c>
      <c r="AE348" s="86">
        <v>1071</v>
      </c>
      <c r="AF348" s="86">
        <v>50</v>
      </c>
      <c r="AG348" s="16"/>
      <c r="AH348" s="8"/>
      <c r="AI348" s="641">
        <v>43631</v>
      </c>
      <c r="AJ348">
        <f>(Periods!$U24-Periods!$U23)</f>
        <v>56</v>
      </c>
      <c r="AK348">
        <f>(AK347+AL347*AJ347)*(1-AN347)-AM347</f>
        <v>298.01526863818009</v>
      </c>
      <c r="AL348" cm="1">
        <f t="array" ref="AL348">IF(AK348&lt;=INDEX(K234:S234,$AL$344),INDEX(V234:AD234,$AL$344)*(AK348/INDEX(K234:S234,$AL$344)),IF(AK348&lt;=INDEX(K348:S348,$AL$344),INDEX(V234:AD234,$AL$344)+(INDEX(V348:AD348,$AL$344)-INDEX(V234:AD234,$AL$344))/(INDEX(K348:S348,$AL$344)-INDEX(K234:S234,$AL$344))*(AK348-INDEX(K234:S234,$AL$344)),INDEX(V348:AD348,$AL$344)))</f>
        <v>11.385419519037614</v>
      </c>
      <c r="AM348" s="864">
        <f t="shared" ref="AM348:AM355" si="34">AK348*(1-$AN348)*(1-(1-$I496)^$AJ348)+AL348*(1-$AN348)*AJ348*(1-(((1 -(1 -$I496)^($AJ348+1)) /$I496-1)/$AJ348))</f>
        <v>34.019341798850064</v>
      </c>
      <c r="AN348" s="861">
        <v>0</v>
      </c>
      <c r="AO348"/>
      <c r="AP348"/>
      <c r="AQ348"/>
      <c r="AR348"/>
      <c r="AS348"/>
      <c r="AT348"/>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133</v>
      </c>
      <c r="K349" s="238">
        <f t="shared" si="29"/>
        <v>1080.939204545454</v>
      </c>
      <c r="L349" s="238">
        <f t="shared" si="29"/>
        <v>1080.939204545454</v>
      </c>
      <c r="M349" s="238">
        <f t="shared" si="29"/>
        <v>1080.939204545454</v>
      </c>
      <c r="N349" s="128">
        <v>1080.939204545454</v>
      </c>
      <c r="O349" s="238">
        <f t="shared" si="29"/>
        <v>1080.939204545454</v>
      </c>
      <c r="P349" s="238">
        <f t="shared" si="29"/>
        <v>1080.939204545454</v>
      </c>
      <c r="Q349" s="238">
        <f t="shared" si="29"/>
        <v>1080.939204545454</v>
      </c>
      <c r="R349" s="238">
        <f t="shared" si="30"/>
        <v>1080.939204545454</v>
      </c>
      <c r="S349" s="238">
        <f t="shared" si="30"/>
        <v>1080.939204545454</v>
      </c>
      <c r="T349" s="86"/>
      <c r="U349" s="99" t="s">
        <v>133</v>
      </c>
      <c r="V349" s="5">
        <f t="shared" si="32"/>
        <v>25.744714690767314</v>
      </c>
      <c r="W349" s="5">
        <f t="shared" si="31"/>
        <v>32.050037973722169</v>
      </c>
      <c r="X349" s="5">
        <f t="shared" si="31"/>
        <v>36.431527049948095</v>
      </c>
      <c r="Y349" s="129">
        <v>35.564935064935057</v>
      </c>
      <c r="Z349" s="5">
        <f t="shared" si="31"/>
        <v>38.234038378775217</v>
      </c>
      <c r="AA349" s="5">
        <f t="shared" si="31"/>
        <v>35.096975393028018</v>
      </c>
      <c r="AB349" s="5">
        <f t="shared" si="31"/>
        <v>31.696468443836856</v>
      </c>
      <c r="AC349" s="5">
        <f t="shared" si="31"/>
        <v>19.916363636363634</v>
      </c>
      <c r="AD349" s="129">
        <v>0</v>
      </c>
      <c r="AE349" s="86">
        <v>1300</v>
      </c>
      <c r="AF349" s="86">
        <v>55</v>
      </c>
      <c r="AG349" s="16"/>
      <c r="AH349" s="8"/>
      <c r="AI349" s="641">
        <v>43684</v>
      </c>
      <c r="AJ349">
        <f>(Periods!$U25-Periods!$U24)</f>
        <v>21</v>
      </c>
      <c r="AK349">
        <f t="shared" si="33"/>
        <v>901.57941990543645</v>
      </c>
      <c r="AL349" cm="1">
        <f t="array" ref="AL349">IF(AK349&lt;=INDEX(K235:S235,$AL$344),INDEX(V235:AD235,$AL$344)*(AK349/INDEX(K235:S235,$AL$344)),IF(AK349&lt;=INDEX(K349:S349,$AL$344),INDEX(V235:AD235,$AL$344)+(INDEX(V349:AD349,$AL$344)-INDEX(V235:AD235,$AL$344))/(INDEX(K349:S349,$AL$344)-INDEX(K235:S235,$AL$344))*(AK349-INDEX(K235:S235,$AL$344)),INDEX(V349:AD349,$AL$344)))</f>
        <v>32.755383262684802</v>
      </c>
      <c r="AM349" s="864">
        <f t="shared" si="34"/>
        <v>88.590355180000586</v>
      </c>
      <c r="AN349" s="861">
        <v>0</v>
      </c>
      <c r="AO349"/>
      <c r="AP349"/>
      <c r="AQ349"/>
      <c r="AR349"/>
      <c r="AS349"/>
      <c r="AT349"/>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134</v>
      </c>
      <c r="K350" s="238">
        <f t="shared" si="29"/>
        <v>1358.3</v>
      </c>
      <c r="L350" s="238">
        <f t="shared" si="29"/>
        <v>1358.3</v>
      </c>
      <c r="M350" s="238">
        <f t="shared" si="29"/>
        <v>1358.3</v>
      </c>
      <c r="N350" s="128">
        <v>1358.3</v>
      </c>
      <c r="O350" s="238">
        <f t="shared" si="29"/>
        <v>1358.3</v>
      </c>
      <c r="P350" s="238">
        <f t="shared" si="29"/>
        <v>1358.3</v>
      </c>
      <c r="Q350" s="238">
        <f t="shared" si="29"/>
        <v>1358.3</v>
      </c>
      <c r="R350" s="238">
        <f t="shared" si="30"/>
        <v>1358.3</v>
      </c>
      <c r="S350" s="238">
        <f t="shared" si="30"/>
        <v>1358.3</v>
      </c>
      <c r="T350" s="86"/>
      <c r="U350" s="99" t="s">
        <v>134</v>
      </c>
      <c r="V350" s="5">
        <f t="shared" si="32"/>
        <v>22.457410287081341</v>
      </c>
      <c r="W350" s="5">
        <f t="shared" si="31"/>
        <v>27.957616199589882</v>
      </c>
      <c r="X350" s="5">
        <f t="shared" si="31"/>
        <v>31.779639439507864</v>
      </c>
      <c r="Y350" s="129">
        <v>31.023701298701301</v>
      </c>
      <c r="Z350" s="5">
        <f t="shared" si="31"/>
        <v>33.351990772385513</v>
      </c>
      <c r="AA350" s="5">
        <f t="shared" si="31"/>
        <v>30.615494702665757</v>
      </c>
      <c r="AB350" s="5">
        <f t="shared" si="31"/>
        <v>27.649193438140809</v>
      </c>
      <c r="AC350" s="5">
        <f t="shared" si="31"/>
        <v>17.373272727272731</v>
      </c>
      <c r="AD350" s="129">
        <v>0</v>
      </c>
      <c r="AE350" s="86">
        <v>1500</v>
      </c>
      <c r="AF350" s="86">
        <v>86</v>
      </c>
      <c r="AG350" s="16"/>
      <c r="AH350" s="8"/>
      <c r="AI350" s="641">
        <v>43728</v>
      </c>
      <c r="AJ350">
        <f>(Periods!$U26-Periods!$U25)</f>
        <v>28</v>
      </c>
      <c r="AK350">
        <f t="shared" si="33"/>
        <v>1500.8521132418166</v>
      </c>
      <c r="AL350" cm="1">
        <f t="array" ref="AL350">IF(AK350&lt;=INDEX(K236:S236,$AL$344),INDEX(V236:AD236,$AL$344)*(AK350/INDEX(K236:S236,$AL$344)),IF(AK350&lt;=INDEX(K350:S350,$AL$344),INDEX(V236:AD236,$AL$344)+(INDEX(V350:AD350,$AL$344)-INDEX(V236:AD236,$AL$344))/(INDEX(K350:S350,$AL$344)-INDEX(K236:S236,$AL$344))*(AK350-INDEX(K236:S236,$AL$344)),INDEX(V350:AD350,$AL$344)))</f>
        <v>31.023701298701301</v>
      </c>
      <c r="AM350" s="864">
        <f t="shared" si="34"/>
        <v>207.9401906318904</v>
      </c>
      <c r="AN350" s="861">
        <v>0</v>
      </c>
      <c r="AO350"/>
      <c r="AP350"/>
      <c r="AQ350"/>
      <c r="AR350"/>
      <c r="AS350"/>
      <c r="AT350"/>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135</v>
      </c>
      <c r="K351" s="238">
        <f t="shared" si="29"/>
        <v>831.99886363636358</v>
      </c>
      <c r="L351" s="238">
        <f t="shared" si="29"/>
        <v>831.99886363636358</v>
      </c>
      <c r="M351" s="238">
        <f t="shared" si="29"/>
        <v>831.99886363636358</v>
      </c>
      <c r="N351" s="128">
        <v>831.99886363636358</v>
      </c>
      <c r="O351" s="238">
        <f t="shared" si="29"/>
        <v>831.99886363636358</v>
      </c>
      <c r="P351" s="238">
        <f t="shared" si="29"/>
        <v>831.99886363636358</v>
      </c>
      <c r="Q351" s="238">
        <f t="shared" si="29"/>
        <v>831.99886363636358</v>
      </c>
      <c r="R351" s="238">
        <f t="shared" si="30"/>
        <v>831.99886363636358</v>
      </c>
      <c r="S351" s="238">
        <f t="shared" si="30"/>
        <v>831.99886363636358</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41">
        <v>43741</v>
      </c>
      <c r="AJ351">
        <f>(Periods!$U27-Periods!$U26)</f>
        <v>49</v>
      </c>
      <c r="AK351">
        <f t="shared" si="33"/>
        <v>2161.5755589735627</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864">
        <f t="shared" si="34"/>
        <v>666.8354872977593</v>
      </c>
      <c r="AN351" s="861">
        <v>0</v>
      </c>
      <c r="AO351"/>
      <c r="AP351"/>
      <c r="AQ351"/>
      <c r="AR351"/>
      <c r="AS351"/>
      <c r="AT351"/>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136</v>
      </c>
      <c r="K352" s="238">
        <f t="shared" si="29"/>
        <v>156.66874999999999</v>
      </c>
      <c r="L352" s="238">
        <f t="shared" si="29"/>
        <v>156.66874999999999</v>
      </c>
      <c r="M352" s="238">
        <f t="shared" si="29"/>
        <v>156.66874999999999</v>
      </c>
      <c r="N352" s="128">
        <v>156.66874999999999</v>
      </c>
      <c r="O352" s="238">
        <f t="shared" si="29"/>
        <v>156.66874999999999</v>
      </c>
      <c r="P352" s="238">
        <f t="shared" si="29"/>
        <v>156.66874999999999</v>
      </c>
      <c r="Q352" s="238">
        <f t="shared" si="29"/>
        <v>156.66874999999999</v>
      </c>
      <c r="R352" s="238">
        <f t="shared" si="30"/>
        <v>156.66874999999999</v>
      </c>
      <c r="S352" s="238">
        <f t="shared" si="30"/>
        <v>156.66874999999999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49</v>
      </c>
      <c r="AK352">
        <f t="shared" si="33"/>
        <v>1494.7400716758034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266.52828675286474</v>
      </c>
      <c r="AN352" s="861">
        <v>0</v>
      </c>
      <c r="AO352"/>
      <c r="AP352"/>
      <c r="AQ352"/>
      <c r="AR352"/>
      <c r="AS352"/>
      <c r="AT352"/>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137</v>
      </c>
      <c r="K353" s="238">
        <f t="shared" si="29"/>
        <v>2.1965909090909088</v>
      </c>
      <c r="L353" s="238">
        <f t="shared" si="29"/>
        <v>2.1965909090909088</v>
      </c>
      <c r="M353" s="238">
        <f t="shared" si="29"/>
        <v>2.1965909090909088</v>
      </c>
      <c r="N353" s="128">
        <v>2.1965909090909088</v>
      </c>
      <c r="O353" s="238">
        <f t="shared" si="29"/>
        <v>2.1965909090909088</v>
      </c>
      <c r="P353" s="238">
        <f t="shared" si="29"/>
        <v>2.1965909090909088</v>
      </c>
      <c r="Q353" s="238">
        <f t="shared" si="29"/>
        <v>2.1965909090909088</v>
      </c>
      <c r="R353" s="238">
        <f t="shared" si="30"/>
        <v>2.1965909090909088</v>
      </c>
      <c r="S353" s="238">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28</v>
      </c>
      <c r="AK353">
        <f t="shared" si="33"/>
        <v>1228.2117849229387</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66.954594182407575</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138</v>
      </c>
      <c r="K354" s="238">
        <f t="shared" si="29"/>
        <v>9.6590909090909106E-3</v>
      </c>
      <c r="L354" s="238">
        <f t="shared" si="29"/>
        <v>9.6590909090909106E-3</v>
      </c>
      <c r="M354" s="238">
        <f t="shared" si="29"/>
        <v>9.6590909090909106E-3</v>
      </c>
      <c r="N354" s="128">
        <v>9.6590909090909106E-3</v>
      </c>
      <c r="O354" s="238">
        <f t="shared" si="29"/>
        <v>9.6590909090909106E-3</v>
      </c>
      <c r="P354" s="238">
        <f t="shared" si="29"/>
        <v>9.6590909090909106E-3</v>
      </c>
      <c r="Q354" s="238">
        <f t="shared" si="29"/>
        <v>9.6590909090909106E-3</v>
      </c>
      <c r="R354" s="238">
        <f t="shared" si="30"/>
        <v>9.6590909090909106E-3</v>
      </c>
      <c r="S354" s="238">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28</v>
      </c>
      <c r="AK354">
        <f t="shared" si="33"/>
        <v>1161.2571907405311</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63.304639233952031</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139</v>
      </c>
      <c r="K355" s="238">
        <f t="shared" si="29"/>
        <v>2.3159090909090909</v>
      </c>
      <c r="L355" s="238">
        <f t="shared" si="29"/>
        <v>2.3159090909090909</v>
      </c>
      <c r="M355" s="238">
        <f t="shared" si="29"/>
        <v>2.3159090909090909</v>
      </c>
      <c r="N355" s="128">
        <v>2.3159090909090909</v>
      </c>
      <c r="O355" s="238">
        <f t="shared" si="29"/>
        <v>2.3159090909090909</v>
      </c>
      <c r="P355" s="238">
        <f t="shared" si="29"/>
        <v>2.3159090909090909</v>
      </c>
      <c r="Q355" s="238">
        <f t="shared" si="29"/>
        <v>2.3159090909090909</v>
      </c>
      <c r="R355" s="238">
        <f t="shared" si="30"/>
        <v>2.3159090909090909</v>
      </c>
      <c r="S355" s="238">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35</v>
      </c>
      <c r="AK355">
        <f t="shared" si="33"/>
        <v>1097.9525515065791</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74.30013180039974</v>
      </c>
      <c r="AN355" s="861">
        <v>0</v>
      </c>
      <c r="AO355"/>
      <c r="AP355"/>
      <c r="AQ355"/>
      <c r="AR355"/>
      <c r="AS355"/>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6.7675613329803364</v>
      </c>
      <c r="W357" s="5">
        <f t="shared" si="31"/>
        <v>8.425053465024396</v>
      </c>
      <c r="X357" s="5">
        <f t="shared" si="31"/>
        <v>9.5768236986163107</v>
      </c>
      <c r="Y357" s="129">
        <v>9.3490210416558845</v>
      </c>
      <c r="Z357" s="5">
        <f t="shared" si="31"/>
        <v>10.050653225093997</v>
      </c>
      <c r="AA357" s="5">
        <f t="shared" si="31"/>
        <v>9.2260076068972534</v>
      </c>
      <c r="AB357" s="5">
        <f t="shared" si="31"/>
        <v>8.3321099809845425</v>
      </c>
      <c r="AC357" s="5">
        <f t="shared" si="31"/>
        <v>5.2354517833272958</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132</v>
      </c>
      <c r="K358" s="238">
        <f t="shared" si="29"/>
        <v>564.81899350649348</v>
      </c>
      <c r="L358" s="238">
        <f t="shared" si="29"/>
        <v>564.81899350649348</v>
      </c>
      <c r="M358" s="238">
        <f t="shared" si="29"/>
        <v>564.81899350649348</v>
      </c>
      <c r="N358" s="128">
        <v>564.81899350649348</v>
      </c>
      <c r="O358" s="238">
        <f t="shared" si="29"/>
        <v>564.81899350649348</v>
      </c>
      <c r="P358" s="238">
        <f t="shared" si="29"/>
        <v>564.81899350649348</v>
      </c>
      <c r="Q358" s="238">
        <f t="shared" si="29"/>
        <v>564.81899350649348</v>
      </c>
      <c r="R358" s="238">
        <f t="shared" si="30"/>
        <v>564.81899350649348</v>
      </c>
      <c r="S358" s="238">
        <f t="shared" si="30"/>
        <v>564.81899350649348</v>
      </c>
      <c r="T358" s="86"/>
      <c r="U358" s="99" t="s">
        <v>132</v>
      </c>
      <c r="V358" s="5">
        <f t="shared" si="32"/>
        <v>10.767238393153251</v>
      </c>
      <c r="W358" s="5">
        <f t="shared" si="31"/>
        <v>13.40432020776827</v>
      </c>
      <c r="X358" s="5">
        <f t="shared" si="31"/>
        <v>15.236794871689872</v>
      </c>
      <c r="Y358" s="129">
        <v>14.874359218224365</v>
      </c>
      <c r="Z358" s="5">
        <f t="shared" si="31"/>
        <v>15.990661030898126</v>
      </c>
      <c r="AA358" s="5">
        <f t="shared" si="31"/>
        <v>14.678643965352991</v>
      </c>
      <c r="AB358" s="5">
        <f t="shared" si="31"/>
        <v>13.256446461154345</v>
      </c>
      <c r="AC358" s="5">
        <f t="shared" si="31"/>
        <v>8.329641162205645</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133</v>
      </c>
      <c r="K359" s="238">
        <f t="shared" si="29"/>
        <v>1364.4483766233766</v>
      </c>
      <c r="L359" s="238">
        <f t="shared" si="29"/>
        <v>1364.4483766233766</v>
      </c>
      <c r="M359" s="238">
        <f t="shared" si="29"/>
        <v>1364.4483766233766</v>
      </c>
      <c r="N359" s="128">
        <v>1364.4483766233766</v>
      </c>
      <c r="O359" s="238">
        <f t="shared" si="29"/>
        <v>1364.4483766233766</v>
      </c>
      <c r="P359" s="238">
        <f t="shared" si="29"/>
        <v>1364.4483766233766</v>
      </c>
      <c r="Q359" s="238">
        <f t="shared" si="29"/>
        <v>1364.4483766233766</v>
      </c>
      <c r="R359" s="238">
        <f t="shared" si="30"/>
        <v>1364.4483766233766</v>
      </c>
      <c r="S359" s="238">
        <f t="shared" si="30"/>
        <v>1364.4483766233766</v>
      </c>
      <c r="T359" s="86"/>
      <c r="U359" s="99" t="s">
        <v>133</v>
      </c>
      <c r="V359" s="5">
        <f t="shared" si="32"/>
        <v>33.272681729576462</v>
      </c>
      <c r="W359" s="5">
        <f t="shared" si="31"/>
        <v>41.421733576365142</v>
      </c>
      <c r="X359" s="5">
        <f t="shared" si="31"/>
        <v>47.084406217564108</v>
      </c>
      <c r="Y359" s="129">
        <v>45.964415584415576</v>
      </c>
      <c r="Z359" s="5">
        <f t="shared" si="31"/>
        <v>49.413986734513045</v>
      </c>
      <c r="AA359" s="5">
        <f t="shared" si="31"/>
        <v>45.359620642515367</v>
      </c>
      <c r="AB359" s="5">
        <f t="shared" si="31"/>
        <v>40.964777398040546</v>
      </c>
      <c r="AC359" s="5">
        <f t="shared" si="31"/>
        <v>25.740072727272725</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134</v>
      </c>
      <c r="K360" s="238">
        <f t="shared" si="29"/>
        <v>1632.4190476190477</v>
      </c>
      <c r="L360" s="238">
        <f t="shared" si="29"/>
        <v>1632.4190476190477</v>
      </c>
      <c r="M360" s="238">
        <f t="shared" si="29"/>
        <v>1632.4190476190477</v>
      </c>
      <c r="N360" s="128">
        <v>1632.4190476190477</v>
      </c>
      <c r="O360" s="238">
        <f t="shared" si="29"/>
        <v>1632.4190476190477</v>
      </c>
      <c r="P360" s="238">
        <f t="shared" si="29"/>
        <v>1632.4190476190477</v>
      </c>
      <c r="Q360" s="238">
        <f t="shared" si="29"/>
        <v>1632.4190476190477</v>
      </c>
      <c r="R360" s="238">
        <f t="shared" si="30"/>
        <v>1632.4190476190477</v>
      </c>
      <c r="S360" s="238">
        <f t="shared" si="30"/>
        <v>1632.4190476190477</v>
      </c>
      <c r="T360" s="86"/>
      <c r="U360" s="99" t="s">
        <v>134</v>
      </c>
      <c r="V360" s="5">
        <f t="shared" si="32"/>
        <v>30.246904220427609</v>
      </c>
      <c r="W360" s="5">
        <f t="shared" si="31"/>
        <v>37.654891129941248</v>
      </c>
      <c r="X360" s="5">
        <f t="shared" si="31"/>
        <v>42.802607157222859</v>
      </c>
      <c r="Y360" s="129">
        <v>41.784467120181404</v>
      </c>
      <c r="Z360" s="5">
        <f t="shared" si="31"/>
        <v>44.920338434269098</v>
      </c>
      <c r="AA360" s="5">
        <f t="shared" si="31"/>
        <v>41.234671500179012</v>
      </c>
      <c r="AB360" s="5">
        <f t="shared" si="31"/>
        <v>37.23948999482834</v>
      </c>
      <c r="AC360" s="5">
        <f t="shared" si="31"/>
        <v>23.39930158730159</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135</v>
      </c>
      <c r="K361" s="238">
        <f t="shared" si="29"/>
        <v>0</v>
      </c>
      <c r="L361" s="238">
        <f t="shared" si="29"/>
        <v>0</v>
      </c>
      <c r="M361" s="238">
        <f t="shared" si="29"/>
        <v>0</v>
      </c>
      <c r="N361" s="128">
        <v>0</v>
      </c>
      <c r="O361" s="238">
        <f t="shared" si="29"/>
        <v>0</v>
      </c>
      <c r="P361" s="238">
        <f t="shared" si="29"/>
        <v>0</v>
      </c>
      <c r="Q361" s="238">
        <f t="shared" si="29"/>
        <v>0</v>
      </c>
      <c r="R361" s="238">
        <f t="shared" si="30"/>
        <v>0</v>
      </c>
      <c r="S361" s="238">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6.7675613329803364</v>
      </c>
      <c r="W367" s="5">
        <f t="shared" si="32"/>
        <v>8.425053465024396</v>
      </c>
      <c r="X367" s="5">
        <f t="shared" si="32"/>
        <v>9.5768236986163107</v>
      </c>
      <c r="Y367" s="129">
        <v>9.3490210416558845</v>
      </c>
      <c r="Z367" s="5">
        <f t="shared" si="37"/>
        <v>10.050653225093997</v>
      </c>
      <c r="AA367" s="5">
        <f t="shared" si="37"/>
        <v>9.2260076068972534</v>
      </c>
      <c r="AB367" s="5">
        <f t="shared" si="37"/>
        <v>8.3321099809845425</v>
      </c>
      <c r="AC367" s="5">
        <f t="shared" si="37"/>
        <v>5.2354517833272958</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132</v>
      </c>
      <c r="K368" s="238">
        <f t="shared" si="35"/>
        <v>564.81899350649348</v>
      </c>
      <c r="L368" s="238">
        <f t="shared" si="35"/>
        <v>564.81899350649348</v>
      </c>
      <c r="M368" s="238">
        <f t="shared" si="35"/>
        <v>564.81899350649348</v>
      </c>
      <c r="N368" s="128">
        <v>564.81899350649348</v>
      </c>
      <c r="O368" s="238">
        <f t="shared" si="35"/>
        <v>564.81899350649348</v>
      </c>
      <c r="P368" s="238">
        <f t="shared" si="35"/>
        <v>564.81899350649348</v>
      </c>
      <c r="Q368" s="238">
        <f t="shared" si="36"/>
        <v>564.81899350649348</v>
      </c>
      <c r="R368" s="238">
        <f t="shared" si="36"/>
        <v>564.81899350649348</v>
      </c>
      <c r="S368" s="238">
        <f t="shared" si="36"/>
        <v>564.81899350649348</v>
      </c>
      <c r="T368" s="86"/>
      <c r="U368" s="99" t="s">
        <v>132</v>
      </c>
      <c r="V368" s="5">
        <f t="shared" si="32"/>
        <v>10.767238393153251</v>
      </c>
      <c r="W368" s="5">
        <f t="shared" si="32"/>
        <v>13.40432020776827</v>
      </c>
      <c r="X368" s="5">
        <f t="shared" si="32"/>
        <v>15.236794871689872</v>
      </c>
      <c r="Y368" s="129">
        <v>14.874359218224365</v>
      </c>
      <c r="Z368" s="5">
        <f t="shared" si="37"/>
        <v>15.990661030898126</v>
      </c>
      <c r="AA368" s="5">
        <f t="shared" si="37"/>
        <v>14.678643965352991</v>
      </c>
      <c r="AB368" s="5">
        <f t="shared" si="37"/>
        <v>13.256446461154345</v>
      </c>
      <c r="AC368" s="5">
        <f t="shared" si="37"/>
        <v>8.329641162205645</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133</v>
      </c>
      <c r="K369" s="238">
        <f t="shared" si="35"/>
        <v>1364.4483766233766</v>
      </c>
      <c r="L369" s="238">
        <f t="shared" si="35"/>
        <v>1364.4483766233766</v>
      </c>
      <c r="M369" s="238">
        <f t="shared" si="35"/>
        <v>1364.4483766233766</v>
      </c>
      <c r="N369" s="128">
        <v>1364.4483766233766</v>
      </c>
      <c r="O369" s="238">
        <f t="shared" si="35"/>
        <v>1364.4483766233766</v>
      </c>
      <c r="P369" s="238">
        <f t="shared" si="35"/>
        <v>1364.4483766233766</v>
      </c>
      <c r="Q369" s="238">
        <f t="shared" si="36"/>
        <v>1364.4483766233766</v>
      </c>
      <c r="R369" s="238">
        <f t="shared" si="36"/>
        <v>1364.4483766233766</v>
      </c>
      <c r="S369" s="238">
        <f t="shared" si="36"/>
        <v>1364.4483766233766</v>
      </c>
      <c r="T369" s="86"/>
      <c r="U369" s="99" t="s">
        <v>133</v>
      </c>
      <c r="V369" s="5">
        <f t="shared" si="32"/>
        <v>33.272681729576462</v>
      </c>
      <c r="W369" s="5">
        <f t="shared" si="32"/>
        <v>41.421733576365142</v>
      </c>
      <c r="X369" s="5">
        <f t="shared" si="32"/>
        <v>47.084406217564108</v>
      </c>
      <c r="Y369" s="129">
        <v>45.964415584415576</v>
      </c>
      <c r="Z369" s="5">
        <f t="shared" si="37"/>
        <v>49.413986734513045</v>
      </c>
      <c r="AA369" s="5">
        <f t="shared" si="37"/>
        <v>45.359620642515367</v>
      </c>
      <c r="AB369" s="5">
        <f t="shared" si="37"/>
        <v>40.964777398040546</v>
      </c>
      <c r="AC369" s="5">
        <f t="shared" si="37"/>
        <v>25.740072727272725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134</v>
      </c>
      <c r="K370" s="238">
        <f t="shared" si="35"/>
        <v>1365.8546428571431</v>
      </c>
      <c r="L370" s="238">
        <f t="shared" si="35"/>
        <v>1365.8546428571431</v>
      </c>
      <c r="M370" s="238">
        <f t="shared" si="35"/>
        <v>1365.8546428571431</v>
      </c>
      <c r="N370" s="128">
        <v>1365.8546428571431</v>
      </c>
      <c r="O370" s="238">
        <f t="shared" si="35"/>
        <v>1365.8546428571431</v>
      </c>
      <c r="P370" s="238">
        <f t="shared" si="35"/>
        <v>1365.8546428571431</v>
      </c>
      <c r="Q370" s="238">
        <f t="shared" si="36"/>
        <v>1365.8546428571431</v>
      </c>
      <c r="R370" s="238">
        <f t="shared" si="36"/>
        <v>1365.8546428571431</v>
      </c>
      <c r="S370" s="238">
        <f t="shared" si="36"/>
        <v>1365.8546428571431</v>
      </c>
      <c r="T370" s="86"/>
      <c r="U370" s="99" t="s">
        <v>134</v>
      </c>
      <c r="V370" s="5">
        <f t="shared" si="32"/>
        <v>20.0836205444166</v>
      </c>
      <c r="W370" s="5">
        <f t="shared" si="32"/>
        <v>25.002444533953934</v>
      </c>
      <c r="X370" s="5">
        <f t="shared" si="32"/>
        <v>28.42047285873414</v>
      </c>
      <c r="Y370" s="129">
        <v>27.744438775510208</v>
      </c>
      <c r="Z370" s="5">
        <f t="shared" si="37"/>
        <v>29.826623751839925</v>
      </c>
      <c r="AA370" s="5">
        <f t="shared" si="37"/>
        <v>27.379380370569283</v>
      </c>
      <c r="AB370" s="5">
        <f t="shared" si="37"/>
        <v>24.726622627998569</v>
      </c>
      <c r="AC370" s="5">
        <f t="shared" si="37"/>
        <v>15.536885714285718</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135</v>
      </c>
      <c r="K371" s="238">
        <f t="shared" si="35"/>
        <v>5.5172413793103453E-3</v>
      </c>
      <c r="L371" s="238">
        <f t="shared" si="35"/>
        <v>5.5172413793103453E-3</v>
      </c>
      <c r="M371" s="238">
        <f t="shared" si="35"/>
        <v>5.5172413793103453E-3</v>
      </c>
      <c r="N371" s="128">
        <v>5.5172413793103453E-3</v>
      </c>
      <c r="O371" s="238">
        <f t="shared" si="35"/>
        <v>5.5172413793103453E-3</v>
      </c>
      <c r="P371" s="238">
        <f t="shared" si="35"/>
        <v>5.5172413793103453E-3</v>
      </c>
      <c r="Q371" s="238">
        <f t="shared" si="36"/>
        <v>5.5172413793103453E-3</v>
      </c>
      <c r="R371" s="238">
        <f t="shared" si="36"/>
        <v>5.5172413793103453E-3</v>
      </c>
      <c r="S371" s="238">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6.7675613329803364</v>
      </c>
      <c r="W377" s="5">
        <f t="shared" si="32"/>
        <v>8.425053465024396</v>
      </c>
      <c r="X377" s="5">
        <f t="shared" si="32"/>
        <v>9.5768236986163107</v>
      </c>
      <c r="Y377" s="129">
        <v>9.3490210416558845</v>
      </c>
      <c r="Z377" s="5">
        <f t="shared" si="37"/>
        <v>10.050653225093997</v>
      </c>
      <c r="AA377" s="5">
        <f t="shared" si="37"/>
        <v>9.2260076068972534</v>
      </c>
      <c r="AB377" s="5">
        <f t="shared" si="37"/>
        <v>8.3321099809845425</v>
      </c>
      <c r="AC377" s="5">
        <f t="shared" si="37"/>
        <v>5.2354517833272958</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132</v>
      </c>
      <c r="K378" s="238">
        <f t="shared" si="35"/>
        <v>564.81899350649348</v>
      </c>
      <c r="L378" s="238">
        <f t="shared" si="35"/>
        <v>564.81899350649348</v>
      </c>
      <c r="M378" s="238">
        <f t="shared" si="35"/>
        <v>564.81899350649348</v>
      </c>
      <c r="N378" s="128">
        <v>564.81899350649348</v>
      </c>
      <c r="O378" s="238">
        <f t="shared" si="35"/>
        <v>564.81899350649348</v>
      </c>
      <c r="P378" s="238">
        <f t="shared" si="35"/>
        <v>564.81899350649348</v>
      </c>
      <c r="Q378" s="238">
        <f t="shared" si="36"/>
        <v>564.81899350649348</v>
      </c>
      <c r="R378" s="238">
        <f t="shared" si="36"/>
        <v>564.81899350649348</v>
      </c>
      <c r="S378" s="238">
        <f t="shared" si="36"/>
        <v>564.81899350649348</v>
      </c>
      <c r="T378" s="86"/>
      <c r="U378" s="99" t="s">
        <v>132</v>
      </c>
      <c r="V378" s="5">
        <f t="shared" si="32"/>
        <v>6.9987049555496128</v>
      </c>
      <c r="W378" s="5">
        <f t="shared" si="32"/>
        <v>8.7128081350493769</v>
      </c>
      <c r="X378" s="5">
        <f t="shared" si="32"/>
        <v>9.9039166665984162</v>
      </c>
      <c r="Y378" s="129">
        <v>9.6683334918458375</v>
      </c>
      <c r="Z378" s="5">
        <f t="shared" si="37"/>
        <v>10.393929670083782</v>
      </c>
      <c r="AA378" s="5">
        <f t="shared" si="37"/>
        <v>9.5411185774794447</v>
      </c>
      <c r="AB378" s="5">
        <f t="shared" si="37"/>
        <v>8.6166901997503249</v>
      </c>
      <c r="AC378" s="5">
        <f t="shared" si="37"/>
        <v>5.4142667554336699</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133</v>
      </c>
      <c r="K379" s="238">
        <f t="shared" si="35"/>
        <v>1364.4483766233766</v>
      </c>
      <c r="L379" s="238">
        <f t="shared" si="35"/>
        <v>1364.4483766233766</v>
      </c>
      <c r="M379" s="238">
        <f t="shared" si="35"/>
        <v>1364.4483766233766</v>
      </c>
      <c r="N379" s="128">
        <v>1364.4483766233766</v>
      </c>
      <c r="O379" s="238">
        <f t="shared" si="35"/>
        <v>1364.4483766233766</v>
      </c>
      <c r="P379" s="238">
        <f t="shared" si="35"/>
        <v>1364.4483766233766</v>
      </c>
      <c r="Q379" s="238">
        <f t="shared" si="36"/>
        <v>1364.4483766233766</v>
      </c>
      <c r="R379" s="238">
        <f t="shared" si="36"/>
        <v>1364.4483766233766</v>
      </c>
      <c r="S379" s="238">
        <f t="shared" si="36"/>
        <v>1364.4483766233766</v>
      </c>
      <c r="T379" s="86"/>
      <c r="U379" s="99" t="s">
        <v>133</v>
      </c>
      <c r="V379" s="5">
        <f t="shared" ref="V379:X410" si="38">V$227*$Y379</f>
        <v>33.272681729576462</v>
      </c>
      <c r="W379" s="5">
        <f t="shared" si="38"/>
        <v>41.421733576365142</v>
      </c>
      <c r="X379" s="5">
        <f t="shared" si="38"/>
        <v>47.084406217564108</v>
      </c>
      <c r="Y379" s="129">
        <v>45.964415584415576</v>
      </c>
      <c r="Z379" s="5">
        <f t="shared" si="37"/>
        <v>49.413986734513045</v>
      </c>
      <c r="AA379" s="5">
        <f t="shared" si="37"/>
        <v>45.359620642515367</v>
      </c>
      <c r="AB379" s="5">
        <f t="shared" si="37"/>
        <v>40.964777398040546</v>
      </c>
      <c r="AC379" s="5">
        <f t="shared" si="37"/>
        <v>25.740072727272725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134</v>
      </c>
      <c r="K380" s="238">
        <f t="shared" si="35"/>
        <v>1632.4190476190477</v>
      </c>
      <c r="L380" s="238">
        <f t="shared" si="35"/>
        <v>1632.4190476190477</v>
      </c>
      <c r="M380" s="238">
        <f t="shared" si="35"/>
        <v>1632.4190476190477</v>
      </c>
      <c r="N380" s="128">
        <v>1632.4190476190477</v>
      </c>
      <c r="O380" s="238">
        <f t="shared" si="35"/>
        <v>1632.4190476190477</v>
      </c>
      <c r="P380" s="238">
        <f t="shared" si="35"/>
        <v>1632.4190476190477</v>
      </c>
      <c r="Q380" s="238">
        <f t="shared" si="36"/>
        <v>1632.4190476190477</v>
      </c>
      <c r="R380" s="238">
        <f t="shared" si="36"/>
        <v>1632.4190476190477</v>
      </c>
      <c r="S380" s="238">
        <f t="shared" si="36"/>
        <v>1632.4190476190477</v>
      </c>
      <c r="T380" s="86"/>
      <c r="U380" s="99" t="s">
        <v>134</v>
      </c>
      <c r="V380" s="5">
        <f t="shared" si="38"/>
        <v>30.246904220427609</v>
      </c>
      <c r="W380" s="5">
        <f t="shared" si="38"/>
        <v>37.654891129941248</v>
      </c>
      <c r="X380" s="5">
        <f t="shared" si="38"/>
        <v>42.802607157222859</v>
      </c>
      <c r="Y380" s="129">
        <v>41.784467120181404</v>
      </c>
      <c r="Z380" s="5">
        <f t="shared" si="37"/>
        <v>44.920338434269098</v>
      </c>
      <c r="AA380" s="5">
        <f t="shared" si="37"/>
        <v>41.234671500179012</v>
      </c>
      <c r="AB380" s="5">
        <f t="shared" si="37"/>
        <v>37.23948999482834</v>
      </c>
      <c r="AC380" s="5">
        <f t="shared" si="37"/>
        <v>23.39930158730159</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135</v>
      </c>
      <c r="K381" s="238">
        <f t="shared" si="35"/>
        <v>1.724137931034483E-3</v>
      </c>
      <c r="L381" s="238">
        <f t="shared" si="35"/>
        <v>1.724137931034483E-3</v>
      </c>
      <c r="M381" s="238">
        <f t="shared" si="35"/>
        <v>1.724137931034483E-3</v>
      </c>
      <c r="N381" s="128">
        <v>1.724137931034483E-3</v>
      </c>
      <c r="O381" s="238">
        <f t="shared" si="35"/>
        <v>1.724137931034483E-3</v>
      </c>
      <c r="P381" s="238">
        <f t="shared" si="35"/>
        <v>1.724137931034483E-3</v>
      </c>
      <c r="Q381" s="238">
        <f t="shared" si="36"/>
        <v>1.724137931034483E-3</v>
      </c>
      <c r="R381" s="238">
        <f t="shared" si="36"/>
        <v>1.724137931034483E-3</v>
      </c>
      <c r="S381" s="238">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6.7675613329803364</v>
      </c>
      <c r="W387" s="5">
        <f t="shared" si="38"/>
        <v>8.425053465024396</v>
      </c>
      <c r="X387" s="5">
        <f t="shared" si="38"/>
        <v>9.5768236986163107</v>
      </c>
      <c r="Y387" s="129">
        <v>9.3490210416558845</v>
      </c>
      <c r="Z387" s="5">
        <f t="shared" si="37"/>
        <v>10.050653225093997</v>
      </c>
      <c r="AA387" s="5">
        <f t="shared" si="37"/>
        <v>9.2260076068972534</v>
      </c>
      <c r="AB387" s="5">
        <f t="shared" si="37"/>
        <v>8.3321099809845425</v>
      </c>
      <c r="AC387" s="5">
        <f t="shared" si="37"/>
        <v>5.2354517833272958</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132</v>
      </c>
      <c r="K388" s="238">
        <f t="shared" si="35"/>
        <v>564.81899350649348</v>
      </c>
      <c r="L388" s="238">
        <f t="shared" si="35"/>
        <v>564.81899350649348</v>
      </c>
      <c r="M388" s="238">
        <f t="shared" si="35"/>
        <v>564.81899350649348</v>
      </c>
      <c r="N388" s="128">
        <v>564.81899350649348</v>
      </c>
      <c r="O388" s="238">
        <f t="shared" si="39"/>
        <v>564.81899350649348</v>
      </c>
      <c r="P388" s="238">
        <f t="shared" si="39"/>
        <v>564.81899350649348</v>
      </c>
      <c r="Q388" s="238">
        <f t="shared" si="36"/>
        <v>564.81899350649348</v>
      </c>
      <c r="R388" s="238">
        <f t="shared" si="36"/>
        <v>564.81899350649348</v>
      </c>
      <c r="S388" s="238">
        <f t="shared" si="36"/>
        <v>564.81899350649348</v>
      </c>
      <c r="T388" s="86"/>
      <c r="U388" s="99" t="s">
        <v>132</v>
      </c>
      <c r="V388" s="5">
        <f t="shared" si="38"/>
        <v>6.9987049555496128</v>
      </c>
      <c r="W388" s="5">
        <f t="shared" si="38"/>
        <v>8.7128081350493769</v>
      </c>
      <c r="X388" s="5">
        <f t="shared" si="38"/>
        <v>9.9039166665984162</v>
      </c>
      <c r="Y388" s="129">
        <v>9.6683334918458375</v>
      </c>
      <c r="Z388" s="5">
        <f t="shared" si="37"/>
        <v>10.393929670083782</v>
      </c>
      <c r="AA388" s="5">
        <f t="shared" si="37"/>
        <v>9.5411185774794447</v>
      </c>
      <c r="AB388" s="5">
        <f t="shared" si="37"/>
        <v>8.6166901997503249</v>
      </c>
      <c r="AC388" s="5">
        <f t="shared" si="37"/>
        <v>5.4142667554336699</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133</v>
      </c>
      <c r="K389" s="238">
        <f t="shared" si="35"/>
        <v>1364.4483766233766</v>
      </c>
      <c r="L389" s="238">
        <f t="shared" si="35"/>
        <v>1364.4483766233766</v>
      </c>
      <c r="M389" s="238">
        <f t="shared" si="35"/>
        <v>1364.4483766233766</v>
      </c>
      <c r="N389" s="128">
        <v>1364.4483766233766</v>
      </c>
      <c r="O389" s="238">
        <f t="shared" si="39"/>
        <v>1364.4483766233766</v>
      </c>
      <c r="P389" s="238">
        <f t="shared" si="39"/>
        <v>1364.4483766233766</v>
      </c>
      <c r="Q389" s="238">
        <f t="shared" si="36"/>
        <v>1364.4483766233766</v>
      </c>
      <c r="R389" s="238">
        <f t="shared" si="36"/>
        <v>1364.4483766233766</v>
      </c>
      <c r="S389" s="238">
        <f t="shared" si="36"/>
        <v>1364.4483766233766</v>
      </c>
      <c r="T389" s="86"/>
      <c r="U389" s="99" t="s">
        <v>133</v>
      </c>
      <c r="V389" s="5">
        <f t="shared" si="38"/>
        <v>33.272681729576462</v>
      </c>
      <c r="W389" s="5">
        <f t="shared" si="38"/>
        <v>41.421733576365142</v>
      </c>
      <c r="X389" s="5">
        <f t="shared" si="38"/>
        <v>47.084406217564108</v>
      </c>
      <c r="Y389" s="129">
        <v>45.964415584415576</v>
      </c>
      <c r="Z389" s="5">
        <f t="shared" si="37"/>
        <v>49.413986734513045</v>
      </c>
      <c r="AA389" s="5">
        <f t="shared" si="37"/>
        <v>45.359620642515367</v>
      </c>
      <c r="AB389" s="5">
        <f t="shared" si="37"/>
        <v>40.964777398040546</v>
      </c>
      <c r="AC389" s="5">
        <f t="shared" si="37"/>
        <v>25.740072727272725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134</v>
      </c>
      <c r="K390" s="238">
        <f t="shared" si="35"/>
        <v>1365.8546428571431</v>
      </c>
      <c r="L390" s="238">
        <f t="shared" si="35"/>
        <v>1365.8546428571431</v>
      </c>
      <c r="M390" s="238">
        <f t="shared" si="35"/>
        <v>1365.8546428571431</v>
      </c>
      <c r="N390" s="128">
        <v>1365.8546428571431</v>
      </c>
      <c r="O390" s="238">
        <f t="shared" si="39"/>
        <v>1365.8546428571431</v>
      </c>
      <c r="P390" s="238">
        <f t="shared" si="39"/>
        <v>1365.8546428571431</v>
      </c>
      <c r="Q390" s="238">
        <f t="shared" si="36"/>
        <v>1365.8546428571431</v>
      </c>
      <c r="R390" s="238">
        <f t="shared" si="36"/>
        <v>1365.8546428571431</v>
      </c>
      <c r="S390" s="238">
        <f t="shared" si="36"/>
        <v>1365.8546428571431</v>
      </c>
      <c r="T390" s="86"/>
      <c r="U390" s="99" t="s">
        <v>134</v>
      </c>
      <c r="V390" s="5">
        <f t="shared" si="38"/>
        <v>20.0836205444166</v>
      </c>
      <c r="W390" s="5">
        <f t="shared" si="38"/>
        <v>25.002444533953934</v>
      </c>
      <c r="X390" s="5">
        <f t="shared" si="38"/>
        <v>28.42047285873414</v>
      </c>
      <c r="Y390" s="129">
        <v>27.744438775510208</v>
      </c>
      <c r="Z390" s="5">
        <f t="shared" si="37"/>
        <v>29.826623751839925</v>
      </c>
      <c r="AA390" s="5">
        <f t="shared" si="37"/>
        <v>27.379380370569283</v>
      </c>
      <c r="AB390" s="5">
        <f t="shared" si="37"/>
        <v>24.726622627998569</v>
      </c>
      <c r="AC390" s="5">
        <f t="shared" si="37"/>
        <v>15.536885714285718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135</v>
      </c>
      <c r="K391" s="238">
        <f t="shared" si="35"/>
        <v>0</v>
      </c>
      <c r="L391" s="238">
        <f t="shared" si="35"/>
        <v>0</v>
      </c>
      <c r="M391" s="238">
        <f t="shared" si="35"/>
        <v>0</v>
      </c>
      <c r="N391" s="128">
        <v>0</v>
      </c>
      <c r="O391" s="238">
        <f t="shared" si="39"/>
        <v>0</v>
      </c>
      <c r="P391" s="238">
        <f t="shared" si="39"/>
        <v>0</v>
      </c>
      <c r="Q391" s="238">
        <f t="shared" si="36"/>
        <v>0</v>
      </c>
      <c r="R391" s="238">
        <f t="shared" si="36"/>
        <v>0</v>
      </c>
      <c r="S391" s="238">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6.5813317913754199</v>
      </c>
      <c r="W397" s="5">
        <f t="shared" si="38"/>
        <v>8.1932131066456346</v>
      </c>
      <c r="X397" s="5">
        <f t="shared" si="38"/>
        <v>9.3132889628861815</v>
      </c>
      <c r="Y397" s="129">
        <v>9.091754972332275</v>
      </c>
      <c r="Z397" s="5">
        <f t="shared" si="37"/>
        <v>9.7740796632383056</v>
      </c>
      <c r="AA397" s="5">
        <f t="shared" si="37"/>
        <v>8.9721266174331653</v>
      </c>
      <c r="AB397" s="5">
        <f t="shared" si="37"/>
        <v>8.1028272384996409</v>
      </c>
      <c r="AC397" s="5">
        <f t="shared" si="37"/>
        <v>5.0913827845060746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8.3328258430973037</v>
      </c>
      <c r="W398" s="5">
        <f t="shared" si="38"/>
        <v>10.373678166861136</v>
      </c>
      <c r="X398" s="5">
        <f t="shared" si="38"/>
        <v>11.791840529278668</v>
      </c>
      <c r="Y398" s="129">
        <v>11.511349555699251</v>
      </c>
      <c r="Z398" s="5">
        <f t="shared" si="37"/>
        <v>12.375261754323855</v>
      </c>
      <c r="AA398" s="5">
        <f t="shared" si="37"/>
        <v>11.359884429966366</v>
      </c>
      <c r="AB398" s="5">
        <f t="shared" si="37"/>
        <v>10.259237849640735</v>
      </c>
      <c r="AC398" s="5">
        <f t="shared" si="37"/>
        <v>6.4463557511915814</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133</v>
      </c>
      <c r="K399" s="238">
        <f t="shared" si="35"/>
        <v>1082.0831899350651</v>
      </c>
      <c r="L399" s="238">
        <f t="shared" si="35"/>
        <v>1082.0831899350651</v>
      </c>
      <c r="M399" s="238">
        <f t="shared" si="35"/>
        <v>1082.0831899350651</v>
      </c>
      <c r="N399" s="128">
        <v>1082.0831899350651</v>
      </c>
      <c r="O399" s="238">
        <f t="shared" si="39"/>
        <v>1082.0831899350651</v>
      </c>
      <c r="P399" s="238">
        <f t="shared" si="39"/>
        <v>1082.0831899350651</v>
      </c>
      <c r="Q399" s="238">
        <f t="shared" si="39"/>
        <v>1082.0831899350651</v>
      </c>
      <c r="R399" s="238">
        <f t="shared" si="39"/>
        <v>1082.0831899350651</v>
      </c>
      <c r="S399" s="238">
        <f t="shared" si="39"/>
        <v>1082.0831899350651</v>
      </c>
      <c r="T399" s="86"/>
      <c r="U399" s="99" t="s">
        <v>133</v>
      </c>
      <c r="V399" s="5">
        <f t="shared" si="38"/>
        <v>18.633528417353713</v>
      </c>
      <c r="W399" s="5">
        <f t="shared" si="38"/>
        <v>23.197199912057684</v>
      </c>
      <c r="X399" s="5">
        <f t="shared" si="38"/>
        <v>26.368437278361053</v>
      </c>
      <c r="Y399" s="129">
        <v>25.74121469800042</v>
      </c>
      <c r="Z399" s="5">
        <f t="shared" si="37"/>
        <v>27.673060245511177</v>
      </c>
      <c r="AA399" s="5">
        <f t="shared" si="37"/>
        <v>25.402514504605676</v>
      </c>
      <c r="AB399" s="5">
        <f t="shared" si="37"/>
        <v>22.941293099270549</v>
      </c>
      <c r="AC399" s="5">
        <f t="shared" si="37"/>
        <v>14.415080230880235</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134</v>
      </c>
      <c r="K400" s="238">
        <f t="shared" si="35"/>
        <v>1567.3314285714284</v>
      </c>
      <c r="L400" s="238">
        <f t="shared" si="35"/>
        <v>1567.3314285714284</v>
      </c>
      <c r="M400" s="238">
        <f t="shared" si="35"/>
        <v>1567.3314285714284</v>
      </c>
      <c r="N400" s="128">
        <v>1567.3314285714284</v>
      </c>
      <c r="O400" s="238">
        <f t="shared" si="39"/>
        <v>1567.3314285714284</v>
      </c>
      <c r="P400" s="238">
        <f t="shared" si="39"/>
        <v>1567.3314285714284</v>
      </c>
      <c r="Q400" s="238">
        <f t="shared" si="39"/>
        <v>1567.3314285714284</v>
      </c>
      <c r="R400" s="238">
        <f t="shared" si="39"/>
        <v>1567.3314285714284</v>
      </c>
      <c r="S400" s="238">
        <f t="shared" si="39"/>
        <v>1567.3314285714284</v>
      </c>
      <c r="T400" s="86"/>
      <c r="U400" s="99" t="s">
        <v>134</v>
      </c>
      <c r="V400" s="5">
        <f t="shared" si="38"/>
        <v>23.8619003411306</v>
      </c>
      <c r="W400" s="5">
        <f t="shared" si="38"/>
        <v>29.70609001670843</v>
      </c>
      <c r="X400" s="5">
        <f t="shared" si="38"/>
        <v>33.767143205235307</v>
      </c>
      <c r="Y400" s="129">
        <v>32.963928571428568</v>
      </c>
      <c r="Z400" s="5">
        <f t="shared" si="37"/>
        <v>35.437829643553329</v>
      </c>
      <c r="AA400" s="5">
        <f t="shared" si="37"/>
        <v>32.530192669172926</v>
      </c>
      <c r="AB400" s="5">
        <f t="shared" si="37"/>
        <v>29.378378446115285</v>
      </c>
      <c r="AC400" s="5">
        <f t="shared" si="37"/>
        <v>18.459800000000001</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135</v>
      </c>
      <c r="K401" s="238">
        <f t="shared" si="35"/>
        <v>0</v>
      </c>
      <c r="L401" s="238">
        <f t="shared" si="35"/>
        <v>0</v>
      </c>
      <c r="M401" s="238">
        <f t="shared" si="35"/>
        <v>0</v>
      </c>
      <c r="N401" s="128">
        <v>0</v>
      </c>
      <c r="O401" s="238">
        <f t="shared" si="39"/>
        <v>0</v>
      </c>
      <c r="P401" s="238">
        <f t="shared" si="39"/>
        <v>0</v>
      </c>
      <c r="Q401" s="238">
        <f t="shared" si="39"/>
        <v>0</v>
      </c>
      <c r="R401" s="238">
        <f t="shared" si="39"/>
        <v>0</v>
      </c>
      <c r="S401" s="238">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6.5813317913754199</v>
      </c>
      <c r="W407" s="5">
        <f t="shared" si="38"/>
        <v>8.1932131066456346</v>
      </c>
      <c r="X407" s="5">
        <f t="shared" si="38"/>
        <v>9.3132889628861815</v>
      </c>
      <c r="Y407" s="129">
        <v>9.091754972332275</v>
      </c>
      <c r="Z407" s="5">
        <f t="shared" si="37"/>
        <v>9.7740796632383056</v>
      </c>
      <c r="AA407" s="5">
        <f t="shared" si="37"/>
        <v>8.9721266174331653</v>
      </c>
      <c r="AB407" s="5">
        <f t="shared" si="37"/>
        <v>8.1028272384996409</v>
      </c>
      <c r="AC407" s="5">
        <f t="shared" si="37"/>
        <v>5.0913827845060746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8.3328258430973037</v>
      </c>
      <c r="W408" s="5">
        <f t="shared" si="38"/>
        <v>10.373678166861136</v>
      </c>
      <c r="X408" s="5">
        <f t="shared" si="38"/>
        <v>11.791840529278668</v>
      </c>
      <c r="Y408" s="129">
        <v>11.511349555699251</v>
      </c>
      <c r="Z408" s="5">
        <f t="shared" si="37"/>
        <v>12.375261754323855</v>
      </c>
      <c r="AA408" s="5">
        <f t="shared" si="37"/>
        <v>11.359884429966366</v>
      </c>
      <c r="AB408" s="5">
        <f t="shared" si="37"/>
        <v>10.259237849640735</v>
      </c>
      <c r="AC408" s="5">
        <f t="shared" si="37"/>
        <v>6.4463557511915814</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133</v>
      </c>
      <c r="K409" s="238">
        <f t="shared" si="35"/>
        <v>1082.0831899350651</v>
      </c>
      <c r="L409" s="238">
        <f t="shared" si="35"/>
        <v>1082.0831899350651</v>
      </c>
      <c r="M409" s="238">
        <f t="shared" si="35"/>
        <v>1082.0831899350651</v>
      </c>
      <c r="N409" s="128">
        <v>1082.0831899350651</v>
      </c>
      <c r="O409" s="238">
        <f t="shared" si="39"/>
        <v>1082.0831899350651</v>
      </c>
      <c r="P409" s="238">
        <f t="shared" si="39"/>
        <v>1082.0831899350651</v>
      </c>
      <c r="Q409" s="238">
        <f t="shared" si="39"/>
        <v>1082.0831899350651</v>
      </c>
      <c r="R409" s="238">
        <f t="shared" si="39"/>
        <v>1082.0831899350651</v>
      </c>
      <c r="S409" s="238">
        <f t="shared" si="39"/>
        <v>1082.0831899350651</v>
      </c>
      <c r="T409" s="86"/>
      <c r="U409" s="99" t="s">
        <v>133</v>
      </c>
      <c r="V409" s="5">
        <f t="shared" si="38"/>
        <v>18.633528417353713</v>
      </c>
      <c r="W409" s="5">
        <f t="shared" si="38"/>
        <v>23.197199912057684</v>
      </c>
      <c r="X409" s="5">
        <f t="shared" si="38"/>
        <v>26.368437278361053</v>
      </c>
      <c r="Y409" s="129">
        <v>25.74121469800042</v>
      </c>
      <c r="Z409" s="5">
        <f t="shared" si="37"/>
        <v>27.673060245511177</v>
      </c>
      <c r="AA409" s="5">
        <f t="shared" si="37"/>
        <v>25.402514504605676</v>
      </c>
      <c r="AB409" s="5">
        <f t="shared" si="37"/>
        <v>22.941293099270549</v>
      </c>
      <c r="AC409" s="5">
        <f t="shared" si="37"/>
        <v>14.415080230880235</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134</v>
      </c>
      <c r="K410" s="238">
        <f t="shared" si="35"/>
        <v>1108.1520833333329</v>
      </c>
      <c r="L410" s="238">
        <f t="shared" si="35"/>
        <v>1108.1520833333329</v>
      </c>
      <c r="M410" s="238">
        <f t="shared" si="35"/>
        <v>1108.1520833333329</v>
      </c>
      <c r="N410" s="128">
        <v>1108.1520833333329</v>
      </c>
      <c r="O410" s="238">
        <f t="shared" si="39"/>
        <v>1108.1520833333329</v>
      </c>
      <c r="P410" s="238">
        <f t="shared" si="39"/>
        <v>1108.1520833333329</v>
      </c>
      <c r="Q410" s="238">
        <f t="shared" si="39"/>
        <v>1108.1520833333329</v>
      </c>
      <c r="R410" s="238">
        <f t="shared" si="39"/>
        <v>1108.1520833333329</v>
      </c>
      <c r="S410" s="238">
        <f t="shared" si="39"/>
        <v>1108.1520833333329</v>
      </c>
      <c r="T410" s="86"/>
      <c r="U410" s="99" t="s">
        <v>134</v>
      </c>
      <c r="V410" s="5">
        <f t="shared" si="38"/>
        <v>16.997433224264366</v>
      </c>
      <c r="W410" s="5">
        <f t="shared" si="38"/>
        <v>21.16039687512432</v>
      </c>
      <c r="X410" s="5">
        <f t="shared" si="38"/>
        <v>24.053187449443719</v>
      </c>
      <c r="Y410" s="129">
        <v>23.481037414965989</v>
      </c>
      <c r="Z410" s="5">
        <f t="shared" si="37"/>
        <v>25.243259521157398</v>
      </c>
      <c r="AA410" s="5">
        <f t="shared" si="37"/>
        <v>23.172076396348015</v>
      </c>
      <c r="AB410" s="5">
        <f t="shared" si="37"/>
        <v>20.926959661057406</v>
      </c>
      <c r="AC410" s="5">
        <f t="shared" si="37"/>
        <v>13.149380952380955</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135</v>
      </c>
      <c r="K411" s="238">
        <f t="shared" si="35"/>
        <v>1.869158878504673E-3</v>
      </c>
      <c r="L411" s="238">
        <f t="shared" si="35"/>
        <v>1.869158878504673E-3</v>
      </c>
      <c r="M411" s="238">
        <f t="shared" si="35"/>
        <v>1.869158878504673E-3</v>
      </c>
      <c r="N411" s="128">
        <v>1.869158878504673E-3</v>
      </c>
      <c r="O411" s="238">
        <f t="shared" si="39"/>
        <v>1.869158878504673E-3</v>
      </c>
      <c r="P411" s="238">
        <f t="shared" si="39"/>
        <v>1.869158878504673E-3</v>
      </c>
      <c r="Q411" s="238">
        <f t="shared" si="39"/>
        <v>1.869158878504673E-3</v>
      </c>
      <c r="R411" s="238">
        <f t="shared" si="39"/>
        <v>1.869158878504673E-3</v>
      </c>
      <c r="S411" s="238">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6.5813317913754199</v>
      </c>
      <c r="W417" s="5">
        <f t="shared" si="40"/>
        <v>8.1932131066456346</v>
      </c>
      <c r="X417" s="5">
        <f t="shared" si="40"/>
        <v>9.3132889628861815</v>
      </c>
      <c r="Y417" s="129">
        <v>9.091754972332275</v>
      </c>
      <c r="Z417" s="5">
        <f t="shared" si="37"/>
        <v>9.7740796632383056</v>
      </c>
      <c r="AA417" s="5">
        <f t="shared" si="37"/>
        <v>8.9721266174331653</v>
      </c>
      <c r="AB417" s="5">
        <f t="shared" si="37"/>
        <v>8.1028272384996409</v>
      </c>
      <c r="AC417" s="5">
        <f t="shared" si="37"/>
        <v>5.0913827845060746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5.4163367980132477</v>
      </c>
      <c r="W418" s="5">
        <f t="shared" si="40"/>
        <v>6.7428908084597392</v>
      </c>
      <c r="X418" s="5">
        <f t="shared" si="40"/>
        <v>7.6646963440311344</v>
      </c>
      <c r="Y418" s="129">
        <v>7.4823772112045139</v>
      </c>
      <c r="Z418" s="5">
        <f t="shared" si="37"/>
        <v>8.0439201403105063</v>
      </c>
      <c r="AA418" s="5">
        <f t="shared" si="37"/>
        <v>7.3839248794781387</v>
      </c>
      <c r="AB418" s="5">
        <f t="shared" si="37"/>
        <v>6.6685046022664789</v>
      </c>
      <c r="AC418" s="5">
        <f t="shared" si="37"/>
        <v>4.1901312382745282</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133</v>
      </c>
      <c r="K419" s="238">
        <f t="shared" si="35"/>
        <v>1082.0831899350651</v>
      </c>
      <c r="L419" s="238">
        <f t="shared" si="35"/>
        <v>1082.0831899350651</v>
      </c>
      <c r="M419" s="238">
        <f t="shared" si="35"/>
        <v>1082.0831899350651</v>
      </c>
      <c r="N419" s="128">
        <v>1082.0831899350651</v>
      </c>
      <c r="O419" s="238">
        <f t="shared" si="39"/>
        <v>1082.0831899350651</v>
      </c>
      <c r="P419" s="238">
        <f t="shared" si="39"/>
        <v>1082.0831899350651</v>
      </c>
      <c r="Q419" s="238">
        <f t="shared" si="39"/>
        <v>1082.0831899350651</v>
      </c>
      <c r="R419" s="238">
        <f t="shared" si="39"/>
        <v>1082.0831899350651</v>
      </c>
      <c r="S419" s="238">
        <f t="shared" si="39"/>
        <v>1082.0831899350651</v>
      </c>
      <c r="T419" s="86"/>
      <c r="U419" s="99" t="s">
        <v>133</v>
      </c>
      <c r="V419" s="5">
        <f t="shared" si="40"/>
        <v>18.633528417353713</v>
      </c>
      <c r="W419" s="5">
        <f t="shared" si="40"/>
        <v>23.197199912057684</v>
      </c>
      <c r="X419" s="5">
        <f t="shared" si="40"/>
        <v>26.368437278361053</v>
      </c>
      <c r="Y419" s="129">
        <v>25.74121469800042</v>
      </c>
      <c r="Z419" s="5">
        <f t="shared" si="37"/>
        <v>27.673060245511177</v>
      </c>
      <c r="AA419" s="5">
        <f t="shared" si="37"/>
        <v>25.402514504605676</v>
      </c>
      <c r="AB419" s="5">
        <f t="shared" si="37"/>
        <v>22.941293099270549</v>
      </c>
      <c r="AC419" s="5">
        <f t="shared" si="37"/>
        <v>14.415080230880235</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134</v>
      </c>
      <c r="K420" s="238">
        <f t="shared" si="35"/>
        <v>1567.3314285714284</v>
      </c>
      <c r="L420" s="238">
        <f t="shared" si="35"/>
        <v>1567.3314285714284</v>
      </c>
      <c r="M420" s="238">
        <f t="shared" si="35"/>
        <v>1567.3314285714284</v>
      </c>
      <c r="N420" s="128">
        <v>1567.3314285714284</v>
      </c>
      <c r="O420" s="238">
        <f t="shared" si="39"/>
        <v>1567.3314285714284</v>
      </c>
      <c r="P420" s="238">
        <f t="shared" si="39"/>
        <v>1567.3314285714284</v>
      </c>
      <c r="Q420" s="238">
        <f t="shared" si="39"/>
        <v>1567.3314285714284</v>
      </c>
      <c r="R420" s="238">
        <f t="shared" si="39"/>
        <v>1567.3314285714284</v>
      </c>
      <c r="S420" s="238">
        <f t="shared" si="39"/>
        <v>1567.3314285714284</v>
      </c>
      <c r="T420" s="86"/>
      <c r="U420" s="99" t="s">
        <v>134</v>
      </c>
      <c r="V420" s="5">
        <f t="shared" si="40"/>
        <v>23.8619003411306</v>
      </c>
      <c r="W420" s="5">
        <f t="shared" si="40"/>
        <v>29.70609001670843</v>
      </c>
      <c r="X420" s="5">
        <f t="shared" si="40"/>
        <v>33.767143205235307</v>
      </c>
      <c r="Y420" s="129">
        <v>32.963928571428568</v>
      </c>
      <c r="Z420" s="5">
        <f t="shared" si="37"/>
        <v>35.437829643553329</v>
      </c>
      <c r="AA420" s="5">
        <f t="shared" si="37"/>
        <v>32.530192669172926</v>
      </c>
      <c r="AB420" s="5">
        <f t="shared" si="37"/>
        <v>29.378378446115285</v>
      </c>
      <c r="AC420" s="5">
        <f t="shared" si="37"/>
        <v>18.459800000000001</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135</v>
      </c>
      <c r="K421" s="238">
        <f t="shared" si="35"/>
        <v>0</v>
      </c>
      <c r="L421" s="238">
        <f t="shared" si="35"/>
        <v>0</v>
      </c>
      <c r="M421" s="238">
        <f t="shared" si="35"/>
        <v>0</v>
      </c>
      <c r="N421" s="128">
        <v>0</v>
      </c>
      <c r="O421" s="238">
        <f t="shared" si="39"/>
        <v>0</v>
      </c>
      <c r="P421" s="238">
        <f t="shared" si="39"/>
        <v>0</v>
      </c>
      <c r="Q421" s="238">
        <f t="shared" si="39"/>
        <v>0</v>
      </c>
      <c r="R421" s="238">
        <f t="shared" si="39"/>
        <v>0</v>
      </c>
      <c r="S421" s="238">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6.5813317913754199</v>
      </c>
      <c r="W427" s="5">
        <f t="shared" si="40"/>
        <v>8.1932131066456346</v>
      </c>
      <c r="X427" s="5">
        <f t="shared" si="40"/>
        <v>9.3132889628861815</v>
      </c>
      <c r="Y427" s="129">
        <v>9.091754972332275</v>
      </c>
      <c r="Z427" s="5">
        <f t="shared" si="41"/>
        <v>9.7740796632383056</v>
      </c>
      <c r="AA427" s="5">
        <f t="shared" si="41"/>
        <v>8.9721266174331653</v>
      </c>
      <c r="AB427" s="5">
        <f t="shared" si="41"/>
        <v>8.1028272384996409</v>
      </c>
      <c r="AC427" s="5">
        <f t="shared" si="41"/>
        <v>5.0913827845060746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5.4163367980132477</v>
      </c>
      <c r="W428" s="5">
        <f t="shared" si="40"/>
        <v>6.7428908084597392</v>
      </c>
      <c r="X428" s="5">
        <f t="shared" si="40"/>
        <v>7.6646963440311344</v>
      </c>
      <c r="Y428" s="129">
        <v>7.4823772112045139</v>
      </c>
      <c r="Z428" s="5">
        <f t="shared" si="41"/>
        <v>8.0439201403105063</v>
      </c>
      <c r="AA428" s="5">
        <f t="shared" si="41"/>
        <v>7.3839248794781387</v>
      </c>
      <c r="AB428" s="5">
        <f t="shared" si="41"/>
        <v>6.6685046022664789</v>
      </c>
      <c r="AC428" s="5">
        <f t="shared" si="41"/>
        <v>4.1901312382745282</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133</v>
      </c>
      <c r="K429" s="238">
        <f t="shared" si="42"/>
        <v>1082.0831899350651</v>
      </c>
      <c r="L429" s="238">
        <f t="shared" si="42"/>
        <v>1082.0831899350651</v>
      </c>
      <c r="M429" s="238">
        <f t="shared" si="42"/>
        <v>1082.0831899350651</v>
      </c>
      <c r="N429" s="128">
        <v>1082.0831899350651</v>
      </c>
      <c r="O429" s="238">
        <f t="shared" si="42"/>
        <v>1082.0831899350651</v>
      </c>
      <c r="P429" s="238">
        <f t="shared" si="42"/>
        <v>1082.0831899350651</v>
      </c>
      <c r="Q429" s="238">
        <f t="shared" si="39"/>
        <v>1082.0831899350651</v>
      </c>
      <c r="R429" s="238">
        <f t="shared" si="39"/>
        <v>1082.0831899350651</v>
      </c>
      <c r="S429" s="238">
        <f t="shared" si="39"/>
        <v>1082.0831899350651</v>
      </c>
      <c r="T429" s="86"/>
      <c r="U429" s="99" t="s">
        <v>133</v>
      </c>
      <c r="V429" s="5">
        <f t="shared" si="40"/>
        <v>18.633528417353713</v>
      </c>
      <c r="W429" s="5">
        <f t="shared" si="40"/>
        <v>23.197199912057684</v>
      </c>
      <c r="X429" s="5">
        <f t="shared" si="40"/>
        <v>26.368437278361053</v>
      </c>
      <c r="Y429" s="129">
        <v>25.74121469800042</v>
      </c>
      <c r="Z429" s="5">
        <f t="shared" si="41"/>
        <v>27.673060245511177</v>
      </c>
      <c r="AA429" s="5">
        <f t="shared" si="41"/>
        <v>25.402514504605676</v>
      </c>
      <c r="AB429" s="5">
        <f t="shared" si="41"/>
        <v>22.941293099270549</v>
      </c>
      <c r="AC429" s="5">
        <f t="shared" si="41"/>
        <v>14.415080230880235</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134</v>
      </c>
      <c r="K430" s="238">
        <f t="shared" si="42"/>
        <v>1108.1520833333329</v>
      </c>
      <c r="L430" s="238">
        <f t="shared" si="42"/>
        <v>1108.1520833333329</v>
      </c>
      <c r="M430" s="238">
        <f t="shared" si="42"/>
        <v>1108.1520833333329</v>
      </c>
      <c r="N430" s="128">
        <v>1108.1520833333329</v>
      </c>
      <c r="O430" s="238">
        <f t="shared" si="42"/>
        <v>1108.1520833333329</v>
      </c>
      <c r="P430" s="238">
        <f t="shared" si="42"/>
        <v>1108.1520833333329</v>
      </c>
      <c r="Q430" s="238">
        <f t="shared" si="39"/>
        <v>1108.1520833333329</v>
      </c>
      <c r="R430" s="238">
        <f t="shared" si="39"/>
        <v>1108.1520833333329</v>
      </c>
      <c r="S430" s="238">
        <f t="shared" si="39"/>
        <v>1108.1520833333329</v>
      </c>
      <c r="T430" s="86"/>
      <c r="U430" s="99" t="s">
        <v>134</v>
      </c>
      <c r="V430" s="5">
        <f t="shared" si="40"/>
        <v>16.997433224264366</v>
      </c>
      <c r="W430" s="5">
        <f t="shared" si="40"/>
        <v>21.16039687512432</v>
      </c>
      <c r="X430" s="5">
        <f t="shared" si="40"/>
        <v>24.053187449443719</v>
      </c>
      <c r="Y430" s="129">
        <v>23.481037414965989</v>
      </c>
      <c r="Z430" s="5">
        <f t="shared" si="41"/>
        <v>25.243259521157398</v>
      </c>
      <c r="AA430" s="5">
        <f t="shared" si="41"/>
        <v>23.172076396348015</v>
      </c>
      <c r="AB430" s="5">
        <f t="shared" si="41"/>
        <v>20.926959661057406</v>
      </c>
      <c r="AC430" s="5">
        <f t="shared" si="41"/>
        <v>13.149380952380955</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135</v>
      </c>
      <c r="K431" s="238">
        <f t="shared" si="42"/>
        <v>0</v>
      </c>
      <c r="L431" s="238">
        <f t="shared" si="42"/>
        <v>0</v>
      </c>
      <c r="M431" s="238">
        <f t="shared" si="42"/>
        <v>0</v>
      </c>
      <c r="N431" s="128">
        <v>0</v>
      </c>
      <c r="O431" s="238">
        <f t="shared" si="42"/>
        <v>0</v>
      </c>
      <c r="P431" s="238">
        <f t="shared" si="42"/>
        <v>0</v>
      </c>
      <c r="Q431" s="238">
        <f t="shared" si="39"/>
        <v>0</v>
      </c>
      <c r="R431" s="238">
        <f t="shared" si="39"/>
        <v>0</v>
      </c>
      <c r="S431" s="238">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131</v>
      </c>
      <c r="J463" s="86"/>
      <c r="K463" s="97">
        <v>225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132</v>
      </c>
      <c r="J464" s="86"/>
      <c r="K464" s="97">
        <v>425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374</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0" t="s">
        <v>1000</v>
      </c>
      <c r="H624" s="890"/>
      <c r="I624" s="890"/>
      <c r="J624" s="890"/>
      <c r="K624" s="890"/>
      <c r="L624" s="890"/>
      <c r="M624" s="890"/>
      <c r="N624" s="890"/>
      <c r="O624" s="890"/>
      <c r="P624" s="890"/>
      <c r="Q624" s="890"/>
      <c r="R624" s="89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1002</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809</v>
      </c>
      <c r="I653" s="99" t="s">
        <v>369</v>
      </c>
      <c r="J653" s="109">
        <v>0.72</v>
      </c>
      <c r="K653" s="561">
        <v>5.5E-2</v>
      </c>
      <c r="L653" s="97">
        <v>400</v>
      </c>
      <c r="M653" s="85"/>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374</v>
      </c>
      <c r="J658" s="109">
        <v>0.66</v>
      </c>
      <c r="K658" s="561">
        <v>0.105</v>
      </c>
      <c r="L658" s="97">
        <v>3800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377</v>
      </c>
      <c r="J661" s="109">
        <v>0.54</v>
      </c>
      <c r="K661" s="561">
        <v>0.06</v>
      </c>
      <c r="L661" s="97">
        <v>800</v>
      </c>
      <c r="M661" s="85"/>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378</v>
      </c>
      <c r="J662" s="137">
        <v>0.52</v>
      </c>
      <c r="K662" s="561">
        <v>0.04</v>
      </c>
      <c r="L662" s="97">
        <v>650</v>
      </c>
      <c r="M662" s="85"/>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382</v>
      </c>
      <c r="I663" s="99" t="s">
        <v>369</v>
      </c>
      <c r="J663" s="109">
        <f>J653</f>
        <v>0.72</v>
      </c>
      <c r="K663" s="561">
        <f>K653</f>
        <v>5.5E-2</v>
      </c>
      <c r="L663" s="97">
        <f>L653</f>
        <v>400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 t="shared" ref="J668:L668" si="70">J658</f>
        <v>0.66</v>
      </c>
      <c r="K668" s="561">
        <f t="shared" si="70"/>
        <v>0.105</v>
      </c>
      <c r="L668" s="97">
        <f t="shared" si="70"/>
        <v>3800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377</v>
      </c>
      <c r="J671" s="109">
        <f t="shared" ref="J671:L671" si="73">J661</f>
        <v>0.54</v>
      </c>
      <c r="K671" s="561">
        <f t="shared" si="73"/>
        <v>0.06</v>
      </c>
      <c r="L671" s="97">
        <f t="shared" si="73"/>
        <v>800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378</v>
      </c>
      <c r="J672" s="109">
        <f t="shared" ref="J672:L672" si="74">J662</f>
        <v>0.52</v>
      </c>
      <c r="K672" s="561">
        <f t="shared" si="74"/>
        <v>0.04</v>
      </c>
      <c r="L672" s="97">
        <f t="shared" si="74"/>
        <v>650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780</v>
      </c>
      <c r="I673" s="99" t="s">
        <v>369</v>
      </c>
      <c r="J673" s="109">
        <f t="shared" ref="J673:L673" si="75">J663</f>
        <v>0.72</v>
      </c>
      <c r="K673" s="561">
        <f t="shared" si="75"/>
        <v>5.5E-2</v>
      </c>
      <c r="L673" s="97">
        <f t="shared" si="75"/>
        <v>400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 t="shared" ref="J678:L678" si="80">J668</f>
        <v>0.66</v>
      </c>
      <c r="K678" s="561">
        <f t="shared" si="80"/>
        <v>0.105</v>
      </c>
      <c r="L678" s="97">
        <f t="shared" si="80"/>
        <v>3800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377</v>
      </c>
      <c r="J681" s="109">
        <f t="shared" ref="J681:L681" si="83">J671</f>
        <v>0.54</v>
      </c>
      <c r="K681" s="561">
        <f t="shared" si="83"/>
        <v>0.06</v>
      </c>
      <c r="L681" s="97">
        <f t="shared" si="83"/>
        <v>800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378</v>
      </c>
      <c r="J682" s="109">
        <f t="shared" ref="J682:L682" si="84">J672</f>
        <v>0.52</v>
      </c>
      <c r="K682" s="561">
        <f t="shared" si="84"/>
        <v>0.04</v>
      </c>
      <c r="L682" s="97">
        <f t="shared" si="84"/>
        <v>650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781</v>
      </c>
      <c r="I683" s="99" t="s">
        <v>369</v>
      </c>
      <c r="J683" s="109">
        <f t="shared" ref="J683:L683" si="85">J673</f>
        <v>0.72</v>
      </c>
      <c r="K683" s="561">
        <f t="shared" si="85"/>
        <v>5.5E-2</v>
      </c>
      <c r="L683" s="97">
        <f t="shared" si="85"/>
        <v>400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 t="shared" ref="J688:L688" si="94">J678</f>
        <v>0.66</v>
      </c>
      <c r="K688" s="561">
        <f t="shared" si="94"/>
        <v>0.105</v>
      </c>
      <c r="L688" s="97">
        <f t="shared" si="94"/>
        <v>3800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377</v>
      </c>
      <c r="J691" s="109">
        <f t="shared" ref="J691:L691" si="97">J681</f>
        <v>0.54</v>
      </c>
      <c r="K691" s="561">
        <f t="shared" si="97"/>
        <v>0.06</v>
      </c>
      <c r="L691" s="97">
        <f t="shared" si="97"/>
        <v>800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378</v>
      </c>
      <c r="J692" s="109">
        <f t="shared" ref="J692:L692" si="98">J682</f>
        <v>0.52</v>
      </c>
      <c r="K692" s="561">
        <f t="shared" si="98"/>
        <v>0.04</v>
      </c>
      <c r="L692" s="97">
        <f t="shared" si="98"/>
        <v>650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782</v>
      </c>
      <c r="I693" s="99" t="s">
        <v>369</v>
      </c>
      <c r="J693" s="109">
        <f t="shared" ref="J693:L693" si="99">J683</f>
        <v>0.72</v>
      </c>
      <c r="K693" s="561">
        <f t="shared" si="99"/>
        <v>5.5E-2</v>
      </c>
      <c r="L693" s="97">
        <f t="shared" si="99"/>
        <v>400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 t="shared" ref="J698:L698" si="104">J688</f>
        <v>0.66</v>
      </c>
      <c r="K698" s="561">
        <f t="shared" si="104"/>
        <v>0.105</v>
      </c>
      <c r="L698" s="97">
        <f t="shared" si="104"/>
        <v>3800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377</v>
      </c>
      <c r="J701" s="109">
        <f t="shared" ref="J701:L701" si="107">J691</f>
        <v>0.54</v>
      </c>
      <c r="K701" s="561">
        <f t="shared" si="107"/>
        <v>0.06</v>
      </c>
      <c r="L701" s="97">
        <f t="shared" si="107"/>
        <v>800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378</v>
      </c>
      <c r="J702" s="109">
        <f t="shared" ref="J702:L702" si="108">J692</f>
        <v>0.52</v>
      </c>
      <c r="K702" s="561">
        <f t="shared" si="108"/>
        <v>0.04</v>
      </c>
      <c r="L702" s="97">
        <f t="shared" si="108"/>
        <v>650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783</v>
      </c>
      <c r="I703" s="99" t="s">
        <v>369</v>
      </c>
      <c r="J703" s="109">
        <f t="shared" ref="J703:L703" si="109">J693</f>
        <v>0.72</v>
      </c>
      <c r="K703" s="561">
        <f t="shared" si="109"/>
        <v>5.5E-2</v>
      </c>
      <c r="L703" s="97">
        <f t="shared" si="109"/>
        <v>400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 t="shared" ref="J708:L708" si="114">J698</f>
        <v>0.66</v>
      </c>
      <c r="K708" s="561">
        <f t="shared" si="114"/>
        <v>0.105</v>
      </c>
      <c r="L708" s="97">
        <f t="shared" si="114"/>
        <v>3800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377</v>
      </c>
      <c r="J711" s="109">
        <f t="shared" ref="J711:L711" si="117">J701</f>
        <v>0.54</v>
      </c>
      <c r="K711" s="561">
        <f t="shared" si="117"/>
        <v>0.06</v>
      </c>
      <c r="L711" s="97">
        <f t="shared" si="117"/>
        <v>800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378</v>
      </c>
      <c r="J712" s="109">
        <f t="shared" ref="J712:L712" si="118">J702</f>
        <v>0.52</v>
      </c>
      <c r="K712" s="561">
        <f t="shared" si="118"/>
        <v>0.04</v>
      </c>
      <c r="L712" s="97">
        <f t="shared" si="118"/>
        <v>650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784</v>
      </c>
      <c r="I713" s="99" t="s">
        <v>369</v>
      </c>
      <c r="J713" s="109">
        <f t="shared" ref="J713:L713" si="119">J703</f>
        <v>0.72</v>
      </c>
      <c r="K713" s="561">
        <f t="shared" si="119"/>
        <v>5.5E-2</v>
      </c>
      <c r="L713" s="97">
        <f t="shared" si="119"/>
        <v>400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 t="shared" ref="J718:L718" si="128">J708</f>
        <v>0.66</v>
      </c>
      <c r="K718" s="561">
        <f t="shared" si="128"/>
        <v>0.105</v>
      </c>
      <c r="L718" s="97">
        <f t="shared" si="128"/>
        <v>3800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377</v>
      </c>
      <c r="J721" s="109">
        <f t="shared" ref="J721:L721" si="131">J711</f>
        <v>0.54</v>
      </c>
      <c r="K721" s="561">
        <f t="shared" si="131"/>
        <v>0.06</v>
      </c>
      <c r="L721" s="97">
        <f t="shared" si="131"/>
        <v>800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378</v>
      </c>
      <c r="J722" s="109">
        <f t="shared" ref="J722:L722" si="132">J712</f>
        <v>0.52</v>
      </c>
      <c r="K722" s="561">
        <f t="shared" si="132"/>
        <v>0.04</v>
      </c>
      <c r="L722" s="97">
        <f t="shared" si="132"/>
        <v>650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785</v>
      </c>
      <c r="I723" s="99" t="s">
        <v>369</v>
      </c>
      <c r="J723" s="109">
        <f t="shared" ref="J723:L723" si="133">J713</f>
        <v>0.72</v>
      </c>
      <c r="K723" s="561">
        <f t="shared" si="133"/>
        <v>5.5E-2</v>
      </c>
      <c r="L723" s="97">
        <f t="shared" si="133"/>
        <v>400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 t="shared" ref="J728:L728" si="138">J718</f>
        <v>0.66</v>
      </c>
      <c r="K728" s="561">
        <f t="shared" si="138"/>
        <v>0.105</v>
      </c>
      <c r="L728" s="97">
        <f t="shared" si="138"/>
        <v>3800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377</v>
      </c>
      <c r="J731" s="109">
        <f t="shared" ref="J731:L731" si="143">J721</f>
        <v>0.54</v>
      </c>
      <c r="K731" s="561">
        <f t="shared" si="143"/>
        <v>0.06</v>
      </c>
      <c r="L731" s="97">
        <f t="shared" si="143"/>
        <v>800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378</v>
      </c>
      <c r="J732" s="109">
        <f t="shared" ref="J732:L732" si="144">J722</f>
        <v>0.52</v>
      </c>
      <c r="K732" s="561">
        <f t="shared" si="144"/>
        <v>0.04</v>
      </c>
      <c r="L732" s="97">
        <f t="shared" si="144"/>
        <v>650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786</v>
      </c>
      <c r="I733" s="99" t="s">
        <v>369</v>
      </c>
      <c r="J733" s="109">
        <f t="shared" ref="J733:L733" si="145">J723</f>
        <v>0.72</v>
      </c>
      <c r="K733" s="561">
        <f t="shared" si="145"/>
        <v>5.5E-2</v>
      </c>
      <c r="L733" s="97">
        <f t="shared" si="145"/>
        <v>400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 t="shared" ref="J738:L738" si="150">J728</f>
        <v>0.66</v>
      </c>
      <c r="K738" s="561">
        <f t="shared" si="150"/>
        <v>0.105</v>
      </c>
      <c r="L738" s="97">
        <f t="shared" si="150"/>
        <v>3800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377</v>
      </c>
      <c r="J741" s="109">
        <f t="shared" ref="J741:L741" si="153">J731</f>
        <v>0.54</v>
      </c>
      <c r="K741" s="561">
        <f t="shared" si="153"/>
        <v>0.06</v>
      </c>
      <c r="L741" s="97">
        <f t="shared" si="153"/>
        <v>800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378</v>
      </c>
      <c r="J742" s="109">
        <f t="shared" ref="J742:L742" si="154">J732</f>
        <v>0.52</v>
      </c>
      <c r="K742" s="561">
        <f t="shared" si="154"/>
        <v>0.04</v>
      </c>
      <c r="L742" s="97">
        <f t="shared" si="154"/>
        <v>650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787</v>
      </c>
      <c r="I743" s="99" t="s">
        <v>369</v>
      </c>
      <c r="J743" s="109">
        <f t="shared" ref="J743:L743" si="155">J733</f>
        <v>0.72</v>
      </c>
      <c r="K743" s="561">
        <f t="shared" si="155"/>
        <v>5.5E-2</v>
      </c>
      <c r="L743" s="97">
        <f t="shared" si="155"/>
        <v>400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374</v>
      </c>
      <c r="J748" s="109">
        <f t="shared" ref="J748:L748" si="160">J738</f>
        <v>0.66</v>
      </c>
      <c r="K748" s="561">
        <f t="shared" si="160"/>
        <v>0.105</v>
      </c>
      <c r="L748" s="97">
        <f t="shared" si="160"/>
        <v>3800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377</v>
      </c>
      <c r="J751" s="109">
        <f t="shared" ref="J751:L751" si="163">J741</f>
        <v>0.54</v>
      </c>
      <c r="K751" s="561">
        <f t="shared" si="163"/>
        <v>0.06</v>
      </c>
      <c r="L751" s="97">
        <f t="shared" si="163"/>
        <v>800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378</v>
      </c>
      <c r="J752" s="109">
        <f t="shared" ref="J752:L752" si="164">J742</f>
        <v>0.52</v>
      </c>
      <c r="K752" s="561">
        <f t="shared" si="164"/>
        <v>0.04</v>
      </c>
      <c r="L752" s="97">
        <f t="shared" si="164"/>
        <v>650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4" customHeight="1" outlineLevel="1" collapsed="1" x14ac:dyDescent="0.3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84"/>
      <c r="M768" s="882"/>
      <c r="N768" s="88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369</v>
      </c>
      <c r="I892" s="96">
        <v>0.8</v>
      </c>
      <c r="J892" s="96">
        <v>0.8</v>
      </c>
      <c r="K892" s="96">
        <v>0.8</v>
      </c>
      <c r="L892" s="96">
        <v>0.8</v>
      </c>
      <c r="M892" s="96">
        <v>0.8</v>
      </c>
      <c r="N892" s="96">
        <v>0.8</v>
      </c>
      <c r="O892" s="96">
        <v>0.8</v>
      </c>
      <c r="P892" s="96">
        <v>0.8</v>
      </c>
      <c r="Q892" s="96">
        <v>0.8</v>
      </c>
      <c r="R892" s="96">
        <v>0.8</v>
      </c>
      <c r="T892" s="670">
        <v>300</v>
      </c>
      <c r="U892" s="670">
        <v>300</v>
      </c>
      <c r="V892" s="670">
        <v>300</v>
      </c>
      <c r="W892" s="670">
        <v>300</v>
      </c>
      <c r="X892" s="670">
        <v>300</v>
      </c>
      <c r="Y892" s="670">
        <v>300</v>
      </c>
      <c r="Z892" s="670">
        <v>300</v>
      </c>
      <c r="AA892" s="670">
        <v>300</v>
      </c>
      <c r="AB892" s="670">
        <v>300</v>
      </c>
      <c r="AC892" s="670">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809</v>
      </c>
      <c r="J918" s="143" t="s">
        <v>369</v>
      </c>
      <c r="K918" s="673">
        <v>500</v>
      </c>
      <c r="L918" s="673">
        <v>500</v>
      </c>
      <c r="M918" s="673">
        <v>500</v>
      </c>
      <c r="N918" s="673">
        <v>500</v>
      </c>
      <c r="O918" s="673">
        <v>500</v>
      </c>
      <c r="P918" s="673">
        <v>500</v>
      </c>
      <c r="Q918" s="673">
        <v>500</v>
      </c>
      <c r="R918" s="673">
        <v>500</v>
      </c>
      <c r="S918" s="673">
        <v>500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370</v>
      </c>
      <c r="K919" s="673">
        <v>100</v>
      </c>
      <c r="L919" s="673">
        <v>100</v>
      </c>
      <c r="M919" s="673">
        <v>100</v>
      </c>
      <c r="N919" s="673">
        <v>100</v>
      </c>
      <c r="O919" s="673">
        <v>100</v>
      </c>
      <c r="P919" s="673">
        <v>100</v>
      </c>
      <c r="Q919" s="673">
        <v>100</v>
      </c>
      <c r="R919" s="673">
        <v>100</v>
      </c>
      <c r="S919" s="673">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375</v>
      </c>
      <c r="K924" s="673">
        <v>500</v>
      </c>
      <c r="L924" s="673">
        <v>500</v>
      </c>
      <c r="M924" s="673">
        <v>500</v>
      </c>
      <c r="N924" s="673">
        <v>500</v>
      </c>
      <c r="O924" s="673">
        <v>500</v>
      </c>
      <c r="P924" s="673">
        <v>500</v>
      </c>
      <c r="Q924" s="673">
        <v>500</v>
      </c>
      <c r="R924" s="673">
        <v>500</v>
      </c>
      <c r="S924" s="673">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376</v>
      </c>
      <c r="K925" s="673">
        <v>500</v>
      </c>
      <c r="L925" s="673">
        <v>500</v>
      </c>
      <c r="M925" s="673">
        <v>500</v>
      </c>
      <c r="N925" s="673">
        <v>500</v>
      </c>
      <c r="O925" s="673">
        <v>500</v>
      </c>
      <c r="P925" s="673">
        <v>500</v>
      </c>
      <c r="Q925" s="673">
        <v>500</v>
      </c>
      <c r="R925" s="673">
        <v>500</v>
      </c>
      <c r="S925" s="673">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377</v>
      </c>
      <c r="K926" s="673">
        <v>500</v>
      </c>
      <c r="L926" s="673">
        <v>500</v>
      </c>
      <c r="M926" s="673">
        <v>500</v>
      </c>
      <c r="N926" s="673">
        <v>500</v>
      </c>
      <c r="O926" s="673">
        <v>500</v>
      </c>
      <c r="P926" s="673">
        <v>500</v>
      </c>
      <c r="Q926" s="673">
        <v>500</v>
      </c>
      <c r="R926" s="673">
        <v>500</v>
      </c>
      <c r="S926" s="673">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378</v>
      </c>
      <c r="K927" s="673">
        <v>500</v>
      </c>
      <c r="L927" s="673">
        <v>500</v>
      </c>
      <c r="M927" s="673">
        <v>500</v>
      </c>
      <c r="N927" s="673">
        <v>500</v>
      </c>
      <c r="O927" s="673">
        <v>500</v>
      </c>
      <c r="P927" s="673">
        <v>500</v>
      </c>
      <c r="Q927" s="673">
        <v>500</v>
      </c>
      <c r="R927" s="673">
        <v>500</v>
      </c>
      <c r="S927" s="673">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382</v>
      </c>
      <c r="J928" s="99" t="s">
        <v>367</v>
      </c>
      <c r="K928" s="5">
        <f>K918</f>
        <v>500</v>
      </c>
      <c r="L928" s="5">
        <f t="shared" ref="L928:Q928" si="187">L918</f>
        <v>500</v>
      </c>
      <c r="M928" s="5">
        <f t="shared" si="187"/>
        <v>500</v>
      </c>
      <c r="N928" s="5">
        <f t="shared" si="187"/>
        <v>500</v>
      </c>
      <c r="O928" s="5">
        <f t="shared" si="187"/>
        <v>500</v>
      </c>
      <c r="P928" s="5">
        <f t="shared" si="187"/>
        <v>500</v>
      </c>
      <c r="Q928" s="5">
        <f t="shared" si="187"/>
        <v>500</v>
      </c>
      <c r="R928" s="5">
        <f t="shared" ref="R928:S947" si="188">R918</f>
        <v>500</v>
      </c>
      <c r="S928" s="5">
        <f t="shared" si="188"/>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780</v>
      </c>
      <c r="J938" s="99" t="s">
        <v>367</v>
      </c>
      <c r="K938" s="5">
        <f t="shared" ref="K938:Q938" si="198">K928</f>
        <v>500</v>
      </c>
      <c r="L938" s="5">
        <f t="shared" si="198"/>
        <v>500</v>
      </c>
      <c r="M938" s="5">
        <f t="shared" si="198"/>
        <v>500</v>
      </c>
      <c r="N938" s="5">
        <f t="shared" si="198"/>
        <v>500</v>
      </c>
      <c r="O938" s="5">
        <f t="shared" si="198"/>
        <v>500</v>
      </c>
      <c r="P938" s="5">
        <f t="shared" si="198"/>
        <v>500</v>
      </c>
      <c r="Q938" s="5">
        <f t="shared" si="198"/>
        <v>500</v>
      </c>
      <c r="R938" s="5">
        <f t="shared" si="188"/>
        <v>500</v>
      </c>
      <c r="S938" s="5">
        <f t="shared" si="188"/>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781</v>
      </c>
      <c r="J948" s="99" t="s">
        <v>367</v>
      </c>
      <c r="K948" s="5">
        <f t="shared" ref="K948:Q948" si="208">K938</f>
        <v>500</v>
      </c>
      <c r="L948" s="5">
        <f t="shared" si="208"/>
        <v>500</v>
      </c>
      <c r="M948" s="5">
        <f t="shared" si="208"/>
        <v>500</v>
      </c>
      <c r="N948" s="5">
        <f t="shared" si="208"/>
        <v>500</v>
      </c>
      <c r="O948" s="5">
        <f t="shared" si="208"/>
        <v>500</v>
      </c>
      <c r="P948" s="5">
        <f t="shared" si="208"/>
        <v>500</v>
      </c>
      <c r="Q948" s="5">
        <f t="shared" si="208"/>
        <v>500</v>
      </c>
      <c r="R948" s="5">
        <f t="shared" ref="R948:S967" si="209">R938</f>
        <v>500</v>
      </c>
      <c r="S948" s="5">
        <f t="shared" si="209"/>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782</v>
      </c>
      <c r="J958" s="99" t="s">
        <v>367</v>
      </c>
      <c r="K958" s="5">
        <f t="shared" ref="K958:Q958" si="219">K948</f>
        <v>500</v>
      </c>
      <c r="L958" s="5">
        <f t="shared" si="219"/>
        <v>500</v>
      </c>
      <c r="M958" s="5">
        <f t="shared" si="219"/>
        <v>500</v>
      </c>
      <c r="N958" s="5">
        <f t="shared" si="219"/>
        <v>500</v>
      </c>
      <c r="O958" s="5">
        <f t="shared" si="219"/>
        <v>500</v>
      </c>
      <c r="P958" s="5">
        <f t="shared" si="219"/>
        <v>500</v>
      </c>
      <c r="Q958" s="5">
        <f t="shared" si="219"/>
        <v>500</v>
      </c>
      <c r="R958" s="5">
        <f t="shared" si="209"/>
        <v>500</v>
      </c>
      <c r="S958" s="5">
        <f t="shared" si="209"/>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783</v>
      </c>
      <c r="J968" s="99" t="s">
        <v>367</v>
      </c>
      <c r="K968" s="5">
        <f t="shared" ref="K968:Q968" si="229">K958</f>
        <v>500</v>
      </c>
      <c r="L968" s="5">
        <f t="shared" si="229"/>
        <v>500</v>
      </c>
      <c r="M968" s="5">
        <f t="shared" si="229"/>
        <v>500</v>
      </c>
      <c r="N968" s="5">
        <f t="shared" si="229"/>
        <v>500</v>
      </c>
      <c r="O968" s="5">
        <f t="shared" si="229"/>
        <v>500</v>
      </c>
      <c r="P968" s="5">
        <f t="shared" si="229"/>
        <v>500</v>
      </c>
      <c r="Q968" s="5">
        <f t="shared" si="229"/>
        <v>500</v>
      </c>
      <c r="R968" s="5">
        <f t="shared" ref="R968:S987" si="230">R958</f>
        <v>500</v>
      </c>
      <c r="S968" s="5">
        <f t="shared" si="230"/>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784</v>
      </c>
      <c r="J978" s="99" t="s">
        <v>367</v>
      </c>
      <c r="K978" s="5">
        <f t="shared" ref="K978:Q978" si="240">K968</f>
        <v>500</v>
      </c>
      <c r="L978" s="5">
        <f t="shared" si="240"/>
        <v>500</v>
      </c>
      <c r="M978" s="5">
        <f t="shared" si="240"/>
        <v>500</v>
      </c>
      <c r="N978" s="5">
        <f t="shared" si="240"/>
        <v>500</v>
      </c>
      <c r="O978" s="5">
        <f t="shared" si="240"/>
        <v>500</v>
      </c>
      <c r="P978" s="5">
        <f t="shared" si="240"/>
        <v>500</v>
      </c>
      <c r="Q978" s="5">
        <f t="shared" si="240"/>
        <v>500</v>
      </c>
      <c r="R978" s="5">
        <f t="shared" si="230"/>
        <v>500</v>
      </c>
      <c r="S978" s="5">
        <f t="shared" si="230"/>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785</v>
      </c>
      <c r="J988" s="99" t="s">
        <v>367</v>
      </c>
      <c r="K988" s="5">
        <f t="shared" ref="K988:Q988" si="250">K978</f>
        <v>500</v>
      </c>
      <c r="L988" s="5">
        <f t="shared" si="250"/>
        <v>500</v>
      </c>
      <c r="M988" s="5">
        <f t="shared" si="250"/>
        <v>500</v>
      </c>
      <c r="N988" s="5">
        <f t="shared" si="250"/>
        <v>500</v>
      </c>
      <c r="O988" s="5">
        <f t="shared" si="250"/>
        <v>500</v>
      </c>
      <c r="P988" s="5">
        <f t="shared" si="250"/>
        <v>500</v>
      </c>
      <c r="Q988" s="5">
        <f t="shared" si="250"/>
        <v>500</v>
      </c>
      <c r="R988" s="5">
        <f t="shared" ref="R988:S1007" si="251">R978</f>
        <v>500</v>
      </c>
      <c r="S988" s="5">
        <f t="shared" si="251"/>
        <v>500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786</v>
      </c>
      <c r="J998" s="99" t="s">
        <v>367</v>
      </c>
      <c r="K998" s="5">
        <f t="shared" ref="K998:Q998" si="261">K988</f>
        <v>500</v>
      </c>
      <c r="L998" s="5">
        <f t="shared" si="261"/>
        <v>500</v>
      </c>
      <c r="M998" s="5">
        <f t="shared" si="261"/>
        <v>500</v>
      </c>
      <c r="N998" s="5">
        <f t="shared" si="261"/>
        <v>500</v>
      </c>
      <c r="O998" s="5">
        <f t="shared" si="261"/>
        <v>500</v>
      </c>
      <c r="P998" s="5">
        <f t="shared" si="261"/>
        <v>500</v>
      </c>
      <c r="Q998" s="5">
        <f t="shared" si="261"/>
        <v>500</v>
      </c>
      <c r="R998" s="5">
        <f t="shared" si="251"/>
        <v>500</v>
      </c>
      <c r="S998" s="5">
        <f t="shared" si="251"/>
        <v>500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787</v>
      </c>
      <c r="J1008" s="99" t="s">
        <v>367</v>
      </c>
      <c r="K1008" s="5">
        <f t="shared" ref="K1008:Q1008" si="271">K998</f>
        <v>500</v>
      </c>
      <c r="L1008" s="5">
        <f t="shared" si="271"/>
        <v>500</v>
      </c>
      <c r="M1008" s="5">
        <f t="shared" si="271"/>
        <v>500</v>
      </c>
      <c r="N1008" s="5">
        <f t="shared" si="271"/>
        <v>500</v>
      </c>
      <c r="O1008" s="5">
        <f t="shared" si="271"/>
        <v>500</v>
      </c>
      <c r="P1008" s="5">
        <f t="shared" si="271"/>
        <v>500</v>
      </c>
      <c r="Q1008" s="5">
        <f t="shared" si="271"/>
        <v>500</v>
      </c>
      <c r="R1008" s="5">
        <f t="shared" ref="R1008:S1017" si="272">R998</f>
        <v>500</v>
      </c>
      <c r="S1008" s="5">
        <f t="shared" si="272"/>
        <v>500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hidden="1"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hidden="1"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hidden="1" customHeight="1" outlineLevel="1" collapsed="1" x14ac:dyDescent="0.3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hidden="1" customHeight="1" outlineLevel="1" x14ac:dyDescent="0.3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hidden="1"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hidden="1" customHeight="1" outlineLevel="1" x14ac:dyDescent="0.3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hidden="1" customHeight="1" outlineLevel="1" x14ac:dyDescent="0.3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hidden="1" customHeight="1" outlineLevel="1" x14ac:dyDescent="0.3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hidden="1" customHeight="1" outlineLevel="1" x14ac:dyDescent="0.3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hidden="1" customHeight="1" outlineLevel="1" x14ac:dyDescent="0.3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hidden="1" customHeight="1" outlineLevel="1" x14ac:dyDescent="0.3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hidden="1" customHeight="1" outlineLevel="1" x14ac:dyDescent="0.35">
      <c r="A1035" s="102"/>
      <c r="B1035" s="95"/>
      <c r="C1035" s="17"/>
      <c r="D1035" s="17"/>
      <c r="E1035" s="17"/>
      <c r="F1035" s="13"/>
      <c r="G1035" s="144"/>
      <c r="H1035" s="145"/>
      <c r="I1035" s="118"/>
      <c r="J1035" s="118"/>
      <c r="K1035" s="513" t="s">
        <v>369</v>
      </c>
      <c r="L1035" s="217">
        <v>0.5</v>
      </c>
      <c r="M1035" s="473">
        <v>9</v>
      </c>
      <c r="N1035" s="473">
        <v>10</v>
      </c>
      <c r="O1035" s="473">
        <v>10.5</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hidden="1" customHeight="1" outlineLevel="1" x14ac:dyDescent="0.3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hidden="1" customHeight="1" outlineLevel="1" x14ac:dyDescent="0.3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hidden="1" customHeight="1" outlineLevel="1" x14ac:dyDescent="0.3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hidden="1" customHeight="1" outlineLevel="1" x14ac:dyDescent="0.3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hidden="1" customHeight="1" outlineLevel="1" x14ac:dyDescent="0.3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hidden="1" customHeight="1" outlineLevel="1" x14ac:dyDescent="0.3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hidden="1" customHeight="1" outlineLevel="1" x14ac:dyDescent="0.3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hidden="1" customHeight="1" outlineLevel="1" x14ac:dyDescent="0.3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hidden="1" customHeight="1" outlineLevel="1" x14ac:dyDescent="0.3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hidden="1"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hidden="1" customHeight="1" outlineLevel="1" x14ac:dyDescent="0.3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hidden="1"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hidden="1" customHeight="1" outlineLevel="1" x14ac:dyDescent="0.3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4" customHeight="1" outlineLevel="1" collapsed="1" x14ac:dyDescent="0.3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420</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4" customHeight="1" outlineLevel="1" collapsed="1" x14ac:dyDescent="0.3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87" t="s">
        <v>1195</v>
      </c>
      <c r="I57" s="888"/>
      <c r="J57" s="888"/>
      <c r="K57" s="888"/>
      <c r="L57" s="888"/>
      <c r="M57" s="888"/>
      <c r="N57" s="888"/>
      <c r="O57" s="888"/>
      <c r="P57" s="888"/>
      <c r="Q57" s="888"/>
      <c r="R57" s="888"/>
      <c r="S57" s="888"/>
      <c r="T57" s="889"/>
      <c r="U57" s="512"/>
      <c r="V57" s="512"/>
      <c r="W57" s="512"/>
      <c r="X57" s="512"/>
      <c r="Y57" s="512"/>
      <c r="Z57" s="86"/>
      <c r="AA57" s="13"/>
      <c r="AB57" s="13"/>
      <c r="AC57" s="13"/>
      <c r="AD57" s="13"/>
      <c r="AE57" s="16"/>
      <c r="AF57" s="8"/>
    </row>
    <row r="58" spans="1:32" ht="5.15" customHeight="1" outlineLevel="1" x14ac:dyDescent="0.3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4" customHeight="1" outlineLevel="1" collapsed="1" x14ac:dyDescent="0.3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15" customHeight="1" outlineLevel="1" x14ac:dyDescent="0.3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130</v>
      </c>
      <c r="H75" s="91"/>
      <c r="I75" s="91"/>
      <c r="J75" s="97">
        <f>Annual!J79</f>
        <v>4</v>
      </c>
      <c r="K75" s="97">
        <f>Annual!K79</f>
        <v>4</v>
      </c>
      <c r="L75" s="97">
        <f>Annual!L79</f>
        <v>4</v>
      </c>
      <c r="M75" s="97">
        <f>Annual!M79</f>
        <v>4</v>
      </c>
      <c r="N75" s="97">
        <f>Annual!N79</f>
        <v>4</v>
      </c>
      <c r="O75" s="97">
        <f>Annual!O79</f>
        <v>4</v>
      </c>
      <c r="P75" s="97">
        <f>Annual!P79</f>
        <v>4</v>
      </c>
      <c r="Q75" s="97">
        <f>Annual!Q79</f>
        <v>4</v>
      </c>
      <c r="R75" s="97">
        <f>Annual!R79</f>
        <v>4</v>
      </c>
      <c r="S75" s="97">
        <f>Annual!S79</f>
        <v>4</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877</v>
      </c>
      <c r="H76" s="91"/>
      <c r="I76" s="91"/>
      <c r="J76" s="97">
        <f>Annual!J80</f>
        <v>5</v>
      </c>
      <c r="K76" s="97">
        <f>Annual!K80</f>
        <v>5</v>
      </c>
      <c r="L76" s="97">
        <f>Annual!L80</f>
        <v>5</v>
      </c>
      <c r="M76" s="97">
        <f>Annual!M80</f>
        <v>5</v>
      </c>
      <c r="N76" s="97">
        <f>Annual!N80</f>
        <v>5</v>
      </c>
      <c r="O76" s="97">
        <f>Annual!O80</f>
        <v>5</v>
      </c>
      <c r="P76" s="97">
        <f>Annual!P80</f>
        <v>5</v>
      </c>
      <c r="Q76" s="97">
        <f>Annual!Q80</f>
        <v>5</v>
      </c>
      <c r="R76" s="97">
        <f>Annual!R80</f>
        <v>5</v>
      </c>
      <c r="S76" s="97">
        <f>Annual!S80</f>
        <v>5</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808</v>
      </c>
      <c r="H77" s="91"/>
      <c r="I77" s="91"/>
      <c r="J77" s="669">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4" customHeight="1" outlineLevel="1" collapsed="1" x14ac:dyDescent="0.3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3.3890832907181689</v>
      </c>
      <c r="W220" s="128">
        <f>Annual!W233</f>
        <v>4.2191280605870727</v>
      </c>
      <c r="X220" s="128">
        <f>Annual!X233</f>
        <v>4.7959156301936119</v>
      </c>
      <c r="Y220" s="128">
        <f>Annual!Y233</f>
        <v>4.6818358102556097</v>
      </c>
      <c r="Z220" s="128">
        <f>Annual!Z233</f>
        <v>5.0332016556646568</v>
      </c>
      <c r="AA220" s="128">
        <f>Annual!AA233</f>
        <v>4.6202327074890883</v>
      </c>
      <c r="AB220" s="128">
        <f>Annual!AB233</f>
        <v>4.1725834940523683</v>
      </c>
      <c r="AC220" s="238">
        <f>Annual!AC233*(1+$AC$214)</f>
        <v>3.2772850671789273</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371</v>
      </c>
      <c r="K221" s="128">
        <f>Annual!K234</f>
        <v>242.6954545454546</v>
      </c>
      <c r="L221" s="128">
        <f>Annual!L234</f>
        <v>242.6954545454546</v>
      </c>
      <c r="M221" s="128">
        <f>Annual!M234</f>
        <v>242.6954545454546</v>
      </c>
      <c r="N221" s="128">
        <f>Annual!N234</f>
        <v>242.6954545454546</v>
      </c>
      <c r="O221" s="128">
        <f>Annual!O234</f>
        <v>242.6954545454546</v>
      </c>
      <c r="P221" s="128">
        <f>Annual!P234</f>
        <v>242.6954545454546</v>
      </c>
      <c r="Q221" s="128">
        <f>Annual!Q234</f>
        <v>242.6954545454546</v>
      </c>
      <c r="R221" s="128">
        <f>Annual!R234</f>
        <v>242.6954545454546</v>
      </c>
      <c r="S221" s="128">
        <f>Annual!S234</f>
        <v>242.6954545454546</v>
      </c>
      <c r="T221" s="86"/>
      <c r="U221" s="99" t="s">
        <v>132</v>
      </c>
      <c r="V221" s="128">
        <f>Annual!V234</f>
        <v>8.046080059413045</v>
      </c>
      <c r="W221" s="128">
        <f>Annual!W234</f>
        <v>10.016703410439343</v>
      </c>
      <c r="X221" s="128">
        <f>Annual!X234</f>
        <v>11.386064551559324</v>
      </c>
      <c r="Y221" s="128">
        <f>Annual!Y234</f>
        <v>11.115225718268189</v>
      </c>
      <c r="Z221" s="128">
        <f>Annual!Z234</f>
        <v>11.949409324804886</v>
      </c>
      <c r="AA221" s="128">
        <f>Annual!AA234</f>
        <v>10.968972748290975</v>
      </c>
      <c r="AB221" s="128">
        <f>Annual!AB234</f>
        <v>9.9062011664565617</v>
      </c>
      <c r="AC221" s="238">
        <f>Annual!AC234*(1+$AC$214)</f>
        <v>7.7806580027877326</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372</v>
      </c>
      <c r="K222" s="128">
        <f>Annual!K235</f>
        <v>215.75795454545451</v>
      </c>
      <c r="L222" s="128">
        <f>Annual!L235</f>
        <v>215.75795454545451</v>
      </c>
      <c r="M222" s="128">
        <f>Annual!M235</f>
        <v>215.75795454545451</v>
      </c>
      <c r="N222" s="128">
        <f>Annual!N235</f>
        <v>215.75795454545451</v>
      </c>
      <c r="O222" s="128">
        <f>Annual!O235</f>
        <v>215.75795454545451</v>
      </c>
      <c r="P222" s="128">
        <f>Annual!P235</f>
        <v>215.75795454545451</v>
      </c>
      <c r="Q222" s="128">
        <f>Annual!Q235</f>
        <v>215.75795454545451</v>
      </c>
      <c r="R222" s="128">
        <f>Annual!R235</f>
        <v>215.75795454545451</v>
      </c>
      <c r="S222" s="128">
        <f>Annual!S235</f>
        <v>215.75795454545451</v>
      </c>
      <c r="T222" s="86"/>
      <c r="U222" s="99" t="s">
        <v>133</v>
      </c>
      <c r="V222" s="128">
        <f>Annual!V235</f>
        <v>15.934350448933783</v>
      </c>
      <c r="W222" s="128">
        <f>Annual!W235</f>
        <v>19.836946849446846</v>
      </c>
      <c r="X222" s="128">
        <f>Annual!X235</f>
        <v>22.548811527978195</v>
      </c>
      <c r="Y222" s="128">
        <f>Annual!Y235</f>
        <v>22.012445887445889</v>
      </c>
      <c r="Z222" s="128">
        <f>Annual!Z235</f>
        <v>23.664452060285399</v>
      </c>
      <c r="AA222" s="128">
        <f>Annual!AA235</f>
        <v>21.722808441558442</v>
      </c>
      <c r="AB222" s="128">
        <f>Annual!AB235</f>
        <v>19.618109668109668</v>
      </c>
      <c r="AC222" s="238">
        <f>Annual!AC235*(1+$AC$214)</f>
        <v>15.408712121212124</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373</v>
      </c>
      <c r="K223" s="128">
        <f>Annual!K236</f>
        <v>179.92272727272729</v>
      </c>
      <c r="L223" s="128">
        <f>Annual!L236</f>
        <v>179.92272727272729</v>
      </c>
      <c r="M223" s="128">
        <f>Annual!M236</f>
        <v>179.92272727272729</v>
      </c>
      <c r="N223" s="128">
        <f>Annual!N236</f>
        <v>179.92272727272729</v>
      </c>
      <c r="O223" s="128">
        <f>Annual!O236</f>
        <v>179.92272727272729</v>
      </c>
      <c r="P223" s="128">
        <f>Annual!P236</f>
        <v>179.92272727272729</v>
      </c>
      <c r="Q223" s="128">
        <f>Annual!Q236</f>
        <v>179.92272727272729</v>
      </c>
      <c r="R223" s="128">
        <f>Annual!R236</f>
        <v>179.92272727272729</v>
      </c>
      <c r="S223" s="128">
        <f>Annual!S236</f>
        <v>179.92272727272729</v>
      </c>
      <c r="T223" s="86"/>
      <c r="U223" s="99" t="s">
        <v>134</v>
      </c>
      <c r="V223" s="128">
        <f>Annual!V236</f>
        <v>15.761175682261211</v>
      </c>
      <c r="W223" s="128">
        <f>Annual!W236</f>
        <v>19.621358604845447</v>
      </c>
      <c r="X223" s="128">
        <f>Annual!X236</f>
        <v>22.30375069618491</v>
      </c>
      <c r="Y223" s="128">
        <f>Annual!Y236</f>
        <v>21.773214285714289</v>
      </c>
      <c r="Z223" s="128">
        <f>Annual!Z236</f>
        <v>23.407266429963805</v>
      </c>
      <c r="AA223" s="128">
        <f>Annual!AA236</f>
        <v>21.486724624060152</v>
      </c>
      <c r="AB223" s="128">
        <f>Annual!AB236</f>
        <v>19.404899749373435</v>
      </c>
      <c r="AC223" s="238">
        <f>Annual!AC236*(1+$AC$214)</f>
        <v>15.241250000000004</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374</v>
      </c>
      <c r="K224" s="128">
        <f>Annual!K237</f>
        <v>68.243181818181824</v>
      </c>
      <c r="L224" s="128">
        <f>Annual!L237</f>
        <v>68.243181818181824</v>
      </c>
      <c r="M224" s="128">
        <f>Annual!M237</f>
        <v>68.243181818181824</v>
      </c>
      <c r="N224" s="128">
        <f>Annual!N237</f>
        <v>68.243181818181824</v>
      </c>
      <c r="O224" s="128">
        <f>Annual!O237</f>
        <v>68.243181818181824</v>
      </c>
      <c r="P224" s="128">
        <f>Annual!P237</f>
        <v>68.243181818181824</v>
      </c>
      <c r="Q224" s="128">
        <f>Annual!Q237</f>
        <v>68.243181818181824</v>
      </c>
      <c r="R224" s="128">
        <f>Annual!R237</f>
        <v>68.243181818181824</v>
      </c>
      <c r="S224" s="128">
        <f>Annual!S237</f>
        <v>68.243181818181824</v>
      </c>
      <c r="T224" s="86"/>
      <c r="U224" s="99" t="s">
        <v>135</v>
      </c>
      <c r="V224" s="128">
        <f>Annual!V237</f>
        <v>0</v>
      </c>
      <c r="W224" s="128">
        <f>Annual!W237</f>
        <v>0</v>
      </c>
      <c r="X224" s="128">
        <f>Annual!X237</f>
        <v>0</v>
      </c>
      <c r="Y224" s="128">
        <f>Annual!Y237</f>
        <v>0</v>
      </c>
      <c r="Z224" s="128">
        <f>Annual!Z237</f>
        <v>0</v>
      </c>
      <c r="AA224" s="128">
        <f>Annual!AA237</f>
        <v>0</v>
      </c>
      <c r="AB224" s="128">
        <f>Annual!AB237</f>
        <v>0</v>
      </c>
      <c r="AC224" s="238">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375</v>
      </c>
      <c r="K225" s="128">
        <f>Annual!K238</f>
        <v>20.325568181818181</v>
      </c>
      <c r="L225" s="128">
        <f>Annual!L238</f>
        <v>20.325568181818181</v>
      </c>
      <c r="M225" s="128">
        <f>Annual!M238</f>
        <v>20.325568181818181</v>
      </c>
      <c r="N225" s="128">
        <f>Annual!N238</f>
        <v>20.325568181818181</v>
      </c>
      <c r="O225" s="128">
        <f>Annual!O238</f>
        <v>20.325568181818181</v>
      </c>
      <c r="P225" s="128">
        <f>Annual!P238</f>
        <v>20.325568181818181</v>
      </c>
      <c r="Q225" s="128">
        <f>Annual!Q238</f>
        <v>20.325568181818181</v>
      </c>
      <c r="R225" s="128">
        <f>Annual!R238</f>
        <v>20.325568181818181</v>
      </c>
      <c r="S225" s="128">
        <f>Annual!S238</f>
        <v>20.325568181818181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376</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377</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378</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4.759505925238412</v>
      </c>
      <c r="W230" s="128">
        <f>Annual!W243</f>
        <v>5.9251907613779933</v>
      </c>
      <c r="X230" s="128">
        <f>Annual!X243</f>
        <v>6.7352103506470602</v>
      </c>
      <c r="Y230" s="128">
        <f>Annual!Y243</f>
        <v>6.5750007799846655</v>
      </c>
      <c r="Z230" s="128">
        <f>Annual!Z243</f>
        <v>7.0684462576248412</v>
      </c>
      <c r="AA230" s="128">
        <f>Annual!AA243</f>
        <v>6.4884876118269723</v>
      </c>
      <c r="AB230" s="128">
        <f>Annual!AB243</f>
        <v>5.8598252565477367</v>
      </c>
      <c r="AC230" s="238">
        <f>Annual!AC243*(1+$AC$214)</f>
        <v>4.6025005459892663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371</v>
      </c>
      <c r="K231" s="128">
        <f>Annual!K244</f>
        <v>312.08100649350649</v>
      </c>
      <c r="L231" s="128">
        <f>Annual!L244</f>
        <v>312.08100649350649</v>
      </c>
      <c r="M231" s="128">
        <f>Annual!M244</f>
        <v>312.08100649350649</v>
      </c>
      <c r="N231" s="128">
        <f>Annual!N244</f>
        <v>312.08100649350649</v>
      </c>
      <c r="O231" s="128">
        <f>Annual!O244</f>
        <v>312.08100649350649</v>
      </c>
      <c r="P231" s="128">
        <f>Annual!P244</f>
        <v>312.08100649350649</v>
      </c>
      <c r="Q231" s="128">
        <f>Annual!Q244</f>
        <v>312.08100649350649</v>
      </c>
      <c r="R231" s="128">
        <f>Annual!R244</f>
        <v>312.08100649350649</v>
      </c>
      <c r="S231" s="128">
        <f>Annual!S244</f>
        <v>312.08100649350649</v>
      </c>
      <c r="T231" s="86"/>
      <c r="U231" s="99" t="s">
        <v>132</v>
      </c>
      <c r="V231" s="128">
        <f>Annual!V244</f>
        <v>10.112491659277113</v>
      </c>
      <c r="W231" s="128">
        <f>Annual!W244</f>
        <v>12.589214741036242</v>
      </c>
      <c r="X231" s="128">
        <f>Annual!X244</f>
        <v>14.310258157937588</v>
      </c>
      <c r="Y231" s="128">
        <f>Annual!Y244</f>
        <v>13.969861912506151</v>
      </c>
      <c r="Z231" s="128">
        <f>Annual!Z244</f>
        <v>15.018282348434976</v>
      </c>
      <c r="AA231" s="128">
        <f>Annual!AA244</f>
        <v>13.786047939973175</v>
      </c>
      <c r="AB231" s="128">
        <f>Annual!AB244</f>
        <v>12.450333072900218</v>
      </c>
      <c r="AC231" s="238">
        <f>Annual!AC244*(1+$AC$214)</f>
        <v>9.7789033387543061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17.267882514929298</v>
      </c>
      <c r="W232" s="128">
        <f>Annual!W245</f>
        <v>21.497083847184097</v>
      </c>
      <c r="X232" s="128">
        <f>Annual!X245</f>
        <v>24.435902145133561</v>
      </c>
      <c r="Y232" s="128">
        <f>Annual!Y245</f>
        <v>23.854648526077099</v>
      </c>
      <c r="Z232" s="128">
        <f>Annual!Z245</f>
        <v>25.644909672770996</v>
      </c>
      <c r="AA232" s="128">
        <f>Annual!AA245</f>
        <v>23.54077157178661</v>
      </c>
      <c r="AB232" s="128">
        <f>Annual!AB245</f>
        <v>21.259932370609064</v>
      </c>
      <c r="AC232" s="238">
        <f>Annual!AC245*(1+$AC$214)</f>
        <v>16.698253968253972</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373</v>
      </c>
      <c r="K233" s="128">
        <f>Annual!K246</f>
        <v>178.28749999999997</v>
      </c>
      <c r="L233" s="128">
        <f>Annual!L246</f>
        <v>178.28749999999997</v>
      </c>
      <c r="M233" s="128">
        <f>Annual!M246</f>
        <v>178.28749999999997</v>
      </c>
      <c r="N233" s="128">
        <f>Annual!N246</f>
        <v>178.28749999999997</v>
      </c>
      <c r="O233" s="128">
        <f>Annual!O246</f>
        <v>178.28749999999997</v>
      </c>
      <c r="P233" s="128">
        <f>Annual!P246</f>
        <v>178.28749999999997</v>
      </c>
      <c r="Q233" s="128">
        <f>Annual!Q246</f>
        <v>178.28749999999997</v>
      </c>
      <c r="R233" s="128">
        <f>Annual!R246</f>
        <v>178.28749999999997</v>
      </c>
      <c r="S233" s="128">
        <f>Annual!S246</f>
        <v>178.28749999999997</v>
      </c>
      <c r="T233" s="86"/>
      <c r="U233" s="99" t="s">
        <v>134</v>
      </c>
      <c r="V233" s="128">
        <f>Annual!V246</f>
        <v>20.966190901636814</v>
      </c>
      <c r="W233" s="128">
        <f>Annual!W246</f>
        <v>26.101171546591349</v>
      </c>
      <c r="X233" s="128">
        <f>Annual!X246</f>
        <v>29.669404386185931</v>
      </c>
      <c r="Y233" s="128">
        <f>Annual!Y246</f>
        <v>28.963662131519282</v>
      </c>
      <c r="Z233" s="128">
        <f>Annual!Z246</f>
        <v>31.137348275892567</v>
      </c>
      <c r="AA233" s="128">
        <f>Annual!AA246</f>
        <v>28.582561313999289</v>
      </c>
      <c r="AB233" s="128">
        <f>Annual!AB246</f>
        <v>25.813228706687362</v>
      </c>
      <c r="AC233" s="238">
        <f>Annual!AC246*(1+$AC$214)</f>
        <v>20.2745634920635</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374</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38">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4.759505925238412</v>
      </c>
      <c r="W240" s="128">
        <f>Annual!W253</f>
        <v>5.9251907613779933</v>
      </c>
      <c r="X240" s="128">
        <f>Annual!X253</f>
        <v>6.7352103506470602</v>
      </c>
      <c r="Y240" s="128">
        <f>Annual!Y253</f>
        <v>6.5750007799846655</v>
      </c>
      <c r="Z240" s="128">
        <f>Annual!Z253</f>
        <v>7.0684462576248412</v>
      </c>
      <c r="AA240" s="128">
        <f>Annual!AA253</f>
        <v>6.4884876118269723</v>
      </c>
      <c r="AB240" s="128">
        <f>Annual!AB253</f>
        <v>5.8598252565477367</v>
      </c>
      <c r="AC240" s="238">
        <f>Annual!AC253*(1+$AC$214)</f>
        <v>4.6025005459892663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371</v>
      </c>
      <c r="K241" s="128">
        <f>Annual!K254</f>
        <v>312.08100649350649</v>
      </c>
      <c r="L241" s="128">
        <f>Annual!L254</f>
        <v>312.08100649350649</v>
      </c>
      <c r="M241" s="128">
        <f>Annual!M254</f>
        <v>312.08100649350649</v>
      </c>
      <c r="N241" s="128">
        <f>Annual!N254</f>
        <v>312.08100649350649</v>
      </c>
      <c r="O241" s="128">
        <f>Annual!O254</f>
        <v>312.08100649350649</v>
      </c>
      <c r="P241" s="128">
        <f>Annual!P254</f>
        <v>312.08100649350649</v>
      </c>
      <c r="Q241" s="128">
        <f>Annual!Q254</f>
        <v>312.08100649350649</v>
      </c>
      <c r="R241" s="128">
        <f>Annual!R254</f>
        <v>312.08100649350649</v>
      </c>
      <c r="S241" s="128">
        <f>Annual!S254</f>
        <v>312.08100649350649</v>
      </c>
      <c r="T241" s="86"/>
      <c r="U241" s="99" t="s">
        <v>132</v>
      </c>
      <c r="V241" s="128">
        <f>Annual!V254</f>
        <v>10.112491659277113</v>
      </c>
      <c r="W241" s="128">
        <f>Annual!W254</f>
        <v>12.589214741036242</v>
      </c>
      <c r="X241" s="128">
        <f>Annual!X254</f>
        <v>14.310258157937588</v>
      </c>
      <c r="Y241" s="128">
        <f>Annual!Y254</f>
        <v>13.969861912506151</v>
      </c>
      <c r="Z241" s="128">
        <f>Annual!Z254</f>
        <v>15.018282348434976</v>
      </c>
      <c r="AA241" s="128">
        <f>Annual!AA254</f>
        <v>13.786047939973175</v>
      </c>
      <c r="AB241" s="128">
        <f>Annual!AB254</f>
        <v>12.450333072900218</v>
      </c>
      <c r="AC241" s="238">
        <f>Annual!AC254*(1+$AC$214)</f>
        <v>9.7789033387543061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17.267882514929298</v>
      </c>
      <c r="W242" s="128">
        <f>Annual!W255</f>
        <v>21.497083847184097</v>
      </c>
      <c r="X242" s="128">
        <f>Annual!X255</f>
        <v>24.435902145133561</v>
      </c>
      <c r="Y242" s="128">
        <f>Annual!Y255</f>
        <v>23.854648526077099</v>
      </c>
      <c r="Z242" s="128">
        <f>Annual!Z255</f>
        <v>25.644909672770996</v>
      </c>
      <c r="AA242" s="128">
        <f>Annual!AA255</f>
        <v>23.54077157178661</v>
      </c>
      <c r="AB242" s="128">
        <f>Annual!AB255</f>
        <v>21.259932370609064</v>
      </c>
      <c r="AC242" s="238">
        <f>Annual!AC255*(1+$AC$214)</f>
        <v>16.698253968253972</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373</v>
      </c>
      <c r="K243" s="128">
        <f>Annual!K256</f>
        <v>178.79999999999998</v>
      </c>
      <c r="L243" s="128">
        <f>Annual!L256</f>
        <v>178.79999999999998</v>
      </c>
      <c r="M243" s="128">
        <f>Annual!M256</f>
        <v>178.79999999999998</v>
      </c>
      <c r="N243" s="128">
        <f>Annual!N256</f>
        <v>178.79999999999998</v>
      </c>
      <c r="O243" s="128">
        <f>Annual!O256</f>
        <v>178.79999999999998</v>
      </c>
      <c r="P243" s="128">
        <f>Annual!P256</f>
        <v>178.79999999999998</v>
      </c>
      <c r="Q243" s="128">
        <f>Annual!Q256</f>
        <v>178.79999999999998</v>
      </c>
      <c r="R243" s="128">
        <f>Annual!R256</f>
        <v>178.79999999999998</v>
      </c>
      <c r="S243" s="128">
        <f>Annual!S256</f>
        <v>178.79999999999998</v>
      </c>
      <c r="T243" s="86"/>
      <c r="U243" s="99" t="s">
        <v>134</v>
      </c>
      <c r="V243" s="128">
        <f>Annual!V256</f>
        <v>15.467081314397102</v>
      </c>
      <c r="W243" s="128">
        <f>Annual!W256</f>
        <v>19.255235469626445</v>
      </c>
      <c r="X243" s="128">
        <f>Annual!X256</f>
        <v>21.887575685244858</v>
      </c>
      <c r="Y243" s="128">
        <f>Annual!Y256</f>
        <v>21.366938775510203</v>
      </c>
      <c r="Z243" s="128">
        <f>Annual!Z256</f>
        <v>22.970500457492939</v>
      </c>
      <c r="AA243" s="128">
        <f>Annual!AA256</f>
        <v>21.085794844253488</v>
      </c>
      <c r="AB243" s="128">
        <f>Annual!AB256</f>
        <v>19.042815610454706</v>
      </c>
      <c r="AC243" s="238">
        <f>Annual!AC256*(1+$AC$214)</f>
        <v>14.956857142857142</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374</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38">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4.759505925238412</v>
      </c>
      <c r="W250" s="128">
        <f>Annual!W263</f>
        <v>5.9251907613779933</v>
      </c>
      <c r="X250" s="128">
        <f>Annual!X263</f>
        <v>6.7352103506470602</v>
      </c>
      <c r="Y250" s="128">
        <f>Annual!Y263</f>
        <v>6.5750007799846655</v>
      </c>
      <c r="Z250" s="128">
        <f>Annual!Z263</f>
        <v>7.0684462576248412</v>
      </c>
      <c r="AA250" s="128">
        <f>Annual!AA263</f>
        <v>6.4884876118269723</v>
      </c>
      <c r="AB250" s="128">
        <f>Annual!AB263</f>
        <v>5.8598252565477367</v>
      </c>
      <c r="AC250" s="238">
        <f>Annual!AC263*(1+$AC$214)</f>
        <v>4.6025005459892663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371</v>
      </c>
      <c r="K251" s="128">
        <f>Annual!K264</f>
        <v>312.08100649350649</v>
      </c>
      <c r="L251" s="128">
        <f>Annual!L264</f>
        <v>312.08100649350649</v>
      </c>
      <c r="M251" s="128">
        <f>Annual!M264</f>
        <v>312.08100649350649</v>
      </c>
      <c r="N251" s="128">
        <f>Annual!N264</f>
        <v>312.08100649350649</v>
      </c>
      <c r="O251" s="128">
        <f>Annual!O264</f>
        <v>312.08100649350649</v>
      </c>
      <c r="P251" s="128">
        <f>Annual!P264</f>
        <v>312.08100649350649</v>
      </c>
      <c r="Q251" s="128">
        <f>Annual!Q264</f>
        <v>312.08100649350649</v>
      </c>
      <c r="R251" s="128">
        <f>Annual!R264</f>
        <v>312.08100649350649</v>
      </c>
      <c r="S251" s="128">
        <f>Annual!S264</f>
        <v>312.08100649350649</v>
      </c>
      <c r="T251" s="86"/>
      <c r="U251" s="99" t="s">
        <v>132</v>
      </c>
      <c r="V251" s="128">
        <f>Annual!V264</f>
        <v>6.5731195785301235</v>
      </c>
      <c r="W251" s="128">
        <f>Annual!W264</f>
        <v>8.1829895816735583</v>
      </c>
      <c r="X251" s="128">
        <f>Annual!X264</f>
        <v>9.3016678026594324</v>
      </c>
      <c r="Y251" s="128">
        <f>Annual!Y264</f>
        <v>9.0804102431289984</v>
      </c>
      <c r="Z251" s="128">
        <f>Annual!Z264</f>
        <v>9.7618835264827357</v>
      </c>
      <c r="AA251" s="128">
        <f>Annual!AA264</f>
        <v>8.9609311609825646</v>
      </c>
      <c r="AB251" s="128">
        <f>Annual!AB264</f>
        <v>8.0927164973851422</v>
      </c>
      <c r="AC251" s="238">
        <f>Annual!AC264*(1+$AC$214)</f>
        <v>6.3562871701902992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17.267882514929298</v>
      </c>
      <c r="W252" s="128">
        <f>Annual!W265</f>
        <v>21.497083847184097</v>
      </c>
      <c r="X252" s="128">
        <f>Annual!X265</f>
        <v>24.435902145133561</v>
      </c>
      <c r="Y252" s="128">
        <f>Annual!Y265</f>
        <v>23.854648526077099</v>
      </c>
      <c r="Z252" s="128">
        <f>Annual!Z265</f>
        <v>25.644909672770996</v>
      </c>
      <c r="AA252" s="128">
        <f>Annual!AA265</f>
        <v>23.54077157178661</v>
      </c>
      <c r="AB252" s="128">
        <f>Annual!AB265</f>
        <v>21.259932370609064</v>
      </c>
      <c r="AC252" s="238">
        <f>Annual!AC265*(1+$AC$214)</f>
        <v>16.698253968253972</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373</v>
      </c>
      <c r="K253" s="128">
        <f>Annual!K266</f>
        <v>178.28749999999997</v>
      </c>
      <c r="L253" s="128">
        <f>Annual!L266</f>
        <v>178.28749999999997</v>
      </c>
      <c r="M253" s="128">
        <f>Annual!M266</f>
        <v>178.28749999999997</v>
      </c>
      <c r="N253" s="128">
        <f>Annual!N266</f>
        <v>178.28749999999997</v>
      </c>
      <c r="O253" s="128">
        <f>Annual!O266</f>
        <v>178.28749999999997</v>
      </c>
      <c r="P253" s="128">
        <f>Annual!P266</f>
        <v>178.28749999999997</v>
      </c>
      <c r="Q253" s="128">
        <f>Annual!Q266</f>
        <v>178.28749999999997</v>
      </c>
      <c r="R253" s="128">
        <f>Annual!R266</f>
        <v>178.28749999999997</v>
      </c>
      <c r="S253" s="128">
        <f>Annual!S266</f>
        <v>178.28749999999997</v>
      </c>
      <c r="T253" s="86"/>
      <c r="U253" s="99" t="s">
        <v>134</v>
      </c>
      <c r="V253" s="128">
        <f>Annual!V266</f>
        <v>20.966190901636814</v>
      </c>
      <c r="W253" s="128">
        <f>Annual!W266</f>
        <v>26.101171546591349</v>
      </c>
      <c r="X253" s="128">
        <f>Annual!X266</f>
        <v>29.669404386185931</v>
      </c>
      <c r="Y253" s="128">
        <f>Annual!Y266</f>
        <v>28.963662131519282</v>
      </c>
      <c r="Z253" s="128">
        <f>Annual!Z266</f>
        <v>31.137348275892567</v>
      </c>
      <c r="AA253" s="128">
        <f>Annual!AA266</f>
        <v>28.582561313999289</v>
      </c>
      <c r="AB253" s="128">
        <f>Annual!AB266</f>
        <v>25.813228706687362</v>
      </c>
      <c r="AC253" s="238">
        <f>Annual!AC266*(1+$AC$214)</f>
        <v>20.2745634920635</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374</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38">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4.759505925238412</v>
      </c>
      <c r="W260" s="128">
        <f>Annual!W273</f>
        <v>5.9251907613779933</v>
      </c>
      <c r="X260" s="128">
        <f>Annual!X273</f>
        <v>6.7352103506470602</v>
      </c>
      <c r="Y260" s="128">
        <f>Annual!Y273</f>
        <v>6.5750007799846655</v>
      </c>
      <c r="Z260" s="128">
        <f>Annual!Z273</f>
        <v>7.0684462576248412</v>
      </c>
      <c r="AA260" s="128">
        <f>Annual!AA273</f>
        <v>6.4884876118269723</v>
      </c>
      <c r="AB260" s="128">
        <f>Annual!AB273</f>
        <v>5.8598252565477367</v>
      </c>
      <c r="AC260" s="238">
        <f>Annual!AC273*(1+$AC$214)</f>
        <v>4.6025005459892663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371</v>
      </c>
      <c r="K261" s="128">
        <f>Annual!K274</f>
        <v>312.08100649350649</v>
      </c>
      <c r="L261" s="128">
        <f>Annual!L274</f>
        <v>312.08100649350649</v>
      </c>
      <c r="M261" s="128">
        <f>Annual!M274</f>
        <v>312.08100649350649</v>
      </c>
      <c r="N261" s="128">
        <f>Annual!N274</f>
        <v>312.08100649350649</v>
      </c>
      <c r="O261" s="128">
        <f>Annual!O274</f>
        <v>312.08100649350649</v>
      </c>
      <c r="P261" s="128">
        <f>Annual!P274</f>
        <v>312.08100649350649</v>
      </c>
      <c r="Q261" s="128">
        <f>Annual!Q274</f>
        <v>312.08100649350649</v>
      </c>
      <c r="R261" s="128">
        <f>Annual!R274</f>
        <v>312.08100649350649</v>
      </c>
      <c r="S261" s="128">
        <f>Annual!S274</f>
        <v>312.08100649350649</v>
      </c>
      <c r="T261" s="86"/>
      <c r="U261" s="99" t="s">
        <v>132</v>
      </c>
      <c r="V261" s="128">
        <f>Annual!V274</f>
        <v>6.5731195785301235</v>
      </c>
      <c r="W261" s="128">
        <f>Annual!W274</f>
        <v>8.1829895816735583</v>
      </c>
      <c r="X261" s="128">
        <f>Annual!X274</f>
        <v>9.3016678026594324</v>
      </c>
      <c r="Y261" s="128">
        <f>Annual!Y274</f>
        <v>9.0804102431289984</v>
      </c>
      <c r="Z261" s="128">
        <f>Annual!Z274</f>
        <v>9.7618835264827357</v>
      </c>
      <c r="AA261" s="128">
        <f>Annual!AA274</f>
        <v>8.9609311609825646</v>
      </c>
      <c r="AB261" s="128">
        <f>Annual!AB274</f>
        <v>8.0927164973851422</v>
      </c>
      <c r="AC261" s="238">
        <f>Annual!AC274*(1+$AC$214)</f>
        <v>6.3562871701902992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17.267882514929298</v>
      </c>
      <c r="W262" s="128">
        <f>Annual!W275</f>
        <v>21.497083847184097</v>
      </c>
      <c r="X262" s="128">
        <f>Annual!X275</f>
        <v>24.435902145133561</v>
      </c>
      <c r="Y262" s="128">
        <f>Annual!Y275</f>
        <v>23.854648526077099</v>
      </c>
      <c r="Z262" s="128">
        <f>Annual!Z275</f>
        <v>25.644909672770996</v>
      </c>
      <c r="AA262" s="128">
        <f>Annual!AA275</f>
        <v>23.54077157178661</v>
      </c>
      <c r="AB262" s="128">
        <f>Annual!AB275</f>
        <v>21.259932370609064</v>
      </c>
      <c r="AC262" s="238">
        <f>Annual!AC275*(1+$AC$214)</f>
        <v>16.698253968253972</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373</v>
      </c>
      <c r="K263" s="128">
        <f>Annual!K276</f>
        <v>178.79999999999998</v>
      </c>
      <c r="L263" s="128">
        <f>Annual!L276</f>
        <v>178.79999999999998</v>
      </c>
      <c r="M263" s="128">
        <f>Annual!M276</f>
        <v>178.79999999999998</v>
      </c>
      <c r="N263" s="128">
        <f>Annual!N276</f>
        <v>178.79999999999998</v>
      </c>
      <c r="O263" s="128">
        <f>Annual!O276</f>
        <v>178.79999999999998</v>
      </c>
      <c r="P263" s="128">
        <f>Annual!P276</f>
        <v>178.79999999999998</v>
      </c>
      <c r="Q263" s="128">
        <f>Annual!Q276</f>
        <v>178.79999999999998</v>
      </c>
      <c r="R263" s="128">
        <f>Annual!R276</f>
        <v>178.79999999999998</v>
      </c>
      <c r="S263" s="128">
        <f>Annual!S276</f>
        <v>178.79999999999998</v>
      </c>
      <c r="T263" s="86"/>
      <c r="U263" s="99" t="s">
        <v>134</v>
      </c>
      <c r="V263" s="128">
        <f>Annual!V276</f>
        <v>15.467081314397102</v>
      </c>
      <c r="W263" s="128">
        <f>Annual!W276</f>
        <v>19.255235469626445</v>
      </c>
      <c r="X263" s="128">
        <f>Annual!X276</f>
        <v>21.887575685244858</v>
      </c>
      <c r="Y263" s="128">
        <f>Annual!Y276</f>
        <v>21.366938775510203</v>
      </c>
      <c r="Z263" s="128">
        <f>Annual!Z276</f>
        <v>22.970500457492939</v>
      </c>
      <c r="AA263" s="128">
        <f>Annual!AA276</f>
        <v>21.085794844253488</v>
      </c>
      <c r="AB263" s="128">
        <f>Annual!AB276</f>
        <v>19.042815610454706</v>
      </c>
      <c r="AC263" s="238">
        <f>Annual!AC276*(1+$AC$214)</f>
        <v>14.956857142857142</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374</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38">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3.5271437032932922</v>
      </c>
      <c r="W270" s="128">
        <f>Annual!W283</f>
        <v>4.391001842015589</v>
      </c>
      <c r="X270" s="128">
        <f>Annual!X283</f>
        <v>4.9912858922327326</v>
      </c>
      <c r="Y270" s="128">
        <f>Annual!Y283</f>
        <v>4.872558825338519</v>
      </c>
      <c r="Z270" s="128">
        <f>Annual!Z283</f>
        <v>5.2382381913726972</v>
      </c>
      <c r="AA270" s="128">
        <f>Annual!AA283</f>
        <v>4.8084462092156439</v>
      </c>
      <c r="AB270" s="128">
        <f>Annual!AB283</f>
        <v>4.3425611987227501</v>
      </c>
      <c r="AC270" s="238">
        <f>Annual!AC283*(1+$AC$214)</f>
        <v>3.4107911777369635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7.7818012345179728</v>
      </c>
      <c r="W271" s="128">
        <f>Annual!W284</f>
        <v>9.6876981573115888</v>
      </c>
      <c r="X271" s="128">
        <f>Annual!X284</f>
        <v>11.012081725432058</v>
      </c>
      <c r="Y271" s="128">
        <f>Annual!Y284</f>
        <v>10.750138772876586</v>
      </c>
      <c r="Z271" s="128">
        <f>Annual!Z284</f>
        <v>11.556923066747443</v>
      </c>
      <c r="AA271" s="128">
        <f>Annual!AA284</f>
        <v>10.60868957849663</v>
      </c>
      <c r="AB271" s="128">
        <f>Annual!AB284</f>
        <v>9.5808254326689575</v>
      </c>
      <c r="AC271" s="238">
        <f>Annual!AC284*(1+$AC$214)</f>
        <v>7.5250971410136103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372</v>
      </c>
      <c r="K272" s="128">
        <f>Annual!K285</f>
        <v>212.01660984848485</v>
      </c>
      <c r="L272" s="128">
        <f>Annual!L285</f>
        <v>212.01660984848485</v>
      </c>
      <c r="M272" s="128">
        <f>Annual!M285</f>
        <v>212.01660984848485</v>
      </c>
      <c r="N272" s="128">
        <f>Annual!N285</f>
        <v>212.01660984848485</v>
      </c>
      <c r="O272" s="128">
        <f>Annual!O285</f>
        <v>212.01660984848485</v>
      </c>
      <c r="P272" s="128">
        <f>Annual!P285</f>
        <v>212.01660984848485</v>
      </c>
      <c r="Q272" s="128">
        <f>Annual!Q285</f>
        <v>212.01660984848485</v>
      </c>
      <c r="R272" s="128">
        <f>Annual!R285</f>
        <v>212.01660984848485</v>
      </c>
      <c r="S272" s="128">
        <f>Annual!S285</f>
        <v>212.01660984848485</v>
      </c>
      <c r="T272" s="86"/>
      <c r="U272" s="99" t="s">
        <v>133</v>
      </c>
      <c r="V272" s="128">
        <f>Annual!V285</f>
        <v>13.284993451290966</v>
      </c>
      <c r="W272" s="128">
        <f>Annual!W285</f>
        <v>16.538716769979299</v>
      </c>
      <c r="X272" s="128">
        <f>Annual!X285</f>
        <v>18.799687784175045</v>
      </c>
      <c r="Y272" s="128">
        <f>Annual!Y285</f>
        <v>18.352502061430634</v>
      </c>
      <c r="Z272" s="128">
        <f>Annual!Z285</f>
        <v>19.729834087483422</v>
      </c>
      <c r="AA272" s="128">
        <f>Annual!AA285</f>
        <v>18.11102177114865</v>
      </c>
      <c r="AB272" s="128">
        <f>Annual!AB285</f>
        <v>16.356264995099583</v>
      </c>
      <c r="AC272" s="238">
        <f>Annual!AC285*(1+$AC$214)</f>
        <v>12.846751443001445</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20.241876775271511</v>
      </c>
      <c r="W273" s="128">
        <f>Annual!W286</f>
        <v>25.199460436806298</v>
      </c>
      <c r="X273" s="128">
        <f>Annual!X286</f>
        <v>28.644422365437403</v>
      </c>
      <c r="Y273" s="128">
        <f>Annual!Y286</f>
        <v>27.963061224489795</v>
      </c>
      <c r="Z273" s="128">
        <f>Annual!Z286</f>
        <v>30.061653538608429</v>
      </c>
      <c r="AA273" s="128">
        <f>Annual!AA286</f>
        <v>27.595126208378087</v>
      </c>
      <c r="AB273" s="128">
        <f>Annual!AB286</f>
        <v>24.921465091299677</v>
      </c>
      <c r="AC273" s="238">
        <f>Annual!AC286*(1+$AC$214)</f>
        <v>19.574142857142856</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374</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38">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3.5271437032932922</v>
      </c>
      <c r="W280" s="128">
        <f>Annual!W293</f>
        <v>4.391001842015589</v>
      </c>
      <c r="X280" s="128">
        <f>Annual!X293</f>
        <v>4.9912858922327326</v>
      </c>
      <c r="Y280" s="128">
        <f>Annual!Y293</f>
        <v>4.872558825338519</v>
      </c>
      <c r="Z280" s="128">
        <f>Annual!Z293</f>
        <v>5.2382381913726972</v>
      </c>
      <c r="AA280" s="128">
        <f>Annual!AA293</f>
        <v>4.8084462092156439</v>
      </c>
      <c r="AB280" s="128">
        <f>Annual!AB293</f>
        <v>4.3425611987227501</v>
      </c>
      <c r="AC280" s="238">
        <f>Annual!AC293*(1+$AC$214)</f>
        <v>3.4107911777369635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7.7818012345179728</v>
      </c>
      <c r="W281" s="128">
        <f>Annual!W294</f>
        <v>9.6876981573115888</v>
      </c>
      <c r="X281" s="128">
        <f>Annual!X294</f>
        <v>11.012081725432058</v>
      </c>
      <c r="Y281" s="128">
        <f>Annual!Y294</f>
        <v>10.750138772876586</v>
      </c>
      <c r="Z281" s="128">
        <f>Annual!Z294</f>
        <v>11.556923066747443</v>
      </c>
      <c r="AA281" s="128">
        <f>Annual!AA294</f>
        <v>10.60868957849663</v>
      </c>
      <c r="AB281" s="128">
        <f>Annual!AB294</f>
        <v>9.5808254326689575</v>
      </c>
      <c r="AC281" s="238">
        <f>Annual!AC294*(1+$AC$214)</f>
        <v>7.5250971410136103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372</v>
      </c>
      <c r="K282" s="128">
        <f>Annual!K295</f>
        <v>212.01660984848485</v>
      </c>
      <c r="L282" s="128">
        <f>Annual!L295</f>
        <v>212.01660984848485</v>
      </c>
      <c r="M282" s="128">
        <f>Annual!M295</f>
        <v>212.01660984848485</v>
      </c>
      <c r="N282" s="128">
        <f>Annual!N295</f>
        <v>212.01660984848485</v>
      </c>
      <c r="O282" s="128">
        <f>Annual!O295</f>
        <v>212.01660984848485</v>
      </c>
      <c r="P282" s="128">
        <f>Annual!P295</f>
        <v>212.01660984848485</v>
      </c>
      <c r="Q282" s="128">
        <f>Annual!Q295</f>
        <v>212.01660984848485</v>
      </c>
      <c r="R282" s="128">
        <f>Annual!R295</f>
        <v>212.01660984848485</v>
      </c>
      <c r="S282" s="128">
        <f>Annual!S295</f>
        <v>212.01660984848485</v>
      </c>
      <c r="T282" s="86"/>
      <c r="U282" s="99" t="s">
        <v>133</v>
      </c>
      <c r="V282" s="128">
        <f>Annual!V295</f>
        <v>13.284993451290966</v>
      </c>
      <c r="W282" s="128">
        <f>Annual!W295</f>
        <v>16.538716769979299</v>
      </c>
      <c r="X282" s="128">
        <f>Annual!X295</f>
        <v>18.799687784175045</v>
      </c>
      <c r="Y282" s="128">
        <f>Annual!Y295</f>
        <v>18.352502061430634</v>
      </c>
      <c r="Z282" s="128">
        <f>Annual!Z295</f>
        <v>19.729834087483422</v>
      </c>
      <c r="AA282" s="128">
        <f>Annual!AA295</f>
        <v>18.11102177114865</v>
      </c>
      <c r="AB282" s="128">
        <f>Annual!AB295</f>
        <v>16.356264995099583</v>
      </c>
      <c r="AC282" s="238">
        <f>Annual!AC295*(1+$AC$214)</f>
        <v>12.846751443001445</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10.051148066926572</v>
      </c>
      <c r="W283" s="128">
        <f>Annual!W296</f>
        <v>12.51284704817599</v>
      </c>
      <c r="X283" s="128">
        <f>Annual!X296</f>
        <v>14.223450408428475</v>
      </c>
      <c r="Y283" s="128">
        <f>Annual!Y296</f>
        <v>13.885119047619044</v>
      </c>
      <c r="Z283" s="128">
        <f>Annual!Z296</f>
        <v>14.927179638912094</v>
      </c>
      <c r="AA283" s="128">
        <f>Annual!AA296</f>
        <v>13.702420112781951</v>
      </c>
      <c r="AB283" s="128">
        <f>Annual!AB296</f>
        <v>12.374807852965745</v>
      </c>
      <c r="AC283" s="238">
        <f>Annual!AC296*(1+$AC$214)</f>
        <v>9.7195833333333308</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374</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38">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3.5271437032932922</v>
      </c>
      <c r="W290" s="128">
        <f>Annual!W303</f>
        <v>4.391001842015589</v>
      </c>
      <c r="X290" s="128">
        <f>Annual!X303</f>
        <v>4.9912858922327326</v>
      </c>
      <c r="Y290" s="128">
        <f>Annual!Y303</f>
        <v>4.872558825338519</v>
      </c>
      <c r="Z290" s="128">
        <f>Annual!Z303</f>
        <v>5.2382381913726972</v>
      </c>
      <c r="AA290" s="128">
        <f>Annual!AA303</f>
        <v>4.8084462092156439</v>
      </c>
      <c r="AB290" s="128">
        <f>Annual!AB303</f>
        <v>4.3425611987227501</v>
      </c>
      <c r="AC290" s="238">
        <f>Annual!AC303*(1+$AC$214)</f>
        <v>3.4107911777369635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5.058170802436682</v>
      </c>
      <c r="W291" s="128">
        <f>Annual!W304</f>
        <v>6.2970038022525321</v>
      </c>
      <c r="X291" s="128">
        <f>Annual!X304</f>
        <v>7.1578531215308381</v>
      </c>
      <c r="Y291" s="128">
        <f>Annual!Y304</f>
        <v>6.9875902023697805</v>
      </c>
      <c r="Z291" s="128">
        <f>Annual!Z304</f>
        <v>7.511999993385837</v>
      </c>
      <c r="AA291" s="128">
        <f>Annual!AA304</f>
        <v>6.8956482260228098</v>
      </c>
      <c r="AB291" s="128">
        <f>Annual!AB304</f>
        <v>6.2275365312348221</v>
      </c>
      <c r="AC291" s="238">
        <f>Annual!AC304*(1+$AC$214)</f>
        <v>4.8913131416588467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372</v>
      </c>
      <c r="K292" s="128">
        <f>Annual!K305</f>
        <v>212.01660984848485</v>
      </c>
      <c r="L292" s="128">
        <f>Annual!L305</f>
        <v>212.01660984848485</v>
      </c>
      <c r="M292" s="128">
        <f>Annual!M305</f>
        <v>212.01660984848485</v>
      </c>
      <c r="N292" s="128">
        <f>Annual!N305</f>
        <v>212.01660984848485</v>
      </c>
      <c r="O292" s="128">
        <f>Annual!O305</f>
        <v>212.01660984848485</v>
      </c>
      <c r="P292" s="128">
        <f>Annual!P305</f>
        <v>212.01660984848485</v>
      </c>
      <c r="Q292" s="128">
        <f>Annual!Q305</f>
        <v>212.01660984848485</v>
      </c>
      <c r="R292" s="128">
        <f>Annual!R305</f>
        <v>212.01660984848485</v>
      </c>
      <c r="S292" s="128">
        <f>Annual!S305</f>
        <v>212.01660984848485</v>
      </c>
      <c r="T292" s="86"/>
      <c r="U292" s="99" t="s">
        <v>133</v>
      </c>
      <c r="V292" s="128">
        <f>Annual!V305</f>
        <v>13.284993451290966</v>
      </c>
      <c r="W292" s="128">
        <f>Annual!W305</f>
        <v>16.538716769979299</v>
      </c>
      <c r="X292" s="128">
        <f>Annual!X305</f>
        <v>18.799687784175045</v>
      </c>
      <c r="Y292" s="128">
        <f>Annual!Y305</f>
        <v>18.352502061430634</v>
      </c>
      <c r="Z292" s="128">
        <f>Annual!Z305</f>
        <v>19.729834087483422</v>
      </c>
      <c r="AA292" s="128">
        <f>Annual!AA305</f>
        <v>18.11102177114865</v>
      </c>
      <c r="AB292" s="128">
        <f>Annual!AB305</f>
        <v>16.356264995099583</v>
      </c>
      <c r="AC292" s="238">
        <f>Annual!AC305*(1+$AC$214)</f>
        <v>12.846751443001445</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20.241876775271511</v>
      </c>
      <c r="W293" s="128">
        <f>Annual!W306</f>
        <v>25.199460436806298</v>
      </c>
      <c r="X293" s="128">
        <f>Annual!X306</f>
        <v>28.644422365437403</v>
      </c>
      <c r="Y293" s="128">
        <f>Annual!Y306</f>
        <v>27.963061224489795</v>
      </c>
      <c r="Z293" s="128">
        <f>Annual!Z306</f>
        <v>30.061653538608429</v>
      </c>
      <c r="AA293" s="128">
        <f>Annual!AA306</f>
        <v>27.595126208378087</v>
      </c>
      <c r="AB293" s="128">
        <f>Annual!AB306</f>
        <v>24.921465091299677</v>
      </c>
      <c r="AC293" s="238">
        <f>Annual!AC306*(1+$AC$214)</f>
        <v>19.574142857142856</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374</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38">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3.5271437032932922</v>
      </c>
      <c r="W300" s="128">
        <f>Annual!W313</f>
        <v>4.391001842015589</v>
      </c>
      <c r="X300" s="128">
        <f>Annual!X313</f>
        <v>4.9912858922327326</v>
      </c>
      <c r="Y300" s="128">
        <f>Annual!Y313</f>
        <v>4.872558825338519</v>
      </c>
      <c r="Z300" s="128">
        <f>Annual!Z313</f>
        <v>5.2382381913726972</v>
      </c>
      <c r="AA300" s="128">
        <f>Annual!AA313</f>
        <v>4.8084462092156439</v>
      </c>
      <c r="AB300" s="128">
        <f>Annual!AB313</f>
        <v>4.3425611987227501</v>
      </c>
      <c r="AC300" s="238">
        <f>Annual!AC313*(1+$AC$214)</f>
        <v>3.4107911777369635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5.058170802436682</v>
      </c>
      <c r="W301" s="128">
        <f>Annual!W314</f>
        <v>6.2970038022525321</v>
      </c>
      <c r="X301" s="128">
        <f>Annual!X314</f>
        <v>7.1578531215308381</v>
      </c>
      <c r="Y301" s="128">
        <f>Annual!Y314</f>
        <v>6.9875902023697805</v>
      </c>
      <c r="Z301" s="128">
        <f>Annual!Z314</f>
        <v>7.511999993385837</v>
      </c>
      <c r="AA301" s="128">
        <f>Annual!AA314</f>
        <v>6.8956482260228098</v>
      </c>
      <c r="AB301" s="128">
        <f>Annual!AB314</f>
        <v>6.2275365312348221</v>
      </c>
      <c r="AC301" s="238">
        <f>Annual!AC314*(1+$AC$214)</f>
        <v>4.8913131416588467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372</v>
      </c>
      <c r="K302" s="128">
        <f>Annual!K315</f>
        <v>212.01660984848485</v>
      </c>
      <c r="L302" s="128">
        <f>Annual!L315</f>
        <v>212.01660984848485</v>
      </c>
      <c r="M302" s="128">
        <f>Annual!M315</f>
        <v>212.01660984848485</v>
      </c>
      <c r="N302" s="128">
        <f>Annual!N315</f>
        <v>212.01660984848485</v>
      </c>
      <c r="O302" s="128">
        <f>Annual!O315</f>
        <v>212.01660984848485</v>
      </c>
      <c r="P302" s="128">
        <f>Annual!P315</f>
        <v>212.01660984848485</v>
      </c>
      <c r="Q302" s="128">
        <f>Annual!Q315</f>
        <v>212.01660984848485</v>
      </c>
      <c r="R302" s="128">
        <f>Annual!R315</f>
        <v>212.01660984848485</v>
      </c>
      <c r="S302" s="128">
        <f>Annual!S315</f>
        <v>212.01660984848485</v>
      </c>
      <c r="T302" s="86"/>
      <c r="U302" s="99" t="s">
        <v>133</v>
      </c>
      <c r="V302" s="128">
        <f>Annual!V315</f>
        <v>13.284993451290966</v>
      </c>
      <c r="W302" s="128">
        <f>Annual!W315</f>
        <v>16.538716769979299</v>
      </c>
      <c r="X302" s="128">
        <f>Annual!X315</f>
        <v>18.799687784175045</v>
      </c>
      <c r="Y302" s="128">
        <f>Annual!Y315</f>
        <v>18.352502061430634</v>
      </c>
      <c r="Z302" s="128">
        <f>Annual!Z315</f>
        <v>19.729834087483422</v>
      </c>
      <c r="AA302" s="128">
        <f>Annual!AA315</f>
        <v>18.11102177114865</v>
      </c>
      <c r="AB302" s="128">
        <f>Annual!AB315</f>
        <v>16.356264995099583</v>
      </c>
      <c r="AC302" s="238">
        <f>Annual!AC315*(1+$AC$214)</f>
        <v>12.846751443001445</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10.051148066926572</v>
      </c>
      <c r="W303" s="128">
        <f>Annual!W316</f>
        <v>12.51284704817599</v>
      </c>
      <c r="X303" s="128">
        <f>Annual!X316</f>
        <v>14.223450408428475</v>
      </c>
      <c r="Y303" s="128">
        <f>Annual!Y316</f>
        <v>13.885119047619044</v>
      </c>
      <c r="Z303" s="128">
        <f>Annual!Z316</f>
        <v>14.927179638912094</v>
      </c>
      <c r="AA303" s="128">
        <f>Annual!AA316</f>
        <v>13.702420112781951</v>
      </c>
      <c r="AB303" s="128">
        <f>Annual!AB316</f>
        <v>12.374807852965745</v>
      </c>
      <c r="AC303" s="238">
        <f>Annual!AC316*(1+$AC$214)</f>
        <v>9.7195833333333308</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374</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38">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5.3823076365393261</v>
      </c>
      <c r="W334" s="128">
        <f>Annual!W347</f>
        <v>6.7005273202427098</v>
      </c>
      <c r="X334" s="128">
        <f>Annual!X347</f>
        <v>7.6165414380003131</v>
      </c>
      <c r="Y334" s="128">
        <f>Annual!Y347</f>
        <v>7.4353677596463568</v>
      </c>
      <c r="Z334" s="128">
        <f>Annual!Z347</f>
        <v>7.993382688976542</v>
      </c>
      <c r="AA334" s="128">
        <f>Annual!AA347</f>
        <v>7.3375339733352201</v>
      </c>
      <c r="AB334" s="128">
        <f>Annual!AB347</f>
        <v>6.6266084594742969</v>
      </c>
      <c r="AC334" s="238">
        <f>Annual!AC347*(1+$AC$214)</f>
        <v>5.2047574317524505</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132</v>
      </c>
      <c r="K335" s="128">
        <f>Annual!K348</f>
        <v>383.42670454545453</v>
      </c>
      <c r="L335" s="128">
        <f>Annual!L348</f>
        <v>383.42670454545453</v>
      </c>
      <c r="M335" s="128">
        <f>Annual!M348</f>
        <v>383.42670454545453</v>
      </c>
      <c r="N335" s="128">
        <f>Annual!N348</f>
        <v>383.42670454545453</v>
      </c>
      <c r="O335" s="128">
        <f>Annual!O348</f>
        <v>383.42670454545453</v>
      </c>
      <c r="P335" s="128">
        <f>Annual!P348</f>
        <v>383.42670454545453</v>
      </c>
      <c r="Q335" s="128">
        <f>Annual!Q348</f>
        <v>383.42670454545453</v>
      </c>
      <c r="R335" s="128">
        <f>Annual!R348</f>
        <v>383.42670454545453</v>
      </c>
      <c r="S335" s="128">
        <f>Annual!S348</f>
        <v>383.42670454545453</v>
      </c>
      <c r="T335" s="86"/>
      <c r="U335" s="99" t="s">
        <v>132</v>
      </c>
      <c r="V335" s="128">
        <f>Annual!V348</f>
        <v>8.5436467246530547</v>
      </c>
      <c r="W335" s="128">
        <f>Annual!W348</f>
        <v>10.636132707168727</v>
      </c>
      <c r="X335" s="128">
        <f>Annual!X348</f>
        <v>12.090174643342346</v>
      </c>
      <c r="Y335" s="128">
        <f>Annual!Y348</f>
        <v>11.802587235080159</v>
      </c>
      <c r="Z335" s="128">
        <f>Annual!Z348</f>
        <v>12.688356452527696</v>
      </c>
      <c r="AA335" s="128">
        <f>Annual!AA348</f>
        <v>11.647290034618578</v>
      </c>
      <c r="AB335" s="128">
        <f>Annual!AB348</f>
        <v>10.518797044597756</v>
      </c>
      <c r="AC335" s="238">
        <f>Annual!AC348*(1+$AC$214)</f>
        <v>8.2618110645561114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133</v>
      </c>
      <c r="K336" s="128">
        <f>Annual!K349</f>
        <v>1080.939204545454</v>
      </c>
      <c r="L336" s="128">
        <f>Annual!L349</f>
        <v>1080.939204545454</v>
      </c>
      <c r="M336" s="128">
        <f>Annual!M349</f>
        <v>1080.939204545454</v>
      </c>
      <c r="N336" s="128">
        <f>Annual!N349</f>
        <v>1080.939204545454</v>
      </c>
      <c r="O336" s="128">
        <f>Annual!O349</f>
        <v>1080.939204545454</v>
      </c>
      <c r="P336" s="128">
        <f>Annual!P349</f>
        <v>1080.939204545454</v>
      </c>
      <c r="Q336" s="128">
        <f>Annual!Q349</f>
        <v>1080.939204545454</v>
      </c>
      <c r="R336" s="128">
        <f>Annual!R349</f>
        <v>1080.939204545454</v>
      </c>
      <c r="S336" s="128">
        <f>Annual!S349</f>
        <v>1080.939204545454</v>
      </c>
      <c r="T336" s="86"/>
      <c r="U336" s="99" t="s">
        <v>133</v>
      </c>
      <c r="V336" s="128">
        <f>Annual!V349</f>
        <v>25.744714690767314</v>
      </c>
      <c r="W336" s="128">
        <f>Annual!W349</f>
        <v>32.050037973722169</v>
      </c>
      <c r="X336" s="128">
        <f>Annual!X349</f>
        <v>36.431527049948095</v>
      </c>
      <c r="Y336" s="128">
        <f>Annual!Y349</f>
        <v>35.564935064935057</v>
      </c>
      <c r="Z336" s="128">
        <f>Annual!Z349</f>
        <v>38.234038378775217</v>
      </c>
      <c r="AA336" s="128">
        <f>Annual!AA349</f>
        <v>35.096975393028018</v>
      </c>
      <c r="AB336" s="128">
        <f>Annual!AB349</f>
        <v>31.696468443836856</v>
      </c>
      <c r="AC336" s="238">
        <f>Annual!AC349*(1+$AC$214)</f>
        <v>24.895454545454541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134</v>
      </c>
      <c r="K337" s="128">
        <f>Annual!K350</f>
        <v>1358.3</v>
      </c>
      <c r="L337" s="128">
        <f>Annual!L350</f>
        <v>1358.3</v>
      </c>
      <c r="M337" s="128">
        <f>Annual!M350</f>
        <v>1358.3</v>
      </c>
      <c r="N337" s="128">
        <f>Annual!N350</f>
        <v>1358.3</v>
      </c>
      <c r="O337" s="128">
        <f>Annual!O350</f>
        <v>1358.3</v>
      </c>
      <c r="P337" s="128">
        <f>Annual!P350</f>
        <v>1358.3</v>
      </c>
      <c r="Q337" s="128">
        <f>Annual!Q350</f>
        <v>1358.3</v>
      </c>
      <c r="R337" s="128">
        <f>Annual!R350</f>
        <v>1358.3</v>
      </c>
      <c r="S337" s="128">
        <f>Annual!S350</f>
        <v>1358.3</v>
      </c>
      <c r="T337" s="86"/>
      <c r="U337" s="99" t="s">
        <v>134</v>
      </c>
      <c r="V337" s="128">
        <f>Annual!V350</f>
        <v>22.457410287081341</v>
      </c>
      <c r="W337" s="128">
        <f>Annual!W350</f>
        <v>27.957616199589882</v>
      </c>
      <c r="X337" s="128">
        <f>Annual!X350</f>
        <v>31.779639439507864</v>
      </c>
      <c r="Y337" s="128">
        <f>Annual!Y350</f>
        <v>31.023701298701301</v>
      </c>
      <c r="Z337" s="128">
        <f>Annual!Z350</f>
        <v>33.351990772385513</v>
      </c>
      <c r="AA337" s="128">
        <f>Annual!AA350</f>
        <v>30.615494702665757</v>
      </c>
      <c r="AB337" s="128">
        <f>Annual!AB350</f>
        <v>27.649193438140809</v>
      </c>
      <c r="AC337" s="238">
        <f>Annual!AC350*(1+$AC$214)</f>
        <v>21.716590909090915</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135</v>
      </c>
      <c r="K338" s="128">
        <f>Annual!K351</f>
        <v>831.99886363636358</v>
      </c>
      <c r="L338" s="128">
        <f>Annual!L351</f>
        <v>831.99886363636358</v>
      </c>
      <c r="M338" s="128">
        <f>Annual!M351</f>
        <v>831.99886363636358</v>
      </c>
      <c r="N338" s="128">
        <f>Annual!N351</f>
        <v>831.99886363636358</v>
      </c>
      <c r="O338" s="128">
        <f>Annual!O351</f>
        <v>831.99886363636358</v>
      </c>
      <c r="P338" s="128">
        <f>Annual!P351</f>
        <v>831.99886363636358</v>
      </c>
      <c r="Q338" s="128">
        <f>Annual!Q351</f>
        <v>831.99886363636358</v>
      </c>
      <c r="R338" s="128">
        <f>Annual!R351</f>
        <v>831.99886363636358</v>
      </c>
      <c r="S338" s="128">
        <f>Annual!S351</f>
        <v>831.99886363636358</v>
      </c>
      <c r="T338" s="86"/>
      <c r="U338" s="99" t="s">
        <v>135</v>
      </c>
      <c r="V338" s="128">
        <f>Annual!V351</f>
        <v>0</v>
      </c>
      <c r="W338" s="128">
        <f>Annual!W351</f>
        <v>0</v>
      </c>
      <c r="X338" s="128">
        <f>Annual!X351</f>
        <v>0</v>
      </c>
      <c r="Y338" s="128">
        <f>Annual!Y351</f>
        <v>0</v>
      </c>
      <c r="Z338" s="128">
        <f>Annual!Z351</f>
        <v>0</v>
      </c>
      <c r="AA338" s="128">
        <f>Annual!AA351</f>
        <v>0</v>
      </c>
      <c r="AB338" s="128">
        <f>Annual!AB351</f>
        <v>0</v>
      </c>
      <c r="AC338" s="238">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136</v>
      </c>
      <c r="K339" s="128">
        <f>Annual!K352</f>
        <v>156.66874999999999</v>
      </c>
      <c r="L339" s="128">
        <f>Annual!L352</f>
        <v>156.66874999999999</v>
      </c>
      <c r="M339" s="128">
        <f>Annual!M352</f>
        <v>156.66874999999999</v>
      </c>
      <c r="N339" s="128">
        <f>Annual!N352</f>
        <v>156.66874999999999</v>
      </c>
      <c r="O339" s="128">
        <f>Annual!O352</f>
        <v>156.66874999999999</v>
      </c>
      <c r="P339" s="128">
        <f>Annual!P352</f>
        <v>156.66874999999999</v>
      </c>
      <c r="Q339" s="128">
        <f>Annual!Q352</f>
        <v>156.66874999999999</v>
      </c>
      <c r="R339" s="128">
        <f>Annual!R352</f>
        <v>156.66874999999999</v>
      </c>
      <c r="S339" s="128">
        <f>Annual!S352</f>
        <v>156.66874999999999</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6.7675613329803364</v>
      </c>
      <c r="W344" s="128">
        <f>Annual!W357</f>
        <v>8.425053465024396</v>
      </c>
      <c r="X344" s="128">
        <f>Annual!X357</f>
        <v>9.5768236986163107</v>
      </c>
      <c r="Y344" s="128">
        <f>Annual!Y357</f>
        <v>9.3490210416558845</v>
      </c>
      <c r="Z344" s="128">
        <f>Annual!Z357</f>
        <v>10.050653225093997</v>
      </c>
      <c r="AA344" s="128">
        <f>Annual!AA357</f>
        <v>9.2260076068972534</v>
      </c>
      <c r="AB344" s="128">
        <f>Annual!AB357</f>
        <v>8.3321099809845425</v>
      </c>
      <c r="AC344" s="238">
        <f>Annual!AC357*(1+$AC$214)</f>
        <v>6.5443147291591197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132</v>
      </c>
      <c r="K345" s="128">
        <f>Annual!K358</f>
        <v>564.81899350649348</v>
      </c>
      <c r="L345" s="128">
        <f>Annual!L358</f>
        <v>564.81899350649348</v>
      </c>
      <c r="M345" s="128">
        <f>Annual!M358</f>
        <v>564.81899350649348</v>
      </c>
      <c r="N345" s="128">
        <f>Annual!N358</f>
        <v>564.81899350649348</v>
      </c>
      <c r="O345" s="128">
        <f>Annual!O358</f>
        <v>564.81899350649348</v>
      </c>
      <c r="P345" s="128">
        <f>Annual!P358</f>
        <v>564.81899350649348</v>
      </c>
      <c r="Q345" s="128">
        <f>Annual!Q358</f>
        <v>564.81899350649348</v>
      </c>
      <c r="R345" s="128">
        <f>Annual!R358</f>
        <v>564.81899350649348</v>
      </c>
      <c r="S345" s="128">
        <f>Annual!S358</f>
        <v>564.81899350649348</v>
      </c>
      <c r="T345" s="86"/>
      <c r="U345" s="99" t="s">
        <v>132</v>
      </c>
      <c r="V345" s="128">
        <f>Annual!V358</f>
        <v>10.767238393153251</v>
      </c>
      <c r="W345" s="128">
        <f>Annual!W358</f>
        <v>13.40432020776827</v>
      </c>
      <c r="X345" s="128">
        <f>Annual!X358</f>
        <v>15.236794871689872</v>
      </c>
      <c r="Y345" s="128">
        <f>Annual!Y358</f>
        <v>14.874359218224365</v>
      </c>
      <c r="Z345" s="128">
        <f>Annual!Z358</f>
        <v>15.990661030898126</v>
      </c>
      <c r="AA345" s="128">
        <f>Annual!AA358</f>
        <v>14.678643965352991</v>
      </c>
      <c r="AB345" s="128">
        <f>Annual!AB358</f>
        <v>13.256446461154345</v>
      </c>
      <c r="AC345" s="238">
        <f>Annual!AC358*(1+$AC$214)</f>
        <v>10.412051452757057</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133</v>
      </c>
      <c r="K346" s="128">
        <f>Annual!K359</f>
        <v>1364.4483766233766</v>
      </c>
      <c r="L346" s="128">
        <f>Annual!L359</f>
        <v>1364.4483766233766</v>
      </c>
      <c r="M346" s="128">
        <f>Annual!M359</f>
        <v>1364.4483766233766</v>
      </c>
      <c r="N346" s="128">
        <f>Annual!N359</f>
        <v>1364.4483766233766</v>
      </c>
      <c r="O346" s="128">
        <f>Annual!O359</f>
        <v>1364.4483766233766</v>
      </c>
      <c r="P346" s="128">
        <f>Annual!P359</f>
        <v>1364.4483766233766</v>
      </c>
      <c r="Q346" s="128">
        <f>Annual!Q359</f>
        <v>1364.4483766233766</v>
      </c>
      <c r="R346" s="128">
        <f>Annual!R359</f>
        <v>1364.4483766233766</v>
      </c>
      <c r="S346" s="128">
        <f>Annual!S359</f>
        <v>1364.4483766233766</v>
      </c>
      <c r="T346" s="86"/>
      <c r="U346" s="99" t="s">
        <v>133</v>
      </c>
      <c r="V346" s="128">
        <f>Annual!V359</f>
        <v>33.272681729576462</v>
      </c>
      <c r="W346" s="128">
        <f>Annual!W359</f>
        <v>41.421733576365142</v>
      </c>
      <c r="X346" s="128">
        <f>Annual!X359</f>
        <v>47.084406217564108</v>
      </c>
      <c r="Y346" s="128">
        <f>Annual!Y359</f>
        <v>45.964415584415576</v>
      </c>
      <c r="Z346" s="128">
        <f>Annual!Z359</f>
        <v>49.413986734513045</v>
      </c>
      <c r="AA346" s="128">
        <f>Annual!AA359</f>
        <v>45.359620642515367</v>
      </c>
      <c r="AB346" s="128">
        <f>Annual!AB359</f>
        <v>40.964777398040546</v>
      </c>
      <c r="AC346" s="238">
        <f>Annual!AC359*(1+$AC$214)</f>
        <v>32.175090909090905</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134</v>
      </c>
      <c r="K347" s="128">
        <f>Annual!K360</f>
        <v>1632.4190476190477</v>
      </c>
      <c r="L347" s="128">
        <f>Annual!L360</f>
        <v>1632.4190476190477</v>
      </c>
      <c r="M347" s="128">
        <f>Annual!M360</f>
        <v>1632.4190476190477</v>
      </c>
      <c r="N347" s="128">
        <f>Annual!N360</f>
        <v>1632.4190476190477</v>
      </c>
      <c r="O347" s="128">
        <f>Annual!O360</f>
        <v>1632.4190476190477</v>
      </c>
      <c r="P347" s="128">
        <f>Annual!P360</f>
        <v>1632.4190476190477</v>
      </c>
      <c r="Q347" s="128">
        <f>Annual!Q360</f>
        <v>1632.4190476190477</v>
      </c>
      <c r="R347" s="128">
        <f>Annual!R360</f>
        <v>1632.4190476190477</v>
      </c>
      <c r="S347" s="128">
        <f>Annual!S360</f>
        <v>1632.4190476190477</v>
      </c>
      <c r="T347" s="86"/>
      <c r="U347" s="99" t="s">
        <v>134</v>
      </c>
      <c r="V347" s="128">
        <f>Annual!V360</f>
        <v>30.246904220427609</v>
      </c>
      <c r="W347" s="128">
        <f>Annual!W360</f>
        <v>37.654891129941248</v>
      </c>
      <c r="X347" s="128">
        <f>Annual!X360</f>
        <v>42.802607157222859</v>
      </c>
      <c r="Y347" s="128">
        <f>Annual!Y360</f>
        <v>41.784467120181404</v>
      </c>
      <c r="Z347" s="128">
        <f>Annual!Z360</f>
        <v>44.920338434269098</v>
      </c>
      <c r="AA347" s="128">
        <f>Annual!AA360</f>
        <v>41.234671500179012</v>
      </c>
      <c r="AB347" s="128">
        <f>Annual!AB360</f>
        <v>37.23948999482834</v>
      </c>
      <c r="AC347" s="238">
        <f>Annual!AC360*(1+$AC$214)</f>
        <v>29.249126984126988</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38">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6.7675613329803364</v>
      </c>
      <c r="W354" s="128">
        <f>Annual!W367</f>
        <v>8.425053465024396</v>
      </c>
      <c r="X354" s="128">
        <f>Annual!X367</f>
        <v>9.5768236986163107</v>
      </c>
      <c r="Y354" s="128">
        <f>Annual!Y367</f>
        <v>9.3490210416558845</v>
      </c>
      <c r="Z354" s="128">
        <f>Annual!Z367</f>
        <v>10.050653225093997</v>
      </c>
      <c r="AA354" s="128">
        <f>Annual!AA367</f>
        <v>9.2260076068972534</v>
      </c>
      <c r="AB354" s="128">
        <f>Annual!AB367</f>
        <v>8.3321099809845425</v>
      </c>
      <c r="AC354" s="238">
        <f>Annual!AC367*(1+$AC$214)</f>
        <v>6.5443147291591197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132</v>
      </c>
      <c r="K355" s="128">
        <f>Annual!K368</f>
        <v>564.81899350649348</v>
      </c>
      <c r="L355" s="128">
        <f>Annual!L368</f>
        <v>564.81899350649348</v>
      </c>
      <c r="M355" s="128">
        <f>Annual!M368</f>
        <v>564.81899350649348</v>
      </c>
      <c r="N355" s="128">
        <f>Annual!N368</f>
        <v>564.81899350649348</v>
      </c>
      <c r="O355" s="128">
        <f>Annual!O368</f>
        <v>564.81899350649348</v>
      </c>
      <c r="P355" s="128">
        <f>Annual!P368</f>
        <v>564.81899350649348</v>
      </c>
      <c r="Q355" s="128">
        <f>Annual!Q368</f>
        <v>564.81899350649348</v>
      </c>
      <c r="R355" s="128">
        <f>Annual!R368</f>
        <v>564.81899350649348</v>
      </c>
      <c r="S355" s="128">
        <f>Annual!S368</f>
        <v>564.81899350649348</v>
      </c>
      <c r="T355" s="86"/>
      <c r="U355" s="99" t="s">
        <v>132</v>
      </c>
      <c r="V355" s="128">
        <f>Annual!V368</f>
        <v>10.767238393153251</v>
      </c>
      <c r="W355" s="128">
        <f>Annual!W368</f>
        <v>13.40432020776827</v>
      </c>
      <c r="X355" s="128">
        <f>Annual!X368</f>
        <v>15.236794871689872</v>
      </c>
      <c r="Y355" s="128">
        <f>Annual!Y368</f>
        <v>14.874359218224365</v>
      </c>
      <c r="Z355" s="128">
        <f>Annual!Z368</f>
        <v>15.990661030898126</v>
      </c>
      <c r="AA355" s="128">
        <f>Annual!AA368</f>
        <v>14.678643965352991</v>
      </c>
      <c r="AB355" s="128">
        <f>Annual!AB368</f>
        <v>13.256446461154345</v>
      </c>
      <c r="AC355" s="238">
        <f>Annual!AC368*(1+$AC$214)</f>
        <v>10.412051452757057</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133</v>
      </c>
      <c r="K356" s="128">
        <f>Annual!K369</f>
        <v>1364.4483766233766</v>
      </c>
      <c r="L356" s="128">
        <f>Annual!L369</f>
        <v>1364.4483766233766</v>
      </c>
      <c r="M356" s="128">
        <f>Annual!M369</f>
        <v>1364.4483766233766</v>
      </c>
      <c r="N356" s="128">
        <f>Annual!N369</f>
        <v>1364.4483766233766</v>
      </c>
      <c r="O356" s="128">
        <f>Annual!O369</f>
        <v>1364.4483766233766</v>
      </c>
      <c r="P356" s="128">
        <f>Annual!P369</f>
        <v>1364.4483766233766</v>
      </c>
      <c r="Q356" s="128">
        <f>Annual!Q369</f>
        <v>1364.4483766233766</v>
      </c>
      <c r="R356" s="128">
        <f>Annual!R369</f>
        <v>1364.4483766233766</v>
      </c>
      <c r="S356" s="128">
        <f>Annual!S369</f>
        <v>1364.4483766233766</v>
      </c>
      <c r="T356" s="86"/>
      <c r="U356" s="99" t="s">
        <v>133</v>
      </c>
      <c r="V356" s="128">
        <f>Annual!V369</f>
        <v>33.272681729576462</v>
      </c>
      <c r="W356" s="128">
        <f>Annual!W369</f>
        <v>41.421733576365142</v>
      </c>
      <c r="X356" s="128">
        <f>Annual!X369</f>
        <v>47.084406217564108</v>
      </c>
      <c r="Y356" s="128">
        <f>Annual!Y369</f>
        <v>45.964415584415576</v>
      </c>
      <c r="Z356" s="128">
        <f>Annual!Z369</f>
        <v>49.413986734513045</v>
      </c>
      <c r="AA356" s="128">
        <f>Annual!AA369</f>
        <v>45.359620642515367</v>
      </c>
      <c r="AB356" s="128">
        <f>Annual!AB369</f>
        <v>40.964777398040546</v>
      </c>
      <c r="AC356" s="238">
        <f>Annual!AC369*(1+$AC$214)</f>
        <v>32.175090909090905</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134</v>
      </c>
      <c r="K357" s="128">
        <f>Annual!K370</f>
        <v>1365.8546428571431</v>
      </c>
      <c r="L357" s="128">
        <f>Annual!L370</f>
        <v>1365.8546428571431</v>
      </c>
      <c r="M357" s="128">
        <f>Annual!M370</f>
        <v>1365.8546428571431</v>
      </c>
      <c r="N357" s="128">
        <f>Annual!N370</f>
        <v>1365.8546428571431</v>
      </c>
      <c r="O357" s="128">
        <f>Annual!O370</f>
        <v>1365.8546428571431</v>
      </c>
      <c r="P357" s="128">
        <f>Annual!P370</f>
        <v>1365.8546428571431</v>
      </c>
      <c r="Q357" s="128">
        <f>Annual!Q370</f>
        <v>1365.8546428571431</v>
      </c>
      <c r="R357" s="128">
        <f>Annual!R370</f>
        <v>1365.8546428571431</v>
      </c>
      <c r="S357" s="128">
        <f>Annual!S370</f>
        <v>1365.8546428571431</v>
      </c>
      <c r="T357" s="86"/>
      <c r="U357" s="99" t="s">
        <v>134</v>
      </c>
      <c r="V357" s="128">
        <f>Annual!V370</f>
        <v>20.0836205444166</v>
      </c>
      <c r="W357" s="128">
        <f>Annual!W370</f>
        <v>25.002444533953934</v>
      </c>
      <c r="X357" s="128">
        <f>Annual!X370</f>
        <v>28.42047285873414</v>
      </c>
      <c r="Y357" s="128">
        <f>Annual!Y370</f>
        <v>27.744438775510208</v>
      </c>
      <c r="Z357" s="128">
        <f>Annual!Z370</f>
        <v>29.826623751839925</v>
      </c>
      <c r="AA357" s="128">
        <f>Annual!AA370</f>
        <v>27.379380370569283</v>
      </c>
      <c r="AB357" s="128">
        <f>Annual!AB370</f>
        <v>24.726622627998569</v>
      </c>
      <c r="AC357" s="238">
        <f>Annual!AC370*(1+$AC$214)</f>
        <v>19.421107142857149</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38">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6.7675613329803364</v>
      </c>
      <c r="W364" s="128">
        <f>Annual!W377</f>
        <v>8.425053465024396</v>
      </c>
      <c r="X364" s="128">
        <f>Annual!X377</f>
        <v>9.5768236986163107</v>
      </c>
      <c r="Y364" s="128">
        <f>Annual!Y377</f>
        <v>9.3490210416558845</v>
      </c>
      <c r="Z364" s="128">
        <f>Annual!Z377</f>
        <v>10.050653225093997</v>
      </c>
      <c r="AA364" s="128">
        <f>Annual!AA377</f>
        <v>9.2260076068972534</v>
      </c>
      <c r="AB364" s="128">
        <f>Annual!AB377</f>
        <v>8.3321099809845425</v>
      </c>
      <c r="AC364" s="238">
        <f>Annual!AC377*(1+$AC$214)</f>
        <v>6.5443147291591197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132</v>
      </c>
      <c r="K365" s="128">
        <f>Annual!K378</f>
        <v>564.81899350649348</v>
      </c>
      <c r="L365" s="128">
        <f>Annual!L378</f>
        <v>564.81899350649348</v>
      </c>
      <c r="M365" s="128">
        <f>Annual!M378</f>
        <v>564.81899350649348</v>
      </c>
      <c r="N365" s="128">
        <f>Annual!N378</f>
        <v>564.81899350649348</v>
      </c>
      <c r="O365" s="128">
        <f>Annual!O378</f>
        <v>564.81899350649348</v>
      </c>
      <c r="P365" s="128">
        <f>Annual!P378</f>
        <v>564.81899350649348</v>
      </c>
      <c r="Q365" s="128">
        <f>Annual!Q378</f>
        <v>564.81899350649348</v>
      </c>
      <c r="R365" s="128">
        <f>Annual!R378</f>
        <v>564.81899350649348</v>
      </c>
      <c r="S365" s="128">
        <f>Annual!S378</f>
        <v>564.81899350649348</v>
      </c>
      <c r="T365" s="86"/>
      <c r="U365" s="99" t="s">
        <v>132</v>
      </c>
      <c r="V365" s="128">
        <f>Annual!V378</f>
        <v>6.9987049555496128</v>
      </c>
      <c r="W365" s="128">
        <f>Annual!W378</f>
        <v>8.7128081350493769</v>
      </c>
      <c r="X365" s="128">
        <f>Annual!X378</f>
        <v>9.9039166665984162</v>
      </c>
      <c r="Y365" s="128">
        <f>Annual!Y378</f>
        <v>9.6683334918458375</v>
      </c>
      <c r="Z365" s="128">
        <f>Annual!Z378</f>
        <v>10.393929670083782</v>
      </c>
      <c r="AA365" s="128">
        <f>Annual!AA378</f>
        <v>9.5411185774794447</v>
      </c>
      <c r="AB365" s="128">
        <f>Annual!AB378</f>
        <v>8.6166901997503249</v>
      </c>
      <c r="AC365" s="238">
        <f>Annual!AC378*(1+$AC$214)</f>
        <v>6.7678334442920871</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133</v>
      </c>
      <c r="K366" s="128">
        <f>Annual!K379</f>
        <v>1364.4483766233766</v>
      </c>
      <c r="L366" s="128">
        <f>Annual!L379</f>
        <v>1364.4483766233766</v>
      </c>
      <c r="M366" s="128">
        <f>Annual!M379</f>
        <v>1364.4483766233766</v>
      </c>
      <c r="N366" s="128">
        <f>Annual!N379</f>
        <v>1364.4483766233766</v>
      </c>
      <c r="O366" s="128">
        <f>Annual!O379</f>
        <v>1364.4483766233766</v>
      </c>
      <c r="P366" s="128">
        <f>Annual!P379</f>
        <v>1364.4483766233766</v>
      </c>
      <c r="Q366" s="128">
        <f>Annual!Q379</f>
        <v>1364.4483766233766</v>
      </c>
      <c r="R366" s="128">
        <f>Annual!R379</f>
        <v>1364.4483766233766</v>
      </c>
      <c r="S366" s="128">
        <f>Annual!S379</f>
        <v>1364.4483766233766</v>
      </c>
      <c r="T366" s="86"/>
      <c r="U366" s="99" t="s">
        <v>133</v>
      </c>
      <c r="V366" s="128">
        <f>Annual!V379</f>
        <v>33.272681729576462</v>
      </c>
      <c r="W366" s="128">
        <f>Annual!W379</f>
        <v>41.421733576365142</v>
      </c>
      <c r="X366" s="128">
        <f>Annual!X379</f>
        <v>47.084406217564108</v>
      </c>
      <c r="Y366" s="128">
        <f>Annual!Y379</f>
        <v>45.964415584415576</v>
      </c>
      <c r="Z366" s="128">
        <f>Annual!Z379</f>
        <v>49.413986734513045</v>
      </c>
      <c r="AA366" s="128">
        <f>Annual!AA379</f>
        <v>45.359620642515367</v>
      </c>
      <c r="AB366" s="128">
        <f>Annual!AB379</f>
        <v>40.964777398040546</v>
      </c>
      <c r="AC366" s="238">
        <f>Annual!AC379*(1+$AC$214)</f>
        <v>32.175090909090905</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134</v>
      </c>
      <c r="K367" s="128">
        <f>Annual!K380</f>
        <v>1632.4190476190477</v>
      </c>
      <c r="L367" s="128">
        <f>Annual!L380</f>
        <v>1632.4190476190477</v>
      </c>
      <c r="M367" s="128">
        <f>Annual!M380</f>
        <v>1632.4190476190477</v>
      </c>
      <c r="N367" s="128">
        <f>Annual!N380</f>
        <v>1632.4190476190477</v>
      </c>
      <c r="O367" s="128">
        <f>Annual!O380</f>
        <v>1632.4190476190477</v>
      </c>
      <c r="P367" s="128">
        <f>Annual!P380</f>
        <v>1632.4190476190477</v>
      </c>
      <c r="Q367" s="128">
        <f>Annual!Q380</f>
        <v>1632.4190476190477</v>
      </c>
      <c r="R367" s="128">
        <f>Annual!R380</f>
        <v>1632.4190476190477</v>
      </c>
      <c r="S367" s="128">
        <f>Annual!S380</f>
        <v>1632.4190476190477</v>
      </c>
      <c r="T367" s="86"/>
      <c r="U367" s="99" t="s">
        <v>134</v>
      </c>
      <c r="V367" s="128">
        <f>Annual!V380</f>
        <v>30.246904220427609</v>
      </c>
      <c r="W367" s="128">
        <f>Annual!W380</f>
        <v>37.654891129941248</v>
      </c>
      <c r="X367" s="128">
        <f>Annual!X380</f>
        <v>42.802607157222859</v>
      </c>
      <c r="Y367" s="128">
        <f>Annual!Y380</f>
        <v>41.784467120181404</v>
      </c>
      <c r="Z367" s="128">
        <f>Annual!Z380</f>
        <v>44.920338434269098</v>
      </c>
      <c r="AA367" s="128">
        <f>Annual!AA380</f>
        <v>41.234671500179012</v>
      </c>
      <c r="AB367" s="128">
        <f>Annual!AB380</f>
        <v>37.23948999482834</v>
      </c>
      <c r="AC367" s="238">
        <f>Annual!AC380*(1+$AC$214)</f>
        <v>29.249126984126988</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38">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6.7675613329803364</v>
      </c>
      <c r="W374" s="128">
        <f>Annual!W387</f>
        <v>8.425053465024396</v>
      </c>
      <c r="X374" s="128">
        <f>Annual!X387</f>
        <v>9.5768236986163107</v>
      </c>
      <c r="Y374" s="128">
        <f>Annual!Y387</f>
        <v>9.3490210416558845</v>
      </c>
      <c r="Z374" s="128">
        <f>Annual!Z387</f>
        <v>10.050653225093997</v>
      </c>
      <c r="AA374" s="128">
        <f>Annual!AA387</f>
        <v>9.2260076068972534</v>
      </c>
      <c r="AB374" s="128">
        <f>Annual!AB387</f>
        <v>8.3321099809845425</v>
      </c>
      <c r="AC374" s="238">
        <f>Annual!AC387*(1+$AC$214)</f>
        <v>6.5443147291591197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132</v>
      </c>
      <c r="K375" s="128">
        <f>Annual!K388</f>
        <v>564.81899350649348</v>
      </c>
      <c r="L375" s="128">
        <f>Annual!L388</f>
        <v>564.81899350649348</v>
      </c>
      <c r="M375" s="128">
        <f>Annual!M388</f>
        <v>564.81899350649348</v>
      </c>
      <c r="N375" s="128">
        <f>Annual!N388</f>
        <v>564.81899350649348</v>
      </c>
      <c r="O375" s="128">
        <f>Annual!O388</f>
        <v>564.81899350649348</v>
      </c>
      <c r="P375" s="128">
        <f>Annual!P388</f>
        <v>564.81899350649348</v>
      </c>
      <c r="Q375" s="128">
        <f>Annual!Q388</f>
        <v>564.81899350649348</v>
      </c>
      <c r="R375" s="128">
        <f>Annual!R388</f>
        <v>564.81899350649348</v>
      </c>
      <c r="S375" s="128">
        <f>Annual!S388</f>
        <v>564.81899350649348</v>
      </c>
      <c r="T375" s="86"/>
      <c r="U375" s="99" t="s">
        <v>132</v>
      </c>
      <c r="V375" s="128">
        <f>Annual!V388</f>
        <v>6.9987049555496128</v>
      </c>
      <c r="W375" s="128">
        <f>Annual!W388</f>
        <v>8.7128081350493769</v>
      </c>
      <c r="X375" s="128">
        <f>Annual!X388</f>
        <v>9.9039166665984162</v>
      </c>
      <c r="Y375" s="128">
        <f>Annual!Y388</f>
        <v>9.6683334918458375</v>
      </c>
      <c r="Z375" s="128">
        <f>Annual!Z388</f>
        <v>10.393929670083782</v>
      </c>
      <c r="AA375" s="128">
        <f>Annual!AA388</f>
        <v>9.5411185774794447</v>
      </c>
      <c r="AB375" s="128">
        <f>Annual!AB388</f>
        <v>8.6166901997503249</v>
      </c>
      <c r="AC375" s="238">
        <f>Annual!AC388*(1+$AC$214)</f>
        <v>6.7678334442920871</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133</v>
      </c>
      <c r="K376" s="128">
        <f>Annual!K389</f>
        <v>1364.4483766233766</v>
      </c>
      <c r="L376" s="128">
        <f>Annual!L389</f>
        <v>1364.4483766233766</v>
      </c>
      <c r="M376" s="128">
        <f>Annual!M389</f>
        <v>1364.4483766233766</v>
      </c>
      <c r="N376" s="128">
        <f>Annual!N389</f>
        <v>1364.4483766233766</v>
      </c>
      <c r="O376" s="128">
        <f>Annual!O389</f>
        <v>1364.4483766233766</v>
      </c>
      <c r="P376" s="128">
        <f>Annual!P389</f>
        <v>1364.4483766233766</v>
      </c>
      <c r="Q376" s="128">
        <f>Annual!Q389</f>
        <v>1364.4483766233766</v>
      </c>
      <c r="R376" s="128">
        <f>Annual!R389</f>
        <v>1364.4483766233766</v>
      </c>
      <c r="S376" s="128">
        <f>Annual!S389</f>
        <v>1364.4483766233766</v>
      </c>
      <c r="T376" s="86"/>
      <c r="U376" s="99" t="s">
        <v>133</v>
      </c>
      <c r="V376" s="128">
        <f>Annual!V389</f>
        <v>33.272681729576462</v>
      </c>
      <c r="W376" s="128">
        <f>Annual!W389</f>
        <v>41.421733576365142</v>
      </c>
      <c r="X376" s="128">
        <f>Annual!X389</f>
        <v>47.084406217564108</v>
      </c>
      <c r="Y376" s="128">
        <f>Annual!Y389</f>
        <v>45.964415584415576</v>
      </c>
      <c r="Z376" s="128">
        <f>Annual!Z389</f>
        <v>49.413986734513045</v>
      </c>
      <c r="AA376" s="128">
        <f>Annual!AA389</f>
        <v>45.359620642515367</v>
      </c>
      <c r="AB376" s="128">
        <f>Annual!AB389</f>
        <v>40.964777398040546</v>
      </c>
      <c r="AC376" s="238">
        <f>Annual!AC389*(1+$AC$214)</f>
        <v>32.175090909090905</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134</v>
      </c>
      <c r="K377" s="128">
        <f>Annual!K390</f>
        <v>1365.8546428571431</v>
      </c>
      <c r="L377" s="128">
        <f>Annual!L390</f>
        <v>1365.8546428571431</v>
      </c>
      <c r="M377" s="128">
        <f>Annual!M390</f>
        <v>1365.8546428571431</v>
      </c>
      <c r="N377" s="128">
        <f>Annual!N390</f>
        <v>1365.8546428571431</v>
      </c>
      <c r="O377" s="128">
        <f>Annual!O390</f>
        <v>1365.8546428571431</v>
      </c>
      <c r="P377" s="128">
        <f>Annual!P390</f>
        <v>1365.8546428571431</v>
      </c>
      <c r="Q377" s="128">
        <f>Annual!Q390</f>
        <v>1365.8546428571431</v>
      </c>
      <c r="R377" s="128">
        <f>Annual!R390</f>
        <v>1365.8546428571431</v>
      </c>
      <c r="S377" s="128">
        <f>Annual!S390</f>
        <v>1365.8546428571431</v>
      </c>
      <c r="T377" s="86"/>
      <c r="U377" s="99" t="s">
        <v>134</v>
      </c>
      <c r="V377" s="128">
        <f>Annual!V390</f>
        <v>20.0836205444166</v>
      </c>
      <c r="W377" s="128">
        <f>Annual!W390</f>
        <v>25.002444533953934</v>
      </c>
      <c r="X377" s="128">
        <f>Annual!X390</f>
        <v>28.42047285873414</v>
      </c>
      <c r="Y377" s="128">
        <f>Annual!Y390</f>
        <v>27.744438775510208</v>
      </c>
      <c r="Z377" s="128">
        <f>Annual!Z390</f>
        <v>29.826623751839925</v>
      </c>
      <c r="AA377" s="128">
        <f>Annual!AA390</f>
        <v>27.379380370569283</v>
      </c>
      <c r="AB377" s="128">
        <f>Annual!AB390</f>
        <v>24.726622627998569</v>
      </c>
      <c r="AC377" s="238">
        <f>Annual!AC390*(1+$AC$214)</f>
        <v>19.421107142857149</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38">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6.5813317913754199</v>
      </c>
      <c r="W384" s="128">
        <f>Annual!W397</f>
        <v>8.1932131066456346</v>
      </c>
      <c r="X384" s="128">
        <f>Annual!X397</f>
        <v>9.3132889628861815</v>
      </c>
      <c r="Y384" s="128">
        <f>Annual!Y397</f>
        <v>9.091754972332275</v>
      </c>
      <c r="Z384" s="128">
        <f>Annual!Z397</f>
        <v>9.7740796632383056</v>
      </c>
      <c r="AA384" s="128">
        <f>Annual!AA397</f>
        <v>8.9721266174331653</v>
      </c>
      <c r="AB384" s="128">
        <f>Annual!AB397</f>
        <v>8.1028272384996409</v>
      </c>
      <c r="AC384" s="238">
        <f>Annual!AC397*(1+$AC$214)</f>
        <v>6.3642284806325931</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8.3328258430973037</v>
      </c>
      <c r="W385" s="128">
        <f>Annual!W398</f>
        <v>10.373678166861136</v>
      </c>
      <c r="X385" s="128">
        <f>Annual!X398</f>
        <v>11.791840529278668</v>
      </c>
      <c r="Y385" s="128">
        <f>Annual!Y398</f>
        <v>11.511349555699251</v>
      </c>
      <c r="Z385" s="128">
        <f>Annual!Z398</f>
        <v>12.375261754323855</v>
      </c>
      <c r="AA385" s="128">
        <f>Annual!AA398</f>
        <v>11.359884429966366</v>
      </c>
      <c r="AB385" s="128">
        <f>Annual!AB398</f>
        <v>10.259237849640735</v>
      </c>
      <c r="AC385" s="238">
        <f>Annual!AC398*(1+$AC$214)</f>
        <v>8.0579446889894761</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133</v>
      </c>
      <c r="K386" s="128">
        <f>Annual!K399</f>
        <v>1082.0831899350651</v>
      </c>
      <c r="L386" s="128">
        <f>Annual!L399</f>
        <v>1082.0831899350651</v>
      </c>
      <c r="M386" s="128">
        <f>Annual!M399</f>
        <v>1082.0831899350651</v>
      </c>
      <c r="N386" s="128">
        <f>Annual!N399</f>
        <v>1082.0831899350651</v>
      </c>
      <c r="O386" s="128">
        <f>Annual!O399</f>
        <v>1082.0831899350651</v>
      </c>
      <c r="P386" s="128">
        <f>Annual!P399</f>
        <v>1082.0831899350651</v>
      </c>
      <c r="Q386" s="128">
        <f>Annual!Q399</f>
        <v>1082.0831899350651</v>
      </c>
      <c r="R386" s="128">
        <f>Annual!R399</f>
        <v>1082.0831899350651</v>
      </c>
      <c r="S386" s="128">
        <f>Annual!S399</f>
        <v>1082.0831899350651</v>
      </c>
      <c r="T386" s="86"/>
      <c r="U386" s="99" t="s">
        <v>133</v>
      </c>
      <c r="V386" s="128">
        <f>Annual!V399</f>
        <v>18.633528417353713</v>
      </c>
      <c r="W386" s="128">
        <f>Annual!W399</f>
        <v>23.197199912057684</v>
      </c>
      <c r="X386" s="128">
        <f>Annual!X399</f>
        <v>26.368437278361053</v>
      </c>
      <c r="Y386" s="128">
        <f>Annual!Y399</f>
        <v>25.74121469800042</v>
      </c>
      <c r="Z386" s="128">
        <f>Annual!Z399</f>
        <v>27.673060245511177</v>
      </c>
      <c r="AA386" s="128">
        <f>Annual!AA399</f>
        <v>25.402514504605676</v>
      </c>
      <c r="AB386" s="128">
        <f>Annual!AB399</f>
        <v>22.941293099270549</v>
      </c>
      <c r="AC386" s="238">
        <f>Annual!AC399*(1+$AC$214)</f>
        <v>18.018850288600294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134</v>
      </c>
      <c r="K387" s="128">
        <f>Annual!K400</f>
        <v>1567.3314285714284</v>
      </c>
      <c r="L387" s="128">
        <f>Annual!L400</f>
        <v>1567.3314285714284</v>
      </c>
      <c r="M387" s="128">
        <f>Annual!M400</f>
        <v>1567.3314285714284</v>
      </c>
      <c r="N387" s="128">
        <f>Annual!N400</f>
        <v>1567.3314285714284</v>
      </c>
      <c r="O387" s="128">
        <f>Annual!O400</f>
        <v>1567.3314285714284</v>
      </c>
      <c r="P387" s="128">
        <f>Annual!P400</f>
        <v>1567.3314285714284</v>
      </c>
      <c r="Q387" s="128">
        <f>Annual!Q400</f>
        <v>1567.3314285714284</v>
      </c>
      <c r="R387" s="128">
        <f>Annual!R400</f>
        <v>1567.3314285714284</v>
      </c>
      <c r="S387" s="128">
        <f>Annual!S400</f>
        <v>1567.3314285714284</v>
      </c>
      <c r="T387" s="86"/>
      <c r="U387" s="99" t="s">
        <v>134</v>
      </c>
      <c r="V387" s="128">
        <f>Annual!V400</f>
        <v>23.8619003411306</v>
      </c>
      <c r="W387" s="128">
        <f>Annual!W400</f>
        <v>29.70609001670843</v>
      </c>
      <c r="X387" s="128">
        <f>Annual!X400</f>
        <v>33.767143205235307</v>
      </c>
      <c r="Y387" s="128">
        <f>Annual!Y400</f>
        <v>32.963928571428568</v>
      </c>
      <c r="Z387" s="128">
        <f>Annual!Z400</f>
        <v>35.437829643553329</v>
      </c>
      <c r="AA387" s="128">
        <f>Annual!AA400</f>
        <v>32.530192669172926</v>
      </c>
      <c r="AB387" s="128">
        <f>Annual!AB400</f>
        <v>29.378378446115285</v>
      </c>
      <c r="AC387" s="238">
        <f>Annual!AC400*(1+$AC$214)</f>
        <v>23.074750000000002</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38">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6.5813317913754199</v>
      </c>
      <c r="W394" s="128">
        <f>Annual!W407</f>
        <v>8.1932131066456346</v>
      </c>
      <c r="X394" s="128">
        <f>Annual!X407</f>
        <v>9.3132889628861815</v>
      </c>
      <c r="Y394" s="128">
        <f>Annual!Y407</f>
        <v>9.091754972332275</v>
      </c>
      <c r="Z394" s="128">
        <f>Annual!Z407</f>
        <v>9.7740796632383056</v>
      </c>
      <c r="AA394" s="128">
        <f>Annual!AA407</f>
        <v>8.9721266174331653</v>
      </c>
      <c r="AB394" s="128">
        <f>Annual!AB407</f>
        <v>8.1028272384996409</v>
      </c>
      <c r="AC394" s="238">
        <f>Annual!AC407*(1+$AC$214)</f>
        <v>6.3642284806325931</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8.3328258430973037</v>
      </c>
      <c r="W395" s="128">
        <f>Annual!W408</f>
        <v>10.373678166861136</v>
      </c>
      <c r="X395" s="128">
        <f>Annual!X408</f>
        <v>11.791840529278668</v>
      </c>
      <c r="Y395" s="128">
        <f>Annual!Y408</f>
        <v>11.511349555699251</v>
      </c>
      <c r="Z395" s="128">
        <f>Annual!Z408</f>
        <v>12.375261754323855</v>
      </c>
      <c r="AA395" s="128">
        <f>Annual!AA408</f>
        <v>11.359884429966366</v>
      </c>
      <c r="AB395" s="128">
        <f>Annual!AB408</f>
        <v>10.259237849640735</v>
      </c>
      <c r="AC395" s="238">
        <f>Annual!AC408*(1+$AC$214)</f>
        <v>8.0579446889894761</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133</v>
      </c>
      <c r="K396" s="128">
        <f>Annual!K409</f>
        <v>1082.0831899350651</v>
      </c>
      <c r="L396" s="128">
        <f>Annual!L409</f>
        <v>1082.0831899350651</v>
      </c>
      <c r="M396" s="128">
        <f>Annual!M409</f>
        <v>1082.0831899350651</v>
      </c>
      <c r="N396" s="128">
        <f>Annual!N409</f>
        <v>1082.0831899350651</v>
      </c>
      <c r="O396" s="128">
        <f>Annual!O409</f>
        <v>1082.0831899350651</v>
      </c>
      <c r="P396" s="128">
        <f>Annual!P409</f>
        <v>1082.0831899350651</v>
      </c>
      <c r="Q396" s="128">
        <f>Annual!Q409</f>
        <v>1082.0831899350651</v>
      </c>
      <c r="R396" s="128">
        <f>Annual!R409</f>
        <v>1082.0831899350651</v>
      </c>
      <c r="S396" s="128">
        <f>Annual!S409</f>
        <v>1082.0831899350651</v>
      </c>
      <c r="T396" s="86"/>
      <c r="U396" s="99" t="s">
        <v>133</v>
      </c>
      <c r="V396" s="128">
        <f>Annual!V409</f>
        <v>18.633528417353713</v>
      </c>
      <c r="W396" s="128">
        <f>Annual!W409</f>
        <v>23.197199912057684</v>
      </c>
      <c r="X396" s="128">
        <f>Annual!X409</f>
        <v>26.368437278361053</v>
      </c>
      <c r="Y396" s="128">
        <f>Annual!Y409</f>
        <v>25.74121469800042</v>
      </c>
      <c r="Z396" s="128">
        <f>Annual!Z409</f>
        <v>27.673060245511177</v>
      </c>
      <c r="AA396" s="128">
        <f>Annual!AA409</f>
        <v>25.402514504605676</v>
      </c>
      <c r="AB396" s="128">
        <f>Annual!AB409</f>
        <v>22.941293099270549</v>
      </c>
      <c r="AC396" s="238">
        <f>Annual!AC409*(1+$AC$214)</f>
        <v>18.018850288600294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134</v>
      </c>
      <c r="K397" s="128">
        <f>Annual!K410</f>
        <v>1108.1520833333329</v>
      </c>
      <c r="L397" s="128">
        <f>Annual!L410</f>
        <v>1108.1520833333329</v>
      </c>
      <c r="M397" s="128">
        <f>Annual!M410</f>
        <v>1108.1520833333329</v>
      </c>
      <c r="N397" s="128">
        <f>Annual!N410</f>
        <v>1108.1520833333329</v>
      </c>
      <c r="O397" s="128">
        <f>Annual!O410</f>
        <v>1108.1520833333329</v>
      </c>
      <c r="P397" s="128">
        <f>Annual!P410</f>
        <v>1108.1520833333329</v>
      </c>
      <c r="Q397" s="128">
        <f>Annual!Q410</f>
        <v>1108.1520833333329</v>
      </c>
      <c r="R397" s="128">
        <f>Annual!R410</f>
        <v>1108.1520833333329</v>
      </c>
      <c r="S397" s="128">
        <f>Annual!S410</f>
        <v>1108.1520833333329</v>
      </c>
      <c r="T397" s="86"/>
      <c r="U397" s="99" t="s">
        <v>134</v>
      </c>
      <c r="V397" s="128">
        <f>Annual!V410</f>
        <v>16.997433224264366</v>
      </c>
      <c r="W397" s="128">
        <f>Annual!W410</f>
        <v>21.16039687512432</v>
      </c>
      <c r="X397" s="128">
        <f>Annual!X410</f>
        <v>24.053187449443719</v>
      </c>
      <c r="Y397" s="128">
        <f>Annual!Y410</f>
        <v>23.481037414965989</v>
      </c>
      <c r="Z397" s="128">
        <f>Annual!Z410</f>
        <v>25.243259521157398</v>
      </c>
      <c r="AA397" s="128">
        <f>Annual!AA410</f>
        <v>23.172076396348015</v>
      </c>
      <c r="AB397" s="128">
        <f>Annual!AB410</f>
        <v>20.926959661057406</v>
      </c>
      <c r="AC397" s="238">
        <f>Annual!AC410*(1+$AC$214)</f>
        <v>16.436726190476193</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38">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6.5813317913754199</v>
      </c>
      <c r="W404" s="128">
        <f>Annual!W417</f>
        <v>8.1932131066456346</v>
      </c>
      <c r="X404" s="128">
        <f>Annual!X417</f>
        <v>9.3132889628861815</v>
      </c>
      <c r="Y404" s="128">
        <f>Annual!Y417</f>
        <v>9.091754972332275</v>
      </c>
      <c r="Z404" s="128">
        <f>Annual!Z417</f>
        <v>9.7740796632383056</v>
      </c>
      <c r="AA404" s="128">
        <f>Annual!AA417</f>
        <v>8.9721266174331653</v>
      </c>
      <c r="AB404" s="128">
        <f>Annual!AB417</f>
        <v>8.1028272384996409</v>
      </c>
      <c r="AC404" s="238">
        <f>Annual!AC417*(1+$AC$214)</f>
        <v>6.3642284806325931</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5.4163367980132477</v>
      </c>
      <c r="W405" s="128">
        <f>Annual!W418</f>
        <v>6.7428908084597392</v>
      </c>
      <c r="X405" s="128">
        <f>Annual!X418</f>
        <v>7.6646963440311344</v>
      </c>
      <c r="Y405" s="128">
        <f>Annual!Y418</f>
        <v>7.4823772112045139</v>
      </c>
      <c r="Z405" s="128">
        <f>Annual!Z418</f>
        <v>8.0439201403105063</v>
      </c>
      <c r="AA405" s="128">
        <f>Annual!AA418</f>
        <v>7.3839248794781387</v>
      </c>
      <c r="AB405" s="128">
        <f>Annual!AB418</f>
        <v>6.6685046022664789</v>
      </c>
      <c r="AC405" s="238">
        <f>Annual!AC418*(1+$AC$214)</f>
        <v>5.2376640478431602</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133</v>
      </c>
      <c r="K406" s="128">
        <f>Annual!K419</f>
        <v>1082.0831899350651</v>
      </c>
      <c r="L406" s="128">
        <f>Annual!L419</f>
        <v>1082.0831899350651</v>
      </c>
      <c r="M406" s="128">
        <f>Annual!M419</f>
        <v>1082.0831899350651</v>
      </c>
      <c r="N406" s="128">
        <f>Annual!N419</f>
        <v>1082.0831899350651</v>
      </c>
      <c r="O406" s="128">
        <f>Annual!O419</f>
        <v>1082.0831899350651</v>
      </c>
      <c r="P406" s="128">
        <f>Annual!P419</f>
        <v>1082.0831899350651</v>
      </c>
      <c r="Q406" s="128">
        <f>Annual!Q419</f>
        <v>1082.0831899350651</v>
      </c>
      <c r="R406" s="128">
        <f>Annual!R419</f>
        <v>1082.0831899350651</v>
      </c>
      <c r="S406" s="128">
        <f>Annual!S419</f>
        <v>1082.0831899350651</v>
      </c>
      <c r="T406" s="86"/>
      <c r="U406" s="99" t="s">
        <v>133</v>
      </c>
      <c r="V406" s="128">
        <f>Annual!V419</f>
        <v>18.633528417353713</v>
      </c>
      <c r="W406" s="128">
        <f>Annual!W419</f>
        <v>23.197199912057684</v>
      </c>
      <c r="X406" s="128">
        <f>Annual!X419</f>
        <v>26.368437278361053</v>
      </c>
      <c r="Y406" s="128">
        <f>Annual!Y419</f>
        <v>25.74121469800042</v>
      </c>
      <c r="Z406" s="128">
        <f>Annual!Z419</f>
        <v>27.673060245511177</v>
      </c>
      <c r="AA406" s="128">
        <f>Annual!AA419</f>
        <v>25.402514504605676</v>
      </c>
      <c r="AB406" s="128">
        <f>Annual!AB419</f>
        <v>22.941293099270549</v>
      </c>
      <c r="AC406" s="238">
        <f>Annual!AC419*(1+$AC$214)</f>
        <v>18.018850288600294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134</v>
      </c>
      <c r="K407" s="128">
        <f>Annual!K420</f>
        <v>1567.3314285714284</v>
      </c>
      <c r="L407" s="128">
        <f>Annual!L420</f>
        <v>1567.3314285714284</v>
      </c>
      <c r="M407" s="128">
        <f>Annual!M420</f>
        <v>1567.3314285714284</v>
      </c>
      <c r="N407" s="128">
        <f>Annual!N420</f>
        <v>1567.3314285714284</v>
      </c>
      <c r="O407" s="128">
        <f>Annual!O420</f>
        <v>1567.3314285714284</v>
      </c>
      <c r="P407" s="128">
        <f>Annual!P420</f>
        <v>1567.3314285714284</v>
      </c>
      <c r="Q407" s="128">
        <f>Annual!Q420</f>
        <v>1567.3314285714284</v>
      </c>
      <c r="R407" s="128">
        <f>Annual!R420</f>
        <v>1567.3314285714284</v>
      </c>
      <c r="S407" s="128">
        <f>Annual!S420</f>
        <v>1567.3314285714284</v>
      </c>
      <c r="T407" s="86"/>
      <c r="U407" s="99" t="s">
        <v>134</v>
      </c>
      <c r="V407" s="128">
        <f>Annual!V420</f>
        <v>23.8619003411306</v>
      </c>
      <c r="W407" s="128">
        <f>Annual!W420</f>
        <v>29.70609001670843</v>
      </c>
      <c r="X407" s="128">
        <f>Annual!X420</f>
        <v>33.767143205235307</v>
      </c>
      <c r="Y407" s="128">
        <f>Annual!Y420</f>
        <v>32.963928571428568</v>
      </c>
      <c r="Z407" s="128">
        <f>Annual!Z420</f>
        <v>35.437829643553329</v>
      </c>
      <c r="AA407" s="128">
        <f>Annual!AA420</f>
        <v>32.530192669172926</v>
      </c>
      <c r="AB407" s="128">
        <f>Annual!AB420</f>
        <v>29.378378446115285</v>
      </c>
      <c r="AC407" s="238">
        <f>Annual!AC420*(1+$AC$214)</f>
        <v>23.074750000000002</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38">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6.5813317913754199</v>
      </c>
      <c r="W414" s="128">
        <f>Annual!W427</f>
        <v>8.1932131066456346</v>
      </c>
      <c r="X414" s="128">
        <f>Annual!X427</f>
        <v>9.3132889628861815</v>
      </c>
      <c r="Y414" s="128">
        <f>Annual!Y427</f>
        <v>9.091754972332275</v>
      </c>
      <c r="Z414" s="128">
        <f>Annual!Z427</f>
        <v>9.7740796632383056</v>
      </c>
      <c r="AA414" s="128">
        <f>Annual!AA427</f>
        <v>8.9721266174331653</v>
      </c>
      <c r="AB414" s="128">
        <f>Annual!AB427</f>
        <v>8.1028272384996409</v>
      </c>
      <c r="AC414" s="238">
        <f>Annual!AC427*(1+$AC$214)</f>
        <v>6.3642284806325931</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5.4163367980132477</v>
      </c>
      <c r="W415" s="128">
        <f>Annual!W428</f>
        <v>6.7428908084597392</v>
      </c>
      <c r="X415" s="128">
        <f>Annual!X428</f>
        <v>7.6646963440311344</v>
      </c>
      <c r="Y415" s="128">
        <f>Annual!Y428</f>
        <v>7.4823772112045139</v>
      </c>
      <c r="Z415" s="128">
        <f>Annual!Z428</f>
        <v>8.0439201403105063</v>
      </c>
      <c r="AA415" s="128">
        <f>Annual!AA428</f>
        <v>7.3839248794781387</v>
      </c>
      <c r="AB415" s="128">
        <f>Annual!AB428</f>
        <v>6.6685046022664789</v>
      </c>
      <c r="AC415" s="238">
        <f>Annual!AC428*(1+$AC$214)</f>
        <v>5.2376640478431602</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133</v>
      </c>
      <c r="K416" s="128">
        <f>Annual!K429</f>
        <v>1082.0831899350651</v>
      </c>
      <c r="L416" s="128">
        <f>Annual!L429</f>
        <v>1082.0831899350651</v>
      </c>
      <c r="M416" s="128">
        <f>Annual!M429</f>
        <v>1082.0831899350651</v>
      </c>
      <c r="N416" s="128">
        <f>Annual!N429</f>
        <v>1082.0831899350651</v>
      </c>
      <c r="O416" s="128">
        <f>Annual!O429</f>
        <v>1082.0831899350651</v>
      </c>
      <c r="P416" s="128">
        <f>Annual!P429</f>
        <v>1082.0831899350651</v>
      </c>
      <c r="Q416" s="128">
        <f>Annual!Q429</f>
        <v>1082.0831899350651</v>
      </c>
      <c r="R416" s="128">
        <f>Annual!R429</f>
        <v>1082.0831899350651</v>
      </c>
      <c r="S416" s="128">
        <f>Annual!S429</f>
        <v>1082.0831899350651</v>
      </c>
      <c r="T416" s="86"/>
      <c r="U416" s="99" t="s">
        <v>133</v>
      </c>
      <c r="V416" s="128">
        <f>Annual!V429</f>
        <v>18.633528417353713</v>
      </c>
      <c r="W416" s="128">
        <f>Annual!W429</f>
        <v>23.197199912057684</v>
      </c>
      <c r="X416" s="128">
        <f>Annual!X429</f>
        <v>26.368437278361053</v>
      </c>
      <c r="Y416" s="128">
        <f>Annual!Y429</f>
        <v>25.74121469800042</v>
      </c>
      <c r="Z416" s="128">
        <f>Annual!Z429</f>
        <v>27.673060245511177</v>
      </c>
      <c r="AA416" s="128">
        <f>Annual!AA429</f>
        <v>25.402514504605676</v>
      </c>
      <c r="AB416" s="128">
        <f>Annual!AB429</f>
        <v>22.941293099270549</v>
      </c>
      <c r="AC416" s="238">
        <f>Annual!AC429*(1+$AC$214)</f>
        <v>18.018850288600294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134</v>
      </c>
      <c r="K417" s="128">
        <f>Annual!K430</f>
        <v>1108.1520833333329</v>
      </c>
      <c r="L417" s="128">
        <f>Annual!L430</f>
        <v>1108.1520833333329</v>
      </c>
      <c r="M417" s="128">
        <f>Annual!M430</f>
        <v>1108.1520833333329</v>
      </c>
      <c r="N417" s="128">
        <f>Annual!N430</f>
        <v>1108.1520833333329</v>
      </c>
      <c r="O417" s="128">
        <f>Annual!O430</f>
        <v>1108.1520833333329</v>
      </c>
      <c r="P417" s="128">
        <f>Annual!P430</f>
        <v>1108.1520833333329</v>
      </c>
      <c r="Q417" s="128">
        <f>Annual!Q430</f>
        <v>1108.1520833333329</v>
      </c>
      <c r="R417" s="128">
        <f>Annual!R430</f>
        <v>1108.1520833333329</v>
      </c>
      <c r="S417" s="128">
        <f>Annual!S430</f>
        <v>1108.1520833333329</v>
      </c>
      <c r="T417" s="86"/>
      <c r="U417" s="99" t="s">
        <v>134</v>
      </c>
      <c r="V417" s="128">
        <f>Annual!V430</f>
        <v>16.997433224264366</v>
      </c>
      <c r="W417" s="128">
        <f>Annual!W430</f>
        <v>21.16039687512432</v>
      </c>
      <c r="X417" s="128">
        <f>Annual!X430</f>
        <v>24.053187449443719</v>
      </c>
      <c r="Y417" s="128">
        <f>Annual!Y430</f>
        <v>23.481037414965989</v>
      </c>
      <c r="Z417" s="128">
        <f>Annual!Z430</f>
        <v>25.243259521157398</v>
      </c>
      <c r="AA417" s="128">
        <f>Annual!AA430</f>
        <v>23.172076396348015</v>
      </c>
      <c r="AB417" s="128">
        <f>Annual!AB430</f>
        <v>20.926959661057406</v>
      </c>
      <c r="AC417" s="238">
        <f>Annual!AC430*(1+$AC$214)</f>
        <v>16.436726190476193</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38">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367</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374</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0" t="s">
        <v>1000</v>
      </c>
      <c r="H611" s="890"/>
      <c r="I611" s="890"/>
      <c r="J611" s="890"/>
      <c r="K611" s="890"/>
      <c r="L611" s="890"/>
      <c r="M611" s="890"/>
      <c r="N611" s="890"/>
      <c r="O611" s="890"/>
      <c r="P611" s="890"/>
      <c r="Q611" s="890"/>
      <c r="R611" s="89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1002</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809</v>
      </c>
      <c r="I640" s="99" t="s">
        <v>369</v>
      </c>
      <c r="J640" s="109">
        <f>Annual!J653</f>
        <v>0.72</v>
      </c>
      <c r="K640" s="561">
        <f>Annual!K653</f>
        <v>5.5E-2</v>
      </c>
      <c r="L640" s="97">
        <f>Annual!L653</f>
        <v>400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374</v>
      </c>
      <c r="J645" s="109">
        <f>Annual!J658</f>
        <v>0.66</v>
      </c>
      <c r="K645" s="561">
        <f>Annual!K658</f>
        <v>0.105</v>
      </c>
      <c r="L645" s="97">
        <f>Annual!L658</f>
        <v>3800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377</v>
      </c>
      <c r="J648" s="109">
        <f>Annual!J661</f>
        <v>0.54</v>
      </c>
      <c r="K648" s="561">
        <f>Annual!K661</f>
        <v>0.06</v>
      </c>
      <c r="L648" s="97">
        <f>Annual!L661</f>
        <v>800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378</v>
      </c>
      <c r="J649" s="109">
        <f>Annual!J662</f>
        <v>0.52</v>
      </c>
      <c r="K649" s="561">
        <f>Annual!K662</f>
        <v>0.04</v>
      </c>
      <c r="L649" s="97">
        <f>Annual!L662</f>
        <v>650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382</v>
      </c>
      <c r="I650" s="99" t="s">
        <v>369</v>
      </c>
      <c r="J650" s="109">
        <f>Annual!J663</f>
        <v>0.72</v>
      </c>
      <c r="K650" s="561">
        <f>Annual!K663</f>
        <v>5.5E-2</v>
      </c>
      <c r="L650" s="97">
        <f>Annual!L663</f>
        <v>400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374</v>
      </c>
      <c r="J655" s="109">
        <f>Annual!J668</f>
        <v>0.66</v>
      </c>
      <c r="K655" s="561">
        <f>Annual!K668</f>
        <v>0.105</v>
      </c>
      <c r="L655" s="97">
        <f>Annual!L668</f>
        <v>3800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377</v>
      </c>
      <c r="J658" s="109">
        <f>Annual!J671</f>
        <v>0.54</v>
      </c>
      <c r="K658" s="561">
        <f>Annual!K671</f>
        <v>0.06</v>
      </c>
      <c r="L658" s="97">
        <f>Annual!L671</f>
        <v>800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378</v>
      </c>
      <c r="J659" s="109">
        <f>Annual!J672</f>
        <v>0.52</v>
      </c>
      <c r="K659" s="561">
        <f>Annual!K672</f>
        <v>0.04</v>
      </c>
      <c r="L659" s="97">
        <f>Annual!L672</f>
        <v>650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780</v>
      </c>
      <c r="I660" s="99" t="s">
        <v>369</v>
      </c>
      <c r="J660" s="109">
        <f>Annual!J673</f>
        <v>0.72</v>
      </c>
      <c r="K660" s="561">
        <f>Annual!K673</f>
        <v>5.5E-2</v>
      </c>
      <c r="L660" s="97">
        <f>Annual!L673</f>
        <v>400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374</v>
      </c>
      <c r="J665" s="109">
        <f>Annual!J678</f>
        <v>0.66</v>
      </c>
      <c r="K665" s="561">
        <f>Annual!K678</f>
        <v>0.105</v>
      </c>
      <c r="L665" s="97">
        <f>Annual!L678</f>
        <v>3800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377</v>
      </c>
      <c r="J668" s="109">
        <f>Annual!J681</f>
        <v>0.54</v>
      </c>
      <c r="K668" s="561">
        <f>Annual!K681</f>
        <v>0.06</v>
      </c>
      <c r="L668" s="97">
        <f>Annual!L681</f>
        <v>800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378</v>
      </c>
      <c r="J669" s="109">
        <f>Annual!J682</f>
        <v>0.52</v>
      </c>
      <c r="K669" s="561">
        <f>Annual!K682</f>
        <v>0.04</v>
      </c>
      <c r="L669" s="97">
        <f>Annual!L682</f>
        <v>650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781</v>
      </c>
      <c r="I670" s="99" t="s">
        <v>369</v>
      </c>
      <c r="J670" s="109">
        <f>Annual!J683</f>
        <v>0.72</v>
      </c>
      <c r="K670" s="561">
        <f>Annual!K683</f>
        <v>5.5E-2</v>
      </c>
      <c r="L670" s="97">
        <f>Annual!L683</f>
        <v>400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374</v>
      </c>
      <c r="J675" s="109">
        <f>Annual!J688</f>
        <v>0.66</v>
      </c>
      <c r="K675" s="561">
        <f>Annual!K688</f>
        <v>0.105</v>
      </c>
      <c r="L675" s="97">
        <f>Annual!L688</f>
        <v>3800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377</v>
      </c>
      <c r="J678" s="109">
        <f>Annual!J691</f>
        <v>0.54</v>
      </c>
      <c r="K678" s="561">
        <f>Annual!K691</f>
        <v>0.06</v>
      </c>
      <c r="L678" s="97">
        <f>Annual!L691</f>
        <v>800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378</v>
      </c>
      <c r="J679" s="109">
        <f>Annual!J692</f>
        <v>0.52</v>
      </c>
      <c r="K679" s="561">
        <f>Annual!K692</f>
        <v>0.04</v>
      </c>
      <c r="L679" s="97">
        <f>Annual!L692</f>
        <v>650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782</v>
      </c>
      <c r="I680" s="99" t="s">
        <v>369</v>
      </c>
      <c r="J680" s="109">
        <f>Annual!J693</f>
        <v>0.72</v>
      </c>
      <c r="K680" s="561">
        <f>Annual!K693</f>
        <v>5.5E-2</v>
      </c>
      <c r="L680" s="97">
        <f>Annual!L693</f>
        <v>400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374</v>
      </c>
      <c r="J685" s="109">
        <f>Annual!J698</f>
        <v>0.66</v>
      </c>
      <c r="K685" s="561">
        <f>Annual!K698</f>
        <v>0.105</v>
      </c>
      <c r="L685" s="97">
        <f>Annual!L698</f>
        <v>3800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377</v>
      </c>
      <c r="J688" s="109">
        <f>Annual!J701</f>
        <v>0.54</v>
      </c>
      <c r="K688" s="561">
        <f>Annual!K701</f>
        <v>0.06</v>
      </c>
      <c r="L688" s="97">
        <f>Annual!L701</f>
        <v>800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378</v>
      </c>
      <c r="J689" s="109">
        <f>Annual!J702</f>
        <v>0.52</v>
      </c>
      <c r="K689" s="561">
        <f>Annual!K702</f>
        <v>0.04</v>
      </c>
      <c r="L689" s="97">
        <f>Annual!L702</f>
        <v>650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783</v>
      </c>
      <c r="I690" s="99" t="s">
        <v>369</v>
      </c>
      <c r="J690" s="109">
        <f>Annual!J703</f>
        <v>0.72</v>
      </c>
      <c r="K690" s="561">
        <f>Annual!K703</f>
        <v>5.5E-2</v>
      </c>
      <c r="L690" s="97">
        <f>Annual!L703</f>
        <v>400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374</v>
      </c>
      <c r="J695" s="109">
        <f>Annual!J708</f>
        <v>0.66</v>
      </c>
      <c r="K695" s="561">
        <f>Annual!K708</f>
        <v>0.105</v>
      </c>
      <c r="L695" s="97">
        <f>Annual!L708</f>
        <v>3800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377</v>
      </c>
      <c r="J698" s="109">
        <f>Annual!J711</f>
        <v>0.54</v>
      </c>
      <c r="K698" s="561">
        <f>Annual!K711</f>
        <v>0.06</v>
      </c>
      <c r="L698" s="97">
        <f>Annual!L711</f>
        <v>800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378</v>
      </c>
      <c r="J699" s="109">
        <f>Annual!J712</f>
        <v>0.52</v>
      </c>
      <c r="K699" s="561">
        <f>Annual!K712</f>
        <v>0.04</v>
      </c>
      <c r="L699" s="97">
        <f>Annual!L712</f>
        <v>650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784</v>
      </c>
      <c r="I700" s="99" t="s">
        <v>369</v>
      </c>
      <c r="J700" s="109">
        <f>Annual!J713</f>
        <v>0.72</v>
      </c>
      <c r="K700" s="561">
        <f>Annual!K713</f>
        <v>5.5E-2</v>
      </c>
      <c r="L700" s="97">
        <f>Annual!L713</f>
        <v>400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374</v>
      </c>
      <c r="J705" s="109">
        <f>Annual!J718</f>
        <v>0.66</v>
      </c>
      <c r="K705" s="561">
        <f>Annual!K718</f>
        <v>0.105</v>
      </c>
      <c r="L705" s="97">
        <f>Annual!L718</f>
        <v>3800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377</v>
      </c>
      <c r="J708" s="109">
        <f>Annual!J721</f>
        <v>0.54</v>
      </c>
      <c r="K708" s="561">
        <f>Annual!K721</f>
        <v>0.06</v>
      </c>
      <c r="L708" s="97">
        <f>Annual!L721</f>
        <v>800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378</v>
      </c>
      <c r="J709" s="109">
        <f>Annual!J722</f>
        <v>0.52</v>
      </c>
      <c r="K709" s="561">
        <f>Annual!K722</f>
        <v>0.04</v>
      </c>
      <c r="L709" s="97">
        <f>Annual!L722</f>
        <v>650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785</v>
      </c>
      <c r="I710" s="99" t="s">
        <v>369</v>
      </c>
      <c r="J710" s="109">
        <f>Annual!J723</f>
        <v>0.72</v>
      </c>
      <c r="K710" s="561">
        <f>Annual!K723</f>
        <v>5.5E-2</v>
      </c>
      <c r="L710" s="97">
        <f>Annual!L723</f>
        <v>400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374</v>
      </c>
      <c r="J715" s="109">
        <f>Annual!J728</f>
        <v>0.66</v>
      </c>
      <c r="K715" s="561">
        <f>Annual!K728</f>
        <v>0.105</v>
      </c>
      <c r="L715" s="97">
        <f>Annual!L728</f>
        <v>3800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377</v>
      </c>
      <c r="J718" s="109">
        <f>Annual!J731</f>
        <v>0.54</v>
      </c>
      <c r="K718" s="561">
        <f>Annual!K731</f>
        <v>0.06</v>
      </c>
      <c r="L718" s="97">
        <f>Annual!L731</f>
        <v>800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378</v>
      </c>
      <c r="J719" s="109">
        <f>Annual!J732</f>
        <v>0.52</v>
      </c>
      <c r="K719" s="561">
        <f>Annual!K732</f>
        <v>0.04</v>
      </c>
      <c r="L719" s="97">
        <f>Annual!L732</f>
        <v>650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786</v>
      </c>
      <c r="I720" s="99" t="s">
        <v>369</v>
      </c>
      <c r="J720" s="109">
        <f>Annual!J733</f>
        <v>0.72</v>
      </c>
      <c r="K720" s="561">
        <f>Annual!K733</f>
        <v>5.5E-2</v>
      </c>
      <c r="L720" s="97">
        <f>Annual!L733</f>
        <v>400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374</v>
      </c>
      <c r="J725" s="109">
        <f>Annual!J738</f>
        <v>0.66</v>
      </c>
      <c r="K725" s="561">
        <f>Annual!K738</f>
        <v>0.105</v>
      </c>
      <c r="L725" s="97">
        <f>Annual!L738</f>
        <v>3800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377</v>
      </c>
      <c r="J728" s="109">
        <f>Annual!J741</f>
        <v>0.54</v>
      </c>
      <c r="K728" s="561">
        <f>Annual!K741</f>
        <v>0.06</v>
      </c>
      <c r="L728" s="97">
        <f>Annual!L741</f>
        <v>800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378</v>
      </c>
      <c r="J729" s="109">
        <f>Annual!J742</f>
        <v>0.52</v>
      </c>
      <c r="K729" s="561">
        <f>Annual!K742</f>
        <v>0.04</v>
      </c>
      <c r="L729" s="97">
        <f>Annual!L742</f>
        <v>650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787</v>
      </c>
      <c r="I730" s="99" t="s">
        <v>369</v>
      </c>
      <c r="J730" s="109">
        <f>Annual!J743</f>
        <v>0.72</v>
      </c>
      <c r="K730" s="561">
        <f>Annual!K743</f>
        <v>5.5E-2</v>
      </c>
      <c r="L730" s="97">
        <f>Annual!L743</f>
        <v>400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374</v>
      </c>
      <c r="J735" s="109">
        <f>Annual!J748</f>
        <v>0.66</v>
      </c>
      <c r="K735" s="561">
        <f>Annual!K748</f>
        <v>0.105</v>
      </c>
      <c r="L735" s="97">
        <f>Annual!L748</f>
        <v>3800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377</v>
      </c>
      <c r="J738" s="109">
        <f>Annual!J751</f>
        <v>0.54</v>
      </c>
      <c r="K738" s="561">
        <f>Annual!K751</f>
        <v>0.06</v>
      </c>
      <c r="L738" s="97">
        <f>Annual!L751</f>
        <v>800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378</v>
      </c>
      <c r="J739" s="109">
        <f>Annual!J752</f>
        <v>0.52</v>
      </c>
      <c r="K739" s="561">
        <f>Annual!K752</f>
        <v>0.04</v>
      </c>
      <c r="L739" s="97">
        <f>Annual!L752</f>
        <v>650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4" customHeight="1" outlineLevel="1" collapsed="1" x14ac:dyDescent="0.3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84"/>
      <c r="M755" s="882"/>
      <c r="N755" s="88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369</v>
      </c>
      <c r="I879" s="96">
        <v>0.8</v>
      </c>
      <c r="J879" s="96">
        <v>0.8</v>
      </c>
      <c r="K879" s="96">
        <v>0.8</v>
      </c>
      <c r="L879" s="96">
        <v>0.8</v>
      </c>
      <c r="M879" s="96">
        <v>0.8</v>
      </c>
      <c r="N879" s="96">
        <v>0.8</v>
      </c>
      <c r="O879" s="96">
        <v>0.8</v>
      </c>
      <c r="P879" s="96">
        <v>0.8</v>
      </c>
      <c r="Q879" s="96">
        <v>0.8</v>
      </c>
      <c r="R879" s="96">
        <v>0.8</v>
      </c>
      <c r="T879" s="670">
        <v>300</v>
      </c>
      <c r="U879" s="670">
        <v>300</v>
      </c>
      <c r="V879" s="670">
        <v>300</v>
      </c>
      <c r="W879" s="670">
        <v>300</v>
      </c>
      <c r="X879" s="670">
        <v>300</v>
      </c>
      <c r="Y879" s="670">
        <v>300</v>
      </c>
      <c r="Z879" s="670">
        <v>300</v>
      </c>
      <c r="AA879" s="670">
        <v>300</v>
      </c>
      <c r="AB879" s="670">
        <v>300</v>
      </c>
      <c r="AC879" s="670">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809</v>
      </c>
      <c r="J905" s="143" t="s">
        <v>369</v>
      </c>
      <c r="K905" s="673">
        <f>Annual!K918</f>
        <v>500</v>
      </c>
      <c r="L905" s="673">
        <f>Annual!L918</f>
        <v>500</v>
      </c>
      <c r="M905" s="673">
        <f>Annual!M918</f>
        <v>500</v>
      </c>
      <c r="N905" s="673">
        <f>Annual!N918</f>
        <v>500</v>
      </c>
      <c r="O905" s="673">
        <f>Annual!O918</f>
        <v>500</v>
      </c>
      <c r="P905" s="673">
        <f>Annual!P918</f>
        <v>500</v>
      </c>
      <c r="Q905" s="673">
        <f>Annual!Q918</f>
        <v>500</v>
      </c>
      <c r="R905" s="673">
        <f>Annual!R918</f>
        <v>500</v>
      </c>
      <c r="S905" s="673">
        <f>Annual!S918</f>
        <v>500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370</v>
      </c>
      <c r="K906" s="673">
        <f>Annual!K919</f>
        <v>100</v>
      </c>
      <c r="L906" s="673">
        <f>Annual!L919</f>
        <v>100</v>
      </c>
      <c r="M906" s="673">
        <f>Annual!M919</f>
        <v>100</v>
      </c>
      <c r="N906" s="673">
        <f>Annual!N919</f>
        <v>100</v>
      </c>
      <c r="O906" s="673">
        <f>Annual!O919</f>
        <v>100</v>
      </c>
      <c r="P906" s="673">
        <f>Annual!P919</f>
        <v>100</v>
      </c>
      <c r="Q906" s="673">
        <f>Annual!Q919</f>
        <v>100</v>
      </c>
      <c r="R906" s="673">
        <f>Annual!R919</f>
        <v>100</v>
      </c>
      <c r="S906" s="673">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375</v>
      </c>
      <c r="K911" s="673">
        <f>Annual!K924</f>
        <v>500</v>
      </c>
      <c r="L911" s="673">
        <f>Annual!L924</f>
        <v>500</v>
      </c>
      <c r="M911" s="673">
        <f>Annual!M924</f>
        <v>500</v>
      </c>
      <c r="N911" s="673">
        <f>Annual!N924</f>
        <v>500</v>
      </c>
      <c r="O911" s="673">
        <f>Annual!O924</f>
        <v>500</v>
      </c>
      <c r="P911" s="673">
        <f>Annual!P924</f>
        <v>500</v>
      </c>
      <c r="Q911" s="673">
        <f>Annual!Q924</f>
        <v>500</v>
      </c>
      <c r="R911" s="673">
        <f>Annual!R924</f>
        <v>500</v>
      </c>
      <c r="S911" s="673">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376</v>
      </c>
      <c r="K912" s="673">
        <f>Annual!K925</f>
        <v>500</v>
      </c>
      <c r="L912" s="673">
        <f>Annual!L925</f>
        <v>500</v>
      </c>
      <c r="M912" s="673">
        <f>Annual!M925</f>
        <v>500</v>
      </c>
      <c r="N912" s="673">
        <f>Annual!N925</f>
        <v>500</v>
      </c>
      <c r="O912" s="673">
        <f>Annual!O925</f>
        <v>500</v>
      </c>
      <c r="P912" s="673">
        <f>Annual!P925</f>
        <v>500</v>
      </c>
      <c r="Q912" s="673">
        <f>Annual!Q925</f>
        <v>500</v>
      </c>
      <c r="R912" s="673">
        <f>Annual!R925</f>
        <v>500</v>
      </c>
      <c r="S912" s="673">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377</v>
      </c>
      <c r="K913" s="673">
        <f>Annual!K926</f>
        <v>500</v>
      </c>
      <c r="L913" s="673">
        <f>Annual!L926</f>
        <v>500</v>
      </c>
      <c r="M913" s="673">
        <f>Annual!M926</f>
        <v>500</v>
      </c>
      <c r="N913" s="673">
        <f>Annual!N926</f>
        <v>500</v>
      </c>
      <c r="O913" s="673">
        <f>Annual!O926</f>
        <v>500</v>
      </c>
      <c r="P913" s="673">
        <f>Annual!P926</f>
        <v>500</v>
      </c>
      <c r="Q913" s="673">
        <f>Annual!Q926</f>
        <v>500</v>
      </c>
      <c r="R913" s="673">
        <f>Annual!R926</f>
        <v>500</v>
      </c>
      <c r="S913" s="673">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378</v>
      </c>
      <c r="K914" s="673">
        <f>Annual!K927</f>
        <v>500</v>
      </c>
      <c r="L914" s="673">
        <f>Annual!L927</f>
        <v>500</v>
      </c>
      <c r="M914" s="673">
        <f>Annual!M927</f>
        <v>500</v>
      </c>
      <c r="N914" s="673">
        <f>Annual!N927</f>
        <v>500</v>
      </c>
      <c r="O914" s="673">
        <f>Annual!O927</f>
        <v>500</v>
      </c>
      <c r="P914" s="673">
        <f>Annual!P927</f>
        <v>500</v>
      </c>
      <c r="Q914" s="673">
        <f>Annual!Q927</f>
        <v>500</v>
      </c>
      <c r="R914" s="673">
        <f>Annual!R927</f>
        <v>500</v>
      </c>
      <c r="S914" s="673">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382</v>
      </c>
      <c r="J915" s="99" t="s">
        <v>367</v>
      </c>
      <c r="K915" s="673">
        <f>Annual!K928</f>
        <v>500</v>
      </c>
      <c r="L915" s="673">
        <f>Annual!L928</f>
        <v>500</v>
      </c>
      <c r="M915" s="673">
        <f>Annual!M928</f>
        <v>500</v>
      </c>
      <c r="N915" s="673">
        <f>Annual!N928</f>
        <v>500</v>
      </c>
      <c r="O915" s="673">
        <f>Annual!O928</f>
        <v>500</v>
      </c>
      <c r="P915" s="673">
        <f>Annual!P928</f>
        <v>500</v>
      </c>
      <c r="Q915" s="673">
        <f>Annual!Q928</f>
        <v>500</v>
      </c>
      <c r="R915" s="673">
        <f>Annual!R928</f>
        <v>500</v>
      </c>
      <c r="S915" s="673">
        <f>Annual!S928</f>
        <v>500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131</v>
      </c>
      <c r="K916" s="673">
        <f>Annual!K929</f>
        <v>100</v>
      </c>
      <c r="L916" s="673">
        <f>Annual!L929</f>
        <v>100</v>
      </c>
      <c r="M916" s="673">
        <f>Annual!M929</f>
        <v>100</v>
      </c>
      <c r="N916" s="673">
        <f>Annual!N929</f>
        <v>100</v>
      </c>
      <c r="O916" s="673">
        <f>Annual!O929</f>
        <v>100</v>
      </c>
      <c r="P916" s="673">
        <f>Annual!P929</f>
        <v>100</v>
      </c>
      <c r="Q916" s="673">
        <f>Annual!Q929</f>
        <v>100</v>
      </c>
      <c r="R916" s="673">
        <f>Annual!R929</f>
        <v>100</v>
      </c>
      <c r="S916" s="673">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136</v>
      </c>
      <c r="K921" s="673">
        <f>Annual!K934</f>
        <v>500</v>
      </c>
      <c r="L921" s="673">
        <f>Annual!L934</f>
        <v>500</v>
      </c>
      <c r="M921" s="673">
        <f>Annual!M934</f>
        <v>500</v>
      </c>
      <c r="N921" s="673">
        <f>Annual!N934</f>
        <v>500</v>
      </c>
      <c r="O921" s="673">
        <f>Annual!O934</f>
        <v>500</v>
      </c>
      <c r="P921" s="673">
        <f>Annual!P934</f>
        <v>500</v>
      </c>
      <c r="Q921" s="673">
        <f>Annual!Q934</f>
        <v>500</v>
      </c>
      <c r="R921" s="673">
        <f>Annual!R934</f>
        <v>500</v>
      </c>
      <c r="S921" s="673">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137</v>
      </c>
      <c r="K922" s="673">
        <f>Annual!K935</f>
        <v>500</v>
      </c>
      <c r="L922" s="673">
        <f>Annual!L935</f>
        <v>500</v>
      </c>
      <c r="M922" s="673">
        <f>Annual!M935</f>
        <v>500</v>
      </c>
      <c r="N922" s="673">
        <f>Annual!N935</f>
        <v>500</v>
      </c>
      <c r="O922" s="673">
        <f>Annual!O935</f>
        <v>500</v>
      </c>
      <c r="P922" s="673">
        <f>Annual!P935</f>
        <v>500</v>
      </c>
      <c r="Q922" s="673">
        <f>Annual!Q935</f>
        <v>500</v>
      </c>
      <c r="R922" s="673">
        <f>Annual!R935</f>
        <v>500</v>
      </c>
      <c r="S922" s="673">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138</v>
      </c>
      <c r="K923" s="673">
        <f>Annual!K936</f>
        <v>500</v>
      </c>
      <c r="L923" s="673">
        <f>Annual!L936</f>
        <v>500</v>
      </c>
      <c r="M923" s="673">
        <f>Annual!M936</f>
        <v>500</v>
      </c>
      <c r="N923" s="673">
        <f>Annual!N936</f>
        <v>500</v>
      </c>
      <c r="O923" s="673">
        <f>Annual!O936</f>
        <v>500</v>
      </c>
      <c r="P923" s="673">
        <f>Annual!P936</f>
        <v>500</v>
      </c>
      <c r="Q923" s="673">
        <f>Annual!Q936</f>
        <v>500</v>
      </c>
      <c r="R923" s="673">
        <f>Annual!R936</f>
        <v>500</v>
      </c>
      <c r="S923" s="673">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139</v>
      </c>
      <c r="K924" s="673">
        <f>Annual!K937</f>
        <v>500</v>
      </c>
      <c r="L924" s="673">
        <f>Annual!L937</f>
        <v>500</v>
      </c>
      <c r="M924" s="673">
        <f>Annual!M937</f>
        <v>500</v>
      </c>
      <c r="N924" s="673">
        <f>Annual!N937</f>
        <v>500</v>
      </c>
      <c r="O924" s="673">
        <f>Annual!O937</f>
        <v>500</v>
      </c>
      <c r="P924" s="673">
        <f>Annual!P937</f>
        <v>500</v>
      </c>
      <c r="Q924" s="673">
        <f>Annual!Q937</f>
        <v>500</v>
      </c>
      <c r="R924" s="673">
        <f>Annual!R937</f>
        <v>500</v>
      </c>
      <c r="S924" s="673">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780</v>
      </c>
      <c r="J925" s="99" t="s">
        <v>367</v>
      </c>
      <c r="K925" s="673">
        <f>Annual!K938</f>
        <v>500</v>
      </c>
      <c r="L925" s="673">
        <f>Annual!L938</f>
        <v>500</v>
      </c>
      <c r="M925" s="673">
        <f>Annual!M938</f>
        <v>500</v>
      </c>
      <c r="N925" s="673">
        <f>Annual!N938</f>
        <v>500</v>
      </c>
      <c r="O925" s="673">
        <f>Annual!O938</f>
        <v>500</v>
      </c>
      <c r="P925" s="673">
        <f>Annual!P938</f>
        <v>500</v>
      </c>
      <c r="Q925" s="673">
        <f>Annual!Q938</f>
        <v>500</v>
      </c>
      <c r="R925" s="673">
        <f>Annual!R938</f>
        <v>500</v>
      </c>
      <c r="S925" s="673">
        <f>Annual!S938</f>
        <v>500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131</v>
      </c>
      <c r="K926" s="673">
        <f>Annual!K939</f>
        <v>100</v>
      </c>
      <c r="L926" s="673">
        <f>Annual!L939</f>
        <v>100</v>
      </c>
      <c r="M926" s="673">
        <f>Annual!M939</f>
        <v>100</v>
      </c>
      <c r="N926" s="673">
        <f>Annual!N939</f>
        <v>100</v>
      </c>
      <c r="O926" s="673">
        <f>Annual!O939</f>
        <v>100</v>
      </c>
      <c r="P926" s="673">
        <f>Annual!P939</f>
        <v>100</v>
      </c>
      <c r="Q926" s="673">
        <f>Annual!Q939</f>
        <v>100</v>
      </c>
      <c r="R926" s="673">
        <f>Annual!R939</f>
        <v>100</v>
      </c>
      <c r="S926" s="673">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136</v>
      </c>
      <c r="K931" s="673">
        <f>Annual!K944</f>
        <v>500</v>
      </c>
      <c r="L931" s="673">
        <f>Annual!L944</f>
        <v>500</v>
      </c>
      <c r="M931" s="673">
        <f>Annual!M944</f>
        <v>500</v>
      </c>
      <c r="N931" s="673">
        <f>Annual!N944</f>
        <v>500</v>
      </c>
      <c r="O931" s="673">
        <f>Annual!O944</f>
        <v>500</v>
      </c>
      <c r="P931" s="673">
        <f>Annual!P944</f>
        <v>500</v>
      </c>
      <c r="Q931" s="673">
        <f>Annual!Q944</f>
        <v>500</v>
      </c>
      <c r="R931" s="673">
        <f>Annual!R944</f>
        <v>500</v>
      </c>
      <c r="S931" s="673">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137</v>
      </c>
      <c r="K932" s="673">
        <f>Annual!K945</f>
        <v>500</v>
      </c>
      <c r="L932" s="673">
        <f>Annual!L945</f>
        <v>500</v>
      </c>
      <c r="M932" s="673">
        <f>Annual!M945</f>
        <v>500</v>
      </c>
      <c r="N932" s="673">
        <f>Annual!N945</f>
        <v>500</v>
      </c>
      <c r="O932" s="673">
        <f>Annual!O945</f>
        <v>500</v>
      </c>
      <c r="P932" s="673">
        <f>Annual!P945</f>
        <v>500</v>
      </c>
      <c r="Q932" s="673">
        <f>Annual!Q945</f>
        <v>500</v>
      </c>
      <c r="R932" s="673">
        <f>Annual!R945</f>
        <v>500</v>
      </c>
      <c r="S932" s="673">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138</v>
      </c>
      <c r="K933" s="673">
        <f>Annual!K946</f>
        <v>500</v>
      </c>
      <c r="L933" s="673">
        <f>Annual!L946</f>
        <v>500</v>
      </c>
      <c r="M933" s="673">
        <f>Annual!M946</f>
        <v>500</v>
      </c>
      <c r="N933" s="673">
        <f>Annual!N946</f>
        <v>500</v>
      </c>
      <c r="O933" s="673">
        <f>Annual!O946</f>
        <v>500</v>
      </c>
      <c r="P933" s="673">
        <f>Annual!P946</f>
        <v>500</v>
      </c>
      <c r="Q933" s="673">
        <f>Annual!Q946</f>
        <v>500</v>
      </c>
      <c r="R933" s="673">
        <f>Annual!R946</f>
        <v>500</v>
      </c>
      <c r="S933" s="673">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139</v>
      </c>
      <c r="K934" s="673">
        <f>Annual!K947</f>
        <v>500</v>
      </c>
      <c r="L934" s="673">
        <f>Annual!L947</f>
        <v>500</v>
      </c>
      <c r="M934" s="673">
        <f>Annual!M947</f>
        <v>500</v>
      </c>
      <c r="N934" s="673">
        <f>Annual!N947</f>
        <v>500</v>
      </c>
      <c r="O934" s="673">
        <f>Annual!O947</f>
        <v>500</v>
      </c>
      <c r="P934" s="673">
        <f>Annual!P947</f>
        <v>500</v>
      </c>
      <c r="Q934" s="673">
        <f>Annual!Q947</f>
        <v>500</v>
      </c>
      <c r="R934" s="673">
        <f>Annual!R947</f>
        <v>500</v>
      </c>
      <c r="S934" s="673">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781</v>
      </c>
      <c r="J935" s="99" t="s">
        <v>367</v>
      </c>
      <c r="K935" s="673">
        <f>Annual!K948</f>
        <v>500</v>
      </c>
      <c r="L935" s="673">
        <f>Annual!L948</f>
        <v>500</v>
      </c>
      <c r="M935" s="673">
        <f>Annual!M948</f>
        <v>500</v>
      </c>
      <c r="N935" s="673">
        <f>Annual!N948</f>
        <v>500</v>
      </c>
      <c r="O935" s="673">
        <f>Annual!O948</f>
        <v>500</v>
      </c>
      <c r="P935" s="673">
        <f>Annual!P948</f>
        <v>500</v>
      </c>
      <c r="Q935" s="673">
        <f>Annual!Q948</f>
        <v>500</v>
      </c>
      <c r="R935" s="673">
        <f>Annual!R948</f>
        <v>500</v>
      </c>
      <c r="S935" s="673">
        <f>Annual!S948</f>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131</v>
      </c>
      <c r="K936" s="673">
        <f>Annual!K949</f>
        <v>100</v>
      </c>
      <c r="L936" s="673">
        <f>Annual!L949</f>
        <v>100</v>
      </c>
      <c r="M936" s="673">
        <f>Annual!M949</f>
        <v>100</v>
      </c>
      <c r="N936" s="673">
        <f>Annual!N949</f>
        <v>100</v>
      </c>
      <c r="O936" s="673">
        <f>Annual!O949</f>
        <v>100</v>
      </c>
      <c r="P936" s="673">
        <f>Annual!P949</f>
        <v>100</v>
      </c>
      <c r="Q936" s="673">
        <f>Annual!Q949</f>
        <v>100</v>
      </c>
      <c r="R936" s="673">
        <f>Annual!R949</f>
        <v>100</v>
      </c>
      <c r="S936" s="673">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136</v>
      </c>
      <c r="K941" s="673">
        <f>Annual!K954</f>
        <v>500</v>
      </c>
      <c r="L941" s="673">
        <f>Annual!L954</f>
        <v>500</v>
      </c>
      <c r="M941" s="673">
        <f>Annual!M954</f>
        <v>500</v>
      </c>
      <c r="N941" s="673">
        <f>Annual!N954</f>
        <v>500</v>
      </c>
      <c r="O941" s="673">
        <f>Annual!O954</f>
        <v>500</v>
      </c>
      <c r="P941" s="673">
        <f>Annual!P954</f>
        <v>500</v>
      </c>
      <c r="Q941" s="673">
        <f>Annual!Q954</f>
        <v>500</v>
      </c>
      <c r="R941" s="673">
        <f>Annual!R954</f>
        <v>500</v>
      </c>
      <c r="S941" s="673">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137</v>
      </c>
      <c r="K942" s="673">
        <f>Annual!K955</f>
        <v>500</v>
      </c>
      <c r="L942" s="673">
        <f>Annual!L955</f>
        <v>500</v>
      </c>
      <c r="M942" s="673">
        <f>Annual!M955</f>
        <v>500</v>
      </c>
      <c r="N942" s="673">
        <f>Annual!N955</f>
        <v>500</v>
      </c>
      <c r="O942" s="673">
        <f>Annual!O955</f>
        <v>500</v>
      </c>
      <c r="P942" s="673">
        <f>Annual!P955</f>
        <v>500</v>
      </c>
      <c r="Q942" s="673">
        <f>Annual!Q955</f>
        <v>500</v>
      </c>
      <c r="R942" s="673">
        <f>Annual!R955</f>
        <v>500</v>
      </c>
      <c r="S942" s="673">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138</v>
      </c>
      <c r="K943" s="673">
        <f>Annual!K956</f>
        <v>500</v>
      </c>
      <c r="L943" s="673">
        <f>Annual!L956</f>
        <v>500</v>
      </c>
      <c r="M943" s="673">
        <f>Annual!M956</f>
        <v>500</v>
      </c>
      <c r="N943" s="673">
        <f>Annual!N956</f>
        <v>500</v>
      </c>
      <c r="O943" s="673">
        <f>Annual!O956</f>
        <v>500</v>
      </c>
      <c r="P943" s="673">
        <f>Annual!P956</f>
        <v>500</v>
      </c>
      <c r="Q943" s="673">
        <f>Annual!Q956</f>
        <v>500</v>
      </c>
      <c r="R943" s="673">
        <f>Annual!R956</f>
        <v>500</v>
      </c>
      <c r="S943" s="673">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139</v>
      </c>
      <c r="K944" s="673">
        <f>Annual!K957</f>
        <v>500</v>
      </c>
      <c r="L944" s="673">
        <f>Annual!L957</f>
        <v>500</v>
      </c>
      <c r="M944" s="673">
        <f>Annual!M957</f>
        <v>500</v>
      </c>
      <c r="N944" s="673">
        <f>Annual!N957</f>
        <v>500</v>
      </c>
      <c r="O944" s="673">
        <f>Annual!O957</f>
        <v>500</v>
      </c>
      <c r="P944" s="673">
        <f>Annual!P957</f>
        <v>500</v>
      </c>
      <c r="Q944" s="673">
        <f>Annual!Q957</f>
        <v>500</v>
      </c>
      <c r="R944" s="673">
        <f>Annual!R957</f>
        <v>500</v>
      </c>
      <c r="S944" s="673">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782</v>
      </c>
      <c r="J945" s="99" t="s">
        <v>367</v>
      </c>
      <c r="K945" s="673">
        <f>Annual!K958</f>
        <v>500</v>
      </c>
      <c r="L945" s="673">
        <f>Annual!L958</f>
        <v>500</v>
      </c>
      <c r="M945" s="673">
        <f>Annual!M958</f>
        <v>500</v>
      </c>
      <c r="N945" s="673">
        <f>Annual!N958</f>
        <v>500</v>
      </c>
      <c r="O945" s="673">
        <f>Annual!O958</f>
        <v>500</v>
      </c>
      <c r="P945" s="673">
        <f>Annual!P958</f>
        <v>500</v>
      </c>
      <c r="Q945" s="673">
        <f>Annual!Q958</f>
        <v>500</v>
      </c>
      <c r="R945" s="673">
        <f>Annual!R958</f>
        <v>500</v>
      </c>
      <c r="S945" s="673">
        <f>Annual!S958</f>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131</v>
      </c>
      <c r="K946" s="673">
        <f>Annual!K959</f>
        <v>100</v>
      </c>
      <c r="L946" s="673">
        <f>Annual!L959</f>
        <v>100</v>
      </c>
      <c r="M946" s="673">
        <f>Annual!M959</f>
        <v>100</v>
      </c>
      <c r="N946" s="673">
        <f>Annual!N959</f>
        <v>100</v>
      </c>
      <c r="O946" s="673">
        <f>Annual!O959</f>
        <v>100</v>
      </c>
      <c r="P946" s="673">
        <f>Annual!P959</f>
        <v>100</v>
      </c>
      <c r="Q946" s="673">
        <f>Annual!Q959</f>
        <v>100</v>
      </c>
      <c r="R946" s="673">
        <f>Annual!R959</f>
        <v>100</v>
      </c>
      <c r="S946" s="673">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136</v>
      </c>
      <c r="K951" s="673">
        <f>Annual!K964</f>
        <v>500</v>
      </c>
      <c r="L951" s="673">
        <f>Annual!L964</f>
        <v>500</v>
      </c>
      <c r="M951" s="673">
        <f>Annual!M964</f>
        <v>500</v>
      </c>
      <c r="N951" s="673">
        <f>Annual!N964</f>
        <v>500</v>
      </c>
      <c r="O951" s="673">
        <f>Annual!O964</f>
        <v>500</v>
      </c>
      <c r="P951" s="673">
        <f>Annual!P964</f>
        <v>500</v>
      </c>
      <c r="Q951" s="673">
        <f>Annual!Q964</f>
        <v>500</v>
      </c>
      <c r="R951" s="673">
        <f>Annual!R964</f>
        <v>500</v>
      </c>
      <c r="S951" s="673">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137</v>
      </c>
      <c r="K952" s="673">
        <f>Annual!K965</f>
        <v>500</v>
      </c>
      <c r="L952" s="673">
        <f>Annual!L965</f>
        <v>500</v>
      </c>
      <c r="M952" s="673">
        <f>Annual!M965</f>
        <v>500</v>
      </c>
      <c r="N952" s="673">
        <f>Annual!N965</f>
        <v>500</v>
      </c>
      <c r="O952" s="673">
        <f>Annual!O965</f>
        <v>500</v>
      </c>
      <c r="P952" s="673">
        <f>Annual!P965</f>
        <v>500</v>
      </c>
      <c r="Q952" s="673">
        <f>Annual!Q965</f>
        <v>500</v>
      </c>
      <c r="R952" s="673">
        <f>Annual!R965</f>
        <v>500</v>
      </c>
      <c r="S952" s="673">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138</v>
      </c>
      <c r="K953" s="673">
        <f>Annual!K966</f>
        <v>500</v>
      </c>
      <c r="L953" s="673">
        <f>Annual!L966</f>
        <v>500</v>
      </c>
      <c r="M953" s="673">
        <f>Annual!M966</f>
        <v>500</v>
      </c>
      <c r="N953" s="673">
        <f>Annual!N966</f>
        <v>500</v>
      </c>
      <c r="O953" s="673">
        <f>Annual!O966</f>
        <v>500</v>
      </c>
      <c r="P953" s="673">
        <f>Annual!P966</f>
        <v>500</v>
      </c>
      <c r="Q953" s="673">
        <f>Annual!Q966</f>
        <v>500</v>
      </c>
      <c r="R953" s="673">
        <f>Annual!R966</f>
        <v>500</v>
      </c>
      <c r="S953" s="673">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139</v>
      </c>
      <c r="K954" s="673">
        <f>Annual!K967</f>
        <v>500</v>
      </c>
      <c r="L954" s="673">
        <f>Annual!L967</f>
        <v>500</v>
      </c>
      <c r="M954" s="673">
        <f>Annual!M967</f>
        <v>500</v>
      </c>
      <c r="N954" s="673">
        <f>Annual!N967</f>
        <v>500</v>
      </c>
      <c r="O954" s="673">
        <f>Annual!O967</f>
        <v>500</v>
      </c>
      <c r="P954" s="673">
        <f>Annual!P967</f>
        <v>500</v>
      </c>
      <c r="Q954" s="673">
        <f>Annual!Q967</f>
        <v>500</v>
      </c>
      <c r="R954" s="673">
        <f>Annual!R967</f>
        <v>500</v>
      </c>
      <c r="S954" s="673">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783</v>
      </c>
      <c r="J955" s="99" t="s">
        <v>367</v>
      </c>
      <c r="K955" s="673">
        <f>Annual!K968</f>
        <v>500</v>
      </c>
      <c r="L955" s="673">
        <f>Annual!L968</f>
        <v>500</v>
      </c>
      <c r="M955" s="673">
        <f>Annual!M968</f>
        <v>500</v>
      </c>
      <c r="N955" s="673">
        <f>Annual!N968</f>
        <v>500</v>
      </c>
      <c r="O955" s="673">
        <f>Annual!O968</f>
        <v>500</v>
      </c>
      <c r="P955" s="673">
        <f>Annual!P968</f>
        <v>500</v>
      </c>
      <c r="Q955" s="673">
        <f>Annual!Q968</f>
        <v>500</v>
      </c>
      <c r="R955" s="673">
        <f>Annual!R968</f>
        <v>500</v>
      </c>
      <c r="S955" s="673">
        <f>Annual!S968</f>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131</v>
      </c>
      <c r="K956" s="673">
        <f>Annual!K969</f>
        <v>100</v>
      </c>
      <c r="L956" s="673">
        <f>Annual!L969</f>
        <v>100</v>
      </c>
      <c r="M956" s="673">
        <f>Annual!M969</f>
        <v>100</v>
      </c>
      <c r="N956" s="673">
        <f>Annual!N969</f>
        <v>100</v>
      </c>
      <c r="O956" s="673">
        <f>Annual!O969</f>
        <v>100</v>
      </c>
      <c r="P956" s="673">
        <f>Annual!P969</f>
        <v>100</v>
      </c>
      <c r="Q956" s="673">
        <f>Annual!Q969</f>
        <v>100</v>
      </c>
      <c r="R956" s="673">
        <f>Annual!R969</f>
        <v>100</v>
      </c>
      <c r="S956" s="673">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136</v>
      </c>
      <c r="K961" s="673">
        <f>Annual!K974</f>
        <v>500</v>
      </c>
      <c r="L961" s="673">
        <f>Annual!L974</f>
        <v>500</v>
      </c>
      <c r="M961" s="673">
        <f>Annual!M974</f>
        <v>500</v>
      </c>
      <c r="N961" s="673">
        <f>Annual!N974</f>
        <v>500</v>
      </c>
      <c r="O961" s="673">
        <f>Annual!O974</f>
        <v>500</v>
      </c>
      <c r="P961" s="673">
        <f>Annual!P974</f>
        <v>500</v>
      </c>
      <c r="Q961" s="673">
        <f>Annual!Q974</f>
        <v>500</v>
      </c>
      <c r="R961" s="673">
        <f>Annual!R974</f>
        <v>500</v>
      </c>
      <c r="S961" s="673">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137</v>
      </c>
      <c r="K962" s="673">
        <f>Annual!K975</f>
        <v>500</v>
      </c>
      <c r="L962" s="673">
        <f>Annual!L975</f>
        <v>500</v>
      </c>
      <c r="M962" s="673">
        <f>Annual!M975</f>
        <v>500</v>
      </c>
      <c r="N962" s="673">
        <f>Annual!N975</f>
        <v>500</v>
      </c>
      <c r="O962" s="673">
        <f>Annual!O975</f>
        <v>500</v>
      </c>
      <c r="P962" s="673">
        <f>Annual!P975</f>
        <v>500</v>
      </c>
      <c r="Q962" s="673">
        <f>Annual!Q975</f>
        <v>500</v>
      </c>
      <c r="R962" s="673">
        <f>Annual!R975</f>
        <v>500</v>
      </c>
      <c r="S962" s="673">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138</v>
      </c>
      <c r="K963" s="673">
        <f>Annual!K976</f>
        <v>500</v>
      </c>
      <c r="L963" s="673">
        <f>Annual!L976</f>
        <v>500</v>
      </c>
      <c r="M963" s="673">
        <f>Annual!M976</f>
        <v>500</v>
      </c>
      <c r="N963" s="673">
        <f>Annual!N976</f>
        <v>500</v>
      </c>
      <c r="O963" s="673">
        <f>Annual!O976</f>
        <v>500</v>
      </c>
      <c r="P963" s="673">
        <f>Annual!P976</f>
        <v>500</v>
      </c>
      <c r="Q963" s="673">
        <f>Annual!Q976</f>
        <v>500</v>
      </c>
      <c r="R963" s="673">
        <f>Annual!R976</f>
        <v>500</v>
      </c>
      <c r="S963" s="673">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139</v>
      </c>
      <c r="K964" s="673">
        <f>Annual!K977</f>
        <v>500</v>
      </c>
      <c r="L964" s="673">
        <f>Annual!L977</f>
        <v>500</v>
      </c>
      <c r="M964" s="673">
        <f>Annual!M977</f>
        <v>500</v>
      </c>
      <c r="N964" s="673">
        <f>Annual!N977</f>
        <v>500</v>
      </c>
      <c r="O964" s="673">
        <f>Annual!O977</f>
        <v>500</v>
      </c>
      <c r="P964" s="673">
        <f>Annual!P977</f>
        <v>500</v>
      </c>
      <c r="Q964" s="673">
        <f>Annual!Q977</f>
        <v>500</v>
      </c>
      <c r="R964" s="673">
        <f>Annual!R977</f>
        <v>500</v>
      </c>
      <c r="S964" s="673">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784</v>
      </c>
      <c r="J965" s="99" t="s">
        <v>367</v>
      </c>
      <c r="K965" s="673">
        <f>Annual!K978</f>
        <v>500</v>
      </c>
      <c r="L965" s="673">
        <f>Annual!L978</f>
        <v>500</v>
      </c>
      <c r="M965" s="673">
        <f>Annual!M978</f>
        <v>500</v>
      </c>
      <c r="N965" s="673">
        <f>Annual!N978</f>
        <v>500</v>
      </c>
      <c r="O965" s="673">
        <f>Annual!O978</f>
        <v>500</v>
      </c>
      <c r="P965" s="673">
        <f>Annual!P978</f>
        <v>500</v>
      </c>
      <c r="Q965" s="673">
        <f>Annual!Q978</f>
        <v>500</v>
      </c>
      <c r="R965" s="673">
        <f>Annual!R978</f>
        <v>500</v>
      </c>
      <c r="S965" s="673">
        <f>Annual!S978</f>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131</v>
      </c>
      <c r="K966" s="673">
        <f>Annual!K979</f>
        <v>100</v>
      </c>
      <c r="L966" s="673">
        <f>Annual!L979</f>
        <v>100</v>
      </c>
      <c r="M966" s="673">
        <f>Annual!M979</f>
        <v>100</v>
      </c>
      <c r="N966" s="673">
        <f>Annual!N979</f>
        <v>100</v>
      </c>
      <c r="O966" s="673">
        <f>Annual!O979</f>
        <v>100</v>
      </c>
      <c r="P966" s="673">
        <f>Annual!P979</f>
        <v>100</v>
      </c>
      <c r="Q966" s="673">
        <f>Annual!Q979</f>
        <v>100</v>
      </c>
      <c r="R966" s="673">
        <f>Annual!R979</f>
        <v>100</v>
      </c>
      <c r="S966" s="673">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136</v>
      </c>
      <c r="K971" s="673">
        <f>Annual!K984</f>
        <v>500</v>
      </c>
      <c r="L971" s="673">
        <f>Annual!L984</f>
        <v>500</v>
      </c>
      <c r="M971" s="673">
        <f>Annual!M984</f>
        <v>500</v>
      </c>
      <c r="N971" s="673">
        <f>Annual!N984</f>
        <v>500</v>
      </c>
      <c r="O971" s="673">
        <f>Annual!O984</f>
        <v>500</v>
      </c>
      <c r="P971" s="673">
        <f>Annual!P984</f>
        <v>500</v>
      </c>
      <c r="Q971" s="673">
        <f>Annual!Q984</f>
        <v>500</v>
      </c>
      <c r="R971" s="673">
        <f>Annual!R984</f>
        <v>500</v>
      </c>
      <c r="S971" s="673">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137</v>
      </c>
      <c r="K972" s="673">
        <f>Annual!K985</f>
        <v>500</v>
      </c>
      <c r="L972" s="673">
        <f>Annual!L985</f>
        <v>500</v>
      </c>
      <c r="M972" s="673">
        <f>Annual!M985</f>
        <v>500</v>
      </c>
      <c r="N972" s="673">
        <f>Annual!N985</f>
        <v>500</v>
      </c>
      <c r="O972" s="673">
        <f>Annual!O985</f>
        <v>500</v>
      </c>
      <c r="P972" s="673">
        <f>Annual!P985</f>
        <v>500</v>
      </c>
      <c r="Q972" s="673">
        <f>Annual!Q985</f>
        <v>500</v>
      </c>
      <c r="R972" s="673">
        <f>Annual!R985</f>
        <v>500</v>
      </c>
      <c r="S972" s="673">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138</v>
      </c>
      <c r="K973" s="673">
        <f>Annual!K986</f>
        <v>500</v>
      </c>
      <c r="L973" s="673">
        <f>Annual!L986</f>
        <v>500</v>
      </c>
      <c r="M973" s="673">
        <f>Annual!M986</f>
        <v>500</v>
      </c>
      <c r="N973" s="673">
        <f>Annual!N986</f>
        <v>500</v>
      </c>
      <c r="O973" s="673">
        <f>Annual!O986</f>
        <v>500</v>
      </c>
      <c r="P973" s="673">
        <f>Annual!P986</f>
        <v>500</v>
      </c>
      <c r="Q973" s="673">
        <f>Annual!Q986</f>
        <v>500</v>
      </c>
      <c r="R973" s="673">
        <f>Annual!R986</f>
        <v>500</v>
      </c>
      <c r="S973" s="673">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139</v>
      </c>
      <c r="K974" s="673">
        <f>Annual!K987</f>
        <v>500</v>
      </c>
      <c r="L974" s="673">
        <f>Annual!L987</f>
        <v>500</v>
      </c>
      <c r="M974" s="673">
        <f>Annual!M987</f>
        <v>500</v>
      </c>
      <c r="N974" s="673">
        <f>Annual!N987</f>
        <v>500</v>
      </c>
      <c r="O974" s="673">
        <f>Annual!O987</f>
        <v>500</v>
      </c>
      <c r="P974" s="673">
        <f>Annual!P987</f>
        <v>500</v>
      </c>
      <c r="Q974" s="673">
        <f>Annual!Q987</f>
        <v>500</v>
      </c>
      <c r="R974" s="673">
        <f>Annual!R987</f>
        <v>500</v>
      </c>
      <c r="S974" s="673">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785</v>
      </c>
      <c r="J975" s="99" t="s">
        <v>367</v>
      </c>
      <c r="K975" s="673">
        <f>Annual!K988</f>
        <v>500</v>
      </c>
      <c r="L975" s="673">
        <f>Annual!L988</f>
        <v>500</v>
      </c>
      <c r="M975" s="673">
        <f>Annual!M988</f>
        <v>500</v>
      </c>
      <c r="N975" s="673">
        <f>Annual!N988</f>
        <v>500</v>
      </c>
      <c r="O975" s="673">
        <f>Annual!O988</f>
        <v>500</v>
      </c>
      <c r="P975" s="673">
        <f>Annual!P988</f>
        <v>500</v>
      </c>
      <c r="Q975" s="673">
        <f>Annual!Q988</f>
        <v>500</v>
      </c>
      <c r="R975" s="673">
        <f>Annual!R988</f>
        <v>500</v>
      </c>
      <c r="S975" s="673">
        <f>Annual!S988</f>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131</v>
      </c>
      <c r="K976" s="673">
        <f>Annual!K989</f>
        <v>100</v>
      </c>
      <c r="L976" s="673">
        <f>Annual!L989</f>
        <v>100</v>
      </c>
      <c r="M976" s="673">
        <f>Annual!M989</f>
        <v>100</v>
      </c>
      <c r="N976" s="673">
        <f>Annual!N989</f>
        <v>100</v>
      </c>
      <c r="O976" s="673">
        <f>Annual!O989</f>
        <v>100</v>
      </c>
      <c r="P976" s="673">
        <f>Annual!P989</f>
        <v>100</v>
      </c>
      <c r="Q976" s="673">
        <f>Annual!Q989</f>
        <v>100</v>
      </c>
      <c r="R976" s="673">
        <f>Annual!R989</f>
        <v>100</v>
      </c>
      <c r="S976" s="673">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136</v>
      </c>
      <c r="K981" s="673">
        <f>Annual!K994</f>
        <v>500</v>
      </c>
      <c r="L981" s="673">
        <f>Annual!L994</f>
        <v>500</v>
      </c>
      <c r="M981" s="673">
        <f>Annual!M994</f>
        <v>500</v>
      </c>
      <c r="N981" s="673">
        <f>Annual!N994</f>
        <v>500</v>
      </c>
      <c r="O981" s="673">
        <f>Annual!O994</f>
        <v>500</v>
      </c>
      <c r="P981" s="673">
        <f>Annual!P994</f>
        <v>500</v>
      </c>
      <c r="Q981" s="673">
        <f>Annual!Q994</f>
        <v>500</v>
      </c>
      <c r="R981" s="673">
        <f>Annual!R994</f>
        <v>500</v>
      </c>
      <c r="S981" s="673">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137</v>
      </c>
      <c r="K982" s="673">
        <f>Annual!K995</f>
        <v>500</v>
      </c>
      <c r="L982" s="673">
        <f>Annual!L995</f>
        <v>500</v>
      </c>
      <c r="M982" s="673">
        <f>Annual!M995</f>
        <v>500</v>
      </c>
      <c r="N982" s="673">
        <f>Annual!N995</f>
        <v>500</v>
      </c>
      <c r="O982" s="673">
        <f>Annual!O995</f>
        <v>500</v>
      </c>
      <c r="P982" s="673">
        <f>Annual!P995</f>
        <v>500</v>
      </c>
      <c r="Q982" s="673">
        <f>Annual!Q995</f>
        <v>500</v>
      </c>
      <c r="R982" s="673">
        <f>Annual!R995</f>
        <v>500</v>
      </c>
      <c r="S982" s="673">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138</v>
      </c>
      <c r="K983" s="673">
        <f>Annual!K996</f>
        <v>500</v>
      </c>
      <c r="L983" s="673">
        <f>Annual!L996</f>
        <v>500</v>
      </c>
      <c r="M983" s="673">
        <f>Annual!M996</f>
        <v>500</v>
      </c>
      <c r="N983" s="673">
        <f>Annual!N996</f>
        <v>500</v>
      </c>
      <c r="O983" s="673">
        <f>Annual!O996</f>
        <v>500</v>
      </c>
      <c r="P983" s="673">
        <f>Annual!P996</f>
        <v>500</v>
      </c>
      <c r="Q983" s="673">
        <f>Annual!Q996</f>
        <v>500</v>
      </c>
      <c r="R983" s="673">
        <f>Annual!R996</f>
        <v>500</v>
      </c>
      <c r="S983" s="673">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139</v>
      </c>
      <c r="K984" s="673">
        <f>Annual!K997</f>
        <v>500</v>
      </c>
      <c r="L984" s="673">
        <f>Annual!L997</f>
        <v>500</v>
      </c>
      <c r="M984" s="673">
        <f>Annual!M997</f>
        <v>500</v>
      </c>
      <c r="N984" s="673">
        <f>Annual!N997</f>
        <v>500</v>
      </c>
      <c r="O984" s="673">
        <f>Annual!O997</f>
        <v>500</v>
      </c>
      <c r="P984" s="673">
        <f>Annual!P997</f>
        <v>500</v>
      </c>
      <c r="Q984" s="673">
        <f>Annual!Q997</f>
        <v>500</v>
      </c>
      <c r="R984" s="673">
        <f>Annual!R997</f>
        <v>500</v>
      </c>
      <c r="S984" s="673">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786</v>
      </c>
      <c r="J985" s="99" t="s">
        <v>367</v>
      </c>
      <c r="K985" s="673">
        <f>Annual!K998</f>
        <v>500</v>
      </c>
      <c r="L985" s="673">
        <f>Annual!L998</f>
        <v>500</v>
      </c>
      <c r="M985" s="673">
        <f>Annual!M998</f>
        <v>500</v>
      </c>
      <c r="N985" s="673">
        <f>Annual!N998</f>
        <v>500</v>
      </c>
      <c r="O985" s="673">
        <f>Annual!O998</f>
        <v>500</v>
      </c>
      <c r="P985" s="673">
        <f>Annual!P998</f>
        <v>500</v>
      </c>
      <c r="Q985" s="673">
        <f>Annual!Q998</f>
        <v>500</v>
      </c>
      <c r="R985" s="673">
        <f>Annual!R998</f>
        <v>500</v>
      </c>
      <c r="S985" s="673">
        <f>Annual!S998</f>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131</v>
      </c>
      <c r="K986" s="673">
        <f>Annual!K999</f>
        <v>100</v>
      </c>
      <c r="L986" s="673">
        <f>Annual!L999</f>
        <v>100</v>
      </c>
      <c r="M986" s="673">
        <f>Annual!M999</f>
        <v>100</v>
      </c>
      <c r="N986" s="673">
        <f>Annual!N999</f>
        <v>100</v>
      </c>
      <c r="O986" s="673">
        <f>Annual!O999</f>
        <v>100</v>
      </c>
      <c r="P986" s="673">
        <f>Annual!P999</f>
        <v>100</v>
      </c>
      <c r="Q986" s="673">
        <f>Annual!Q999</f>
        <v>100</v>
      </c>
      <c r="R986" s="673">
        <f>Annual!R999</f>
        <v>100</v>
      </c>
      <c r="S986" s="673">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136</v>
      </c>
      <c r="K991" s="673">
        <f>Annual!K1004</f>
        <v>500</v>
      </c>
      <c r="L991" s="673">
        <f>Annual!L1004</f>
        <v>500</v>
      </c>
      <c r="M991" s="673">
        <f>Annual!M1004</f>
        <v>500</v>
      </c>
      <c r="N991" s="673">
        <f>Annual!N1004</f>
        <v>500</v>
      </c>
      <c r="O991" s="673">
        <f>Annual!O1004</f>
        <v>500</v>
      </c>
      <c r="P991" s="673">
        <f>Annual!P1004</f>
        <v>500</v>
      </c>
      <c r="Q991" s="673">
        <f>Annual!Q1004</f>
        <v>500</v>
      </c>
      <c r="R991" s="673">
        <f>Annual!R1004</f>
        <v>500</v>
      </c>
      <c r="S991" s="673">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137</v>
      </c>
      <c r="K992" s="673">
        <f>Annual!K1005</f>
        <v>500</v>
      </c>
      <c r="L992" s="673">
        <f>Annual!L1005</f>
        <v>500</v>
      </c>
      <c r="M992" s="673">
        <f>Annual!M1005</f>
        <v>500</v>
      </c>
      <c r="N992" s="673">
        <f>Annual!N1005</f>
        <v>500</v>
      </c>
      <c r="O992" s="673">
        <f>Annual!O1005</f>
        <v>500</v>
      </c>
      <c r="P992" s="673">
        <f>Annual!P1005</f>
        <v>500</v>
      </c>
      <c r="Q992" s="673">
        <f>Annual!Q1005</f>
        <v>500</v>
      </c>
      <c r="R992" s="673">
        <f>Annual!R1005</f>
        <v>500</v>
      </c>
      <c r="S992" s="673">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138</v>
      </c>
      <c r="K993" s="673">
        <f>Annual!K1006</f>
        <v>500</v>
      </c>
      <c r="L993" s="673">
        <f>Annual!L1006</f>
        <v>500</v>
      </c>
      <c r="M993" s="673">
        <f>Annual!M1006</f>
        <v>500</v>
      </c>
      <c r="N993" s="673">
        <f>Annual!N1006</f>
        <v>500</v>
      </c>
      <c r="O993" s="673">
        <f>Annual!O1006</f>
        <v>500</v>
      </c>
      <c r="P993" s="673">
        <f>Annual!P1006</f>
        <v>500</v>
      </c>
      <c r="Q993" s="673">
        <f>Annual!Q1006</f>
        <v>500</v>
      </c>
      <c r="R993" s="673">
        <f>Annual!R1006</f>
        <v>500</v>
      </c>
      <c r="S993" s="673">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139</v>
      </c>
      <c r="K994" s="673">
        <f>Annual!K1007</f>
        <v>500</v>
      </c>
      <c r="L994" s="673">
        <f>Annual!L1007</f>
        <v>500</v>
      </c>
      <c r="M994" s="673">
        <f>Annual!M1007</f>
        <v>500</v>
      </c>
      <c r="N994" s="673">
        <f>Annual!N1007</f>
        <v>500</v>
      </c>
      <c r="O994" s="673">
        <f>Annual!O1007</f>
        <v>500</v>
      </c>
      <c r="P994" s="673">
        <f>Annual!P1007</f>
        <v>500</v>
      </c>
      <c r="Q994" s="673">
        <f>Annual!Q1007</f>
        <v>500</v>
      </c>
      <c r="R994" s="673">
        <f>Annual!R1007</f>
        <v>500</v>
      </c>
      <c r="S994" s="673">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787</v>
      </c>
      <c r="J995" s="99" t="s">
        <v>367</v>
      </c>
      <c r="K995" s="673">
        <f>Annual!K1008</f>
        <v>500</v>
      </c>
      <c r="L995" s="673">
        <f>Annual!L1008</f>
        <v>500</v>
      </c>
      <c r="M995" s="673">
        <f>Annual!M1008</f>
        <v>500</v>
      </c>
      <c r="N995" s="673">
        <f>Annual!N1008</f>
        <v>500</v>
      </c>
      <c r="O995" s="673">
        <f>Annual!O1008</f>
        <v>500</v>
      </c>
      <c r="P995" s="673">
        <f>Annual!P1008</f>
        <v>500</v>
      </c>
      <c r="Q995" s="673">
        <f>Annual!Q1008</f>
        <v>500</v>
      </c>
      <c r="R995" s="673">
        <f>Annual!R1008</f>
        <v>500</v>
      </c>
      <c r="S995" s="673">
        <f>Annual!S1008</f>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131</v>
      </c>
      <c r="K996" s="673">
        <f>Annual!K1009</f>
        <v>100</v>
      </c>
      <c r="L996" s="673">
        <f>Annual!L1009</f>
        <v>100</v>
      </c>
      <c r="M996" s="673">
        <f>Annual!M1009</f>
        <v>100</v>
      </c>
      <c r="N996" s="673">
        <f>Annual!N1009</f>
        <v>100</v>
      </c>
      <c r="O996" s="673">
        <f>Annual!O1009</f>
        <v>100</v>
      </c>
      <c r="P996" s="673">
        <f>Annual!P1009</f>
        <v>100</v>
      </c>
      <c r="Q996" s="673">
        <f>Annual!Q1009</f>
        <v>100</v>
      </c>
      <c r="R996" s="673">
        <f>Annual!R1009</f>
        <v>100</v>
      </c>
      <c r="S996" s="673">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136</v>
      </c>
      <c r="K1001" s="673">
        <f>Annual!K1014</f>
        <v>500</v>
      </c>
      <c r="L1001" s="673">
        <f>Annual!L1014</f>
        <v>500</v>
      </c>
      <c r="M1001" s="673">
        <f>Annual!M1014</f>
        <v>500</v>
      </c>
      <c r="N1001" s="673">
        <f>Annual!N1014</f>
        <v>500</v>
      </c>
      <c r="O1001" s="673">
        <f>Annual!O1014</f>
        <v>500</v>
      </c>
      <c r="P1001" s="673">
        <f>Annual!P1014</f>
        <v>500</v>
      </c>
      <c r="Q1001" s="673">
        <f>Annual!Q1014</f>
        <v>500</v>
      </c>
      <c r="R1001" s="673">
        <f>Annual!R1014</f>
        <v>500</v>
      </c>
      <c r="S1001" s="673">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137</v>
      </c>
      <c r="K1002" s="673">
        <f>Annual!K1015</f>
        <v>500</v>
      </c>
      <c r="L1002" s="673">
        <f>Annual!L1015</f>
        <v>500</v>
      </c>
      <c r="M1002" s="673">
        <f>Annual!M1015</f>
        <v>500</v>
      </c>
      <c r="N1002" s="673">
        <f>Annual!N1015</f>
        <v>500</v>
      </c>
      <c r="O1002" s="673">
        <f>Annual!O1015</f>
        <v>500</v>
      </c>
      <c r="P1002" s="673">
        <f>Annual!P1015</f>
        <v>500</v>
      </c>
      <c r="Q1002" s="673">
        <f>Annual!Q1015</f>
        <v>500</v>
      </c>
      <c r="R1002" s="673">
        <f>Annual!R1015</f>
        <v>500</v>
      </c>
      <c r="S1002" s="673">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138</v>
      </c>
      <c r="K1003" s="673">
        <f>Annual!K1016</f>
        <v>500</v>
      </c>
      <c r="L1003" s="673">
        <f>Annual!L1016</f>
        <v>500</v>
      </c>
      <c r="M1003" s="673">
        <f>Annual!M1016</f>
        <v>500</v>
      </c>
      <c r="N1003" s="673">
        <f>Annual!N1016</f>
        <v>500</v>
      </c>
      <c r="O1003" s="673">
        <f>Annual!O1016</f>
        <v>500</v>
      </c>
      <c r="P1003" s="673">
        <f>Annual!P1016</f>
        <v>500</v>
      </c>
      <c r="Q1003" s="673">
        <f>Annual!Q1016</f>
        <v>500</v>
      </c>
      <c r="R1003" s="673">
        <f>Annual!R1016</f>
        <v>500</v>
      </c>
      <c r="S1003" s="673">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139</v>
      </c>
      <c r="K1004" s="673">
        <f>Annual!K1017</f>
        <v>500</v>
      </c>
      <c r="L1004" s="673">
        <f>Annual!L1017</f>
        <v>500</v>
      </c>
      <c r="M1004" s="673">
        <f>Annual!M1017</f>
        <v>500</v>
      </c>
      <c r="N1004" s="673">
        <f>Annual!N1017</f>
        <v>500</v>
      </c>
      <c r="O1004" s="673">
        <f>Annual!O1017</f>
        <v>500</v>
      </c>
      <c r="P1004" s="673">
        <f>Annual!P1017</f>
        <v>500</v>
      </c>
      <c r="Q1004" s="673">
        <f>Annual!Q1017</f>
        <v>500</v>
      </c>
      <c r="R1004" s="673">
        <f>Annual!R1017</f>
        <v>500</v>
      </c>
      <c r="S1004" s="673">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396</v>
      </c>
      <c r="I11" s="481">
        <v>44910.676203703697</v>
      </c>
      <c r="J11" s="897" t="s">
        <v>1133</v>
      </c>
      <c r="K11" s="898"/>
      <c r="L11" s="898"/>
      <c r="M11" s="898"/>
      <c r="N11" s="898"/>
      <c r="O11" s="898"/>
      <c r="P11" s="898"/>
      <c r="Q11" s="898"/>
      <c r="R11" s="898"/>
      <c r="S11" s="898"/>
      <c r="T11" s="898"/>
      <c r="U11" s="898"/>
      <c r="V11" s="898"/>
      <c r="W11" s="898"/>
      <c r="X11" s="89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397</v>
      </c>
      <c r="I12" s="369">
        <v>45121.806638773101</v>
      </c>
      <c r="J12" s="900" t="s">
        <v>1143</v>
      </c>
      <c r="K12" s="900"/>
      <c r="L12" s="900"/>
      <c r="M12" s="900"/>
      <c r="N12" s="900"/>
      <c r="O12" s="900"/>
      <c r="P12" s="900"/>
      <c r="Q12" s="900"/>
      <c r="R12" s="900"/>
      <c r="S12" s="900"/>
      <c r="T12" s="900"/>
      <c r="U12" s="900"/>
      <c r="V12" s="900"/>
      <c r="W12" s="900"/>
      <c r="X12" s="90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15" hidden="1" customHeight="1" outlineLevel="3" x14ac:dyDescent="0.3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392</v>
      </c>
      <c r="C38" s="245">
        <f>INT(MAX($C$40:$C$169))+1</f>
        <v>5</v>
      </c>
      <c r="D38" s="268" t="s">
        <v>393</v>
      </c>
      <c r="E38" s="325"/>
      <c r="F38" s="325"/>
      <c r="G38" s="268"/>
      <c r="AQ38" s="268"/>
      <c r="AR38" s="255"/>
      <c r="AS38" s="243"/>
      <c r="AT38" s="243"/>
      <c r="AU38" s="243"/>
    </row>
    <row r="39" spans="1:47" outlineLevel="1" x14ac:dyDescent="0.3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409</v>
      </c>
      <c r="I41" s="289"/>
      <c r="J41" s="290">
        <v>2</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3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3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43</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190</v>
      </c>
      <c r="AM65" s="273">
        <f>1+$J65*($AK65&lt;&gt;$AK64)</f>
        <v>1</v>
      </c>
      <c r="AN65" s="345">
        <f t="shared" ref="AN65:AN96" si="2">INDEX(i_break_date,$E65+2,1)</f>
        <v>43603</v>
      </c>
      <c r="AO65" s="369">
        <f>Periods!$F$24</f>
        <v>43684</v>
      </c>
      <c r="AP65" s="842">
        <f>INDEX(Periods!$F$21:$O$31,INDEX(Annual!EndGS,1,$E65+2)+2,$E65+2)</f>
        <v>43734</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43603</v>
      </c>
      <c r="G66" s="268"/>
      <c r="H66" s="289"/>
      <c r="I66" s="289"/>
      <c r="J66" s="289">
        <v>1</v>
      </c>
      <c r="K66" s="479">
        <f>INDEX(Periods!$F$21:$O$30,J66+1,$E66+2)</f>
        <v>43603</v>
      </c>
      <c r="L66" s="480">
        <f t="shared" ca="1" si="1"/>
        <v>28</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43603</v>
      </c>
      <c r="AO66" s="345">
        <f>AO65</f>
        <v>43684</v>
      </c>
      <c r="AP66" s="842">
        <f>INDEX(Periods!$F$21:$O$31,INDEX(Annual!EndGS,1,$E66+2)+2,$E66+2)</f>
        <v>43734</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28</v>
      </c>
      <c r="AM67" s="273">
        <f>1+$J67*($AK67&lt;&gt;$AK66)</f>
        <v>1</v>
      </c>
      <c r="AN67" s="345">
        <f t="shared" si="2"/>
        <v>43603</v>
      </c>
      <c r="AO67" s="345">
        <f t="shared" ref="AO67:AO130" si="8">AO66</f>
        <v>43684</v>
      </c>
      <c r="AP67" s="842">
        <f>INDEX(Periods!$F$21:$O$31,INDEX(Annual!EndGS,1,$E67+2)+2,$E67+2)</f>
        <v>43734</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43603</v>
      </c>
      <c r="AO68" s="345">
        <f t="shared" si="8"/>
        <v>43684</v>
      </c>
      <c r="AP68" s="842">
        <f>INDEX(Periods!$F$21:$O$31,INDEX(Annual!EndGS,1,$E68+2)+2,$E68+2)</f>
        <v>43734</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25</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43603</v>
      </c>
      <c r="AO69" s="345">
        <f t="shared" si="8"/>
        <v>43684</v>
      </c>
      <c r="AP69" s="842">
        <f>INDEX(Periods!$F$21:$O$31,INDEX(Annual!EndGS,1,$E69+2)+2,$E69+2)</f>
        <v>43734</v>
      </c>
      <c r="AQ69" s="268"/>
      <c r="AR69" s="255"/>
      <c r="AS69" s="243"/>
      <c r="AT69" s="243"/>
      <c r="AU69" s="243"/>
    </row>
    <row r="70" spans="1:47" outlineLevel="2" x14ac:dyDescent="0.35">
      <c r="A70" s="243"/>
      <c r="B70" s="252"/>
      <c r="C70" s="245">
        <f t="shared" si="3"/>
        <v>3</v>
      </c>
      <c r="D70" s="268"/>
      <c r="E70" s="325">
        <v>-1</v>
      </c>
      <c r="F70" s="841">
        <f t="shared" si="4"/>
        <v>43734</v>
      </c>
      <c r="G70" s="268"/>
      <c r="H70" s="289"/>
      <c r="I70" s="289"/>
      <c r="J70" s="289">
        <v>5</v>
      </c>
      <c r="K70" s="479">
        <f>INDEX(Periods!$F$21:$O$30,J70+1,$E70+2)</f>
        <v>43734</v>
      </c>
      <c r="L70" s="480">
        <f t="shared" ca="1" si="1"/>
        <v>50</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Dry</v>
      </c>
      <c r="AL70" s="273">
        <f t="shared" si="6"/>
        <v>0</v>
      </c>
      <c r="AM70" s="273">
        <f t="shared" si="7"/>
        <v>6</v>
      </c>
      <c r="AN70" s="345">
        <f t="shared" si="2"/>
        <v>43603</v>
      </c>
      <c r="AO70" s="345">
        <f t="shared" si="8"/>
        <v>43684</v>
      </c>
      <c r="AP70" s="842">
        <f>INDEX(Periods!$F$21:$O$31,INDEX(Annual!EndGS,1,$E70+2)+2,$E70+2)</f>
        <v>43734</v>
      </c>
      <c r="AQ70" s="268"/>
      <c r="AR70" s="255"/>
      <c r="AS70" s="243"/>
      <c r="AT70" s="243"/>
      <c r="AU70" s="243"/>
    </row>
    <row r="71" spans="1:47" outlineLevel="2" x14ac:dyDescent="0.35">
      <c r="A71" s="243"/>
      <c r="B71" s="252"/>
      <c r="C71" s="245">
        <f t="shared" si="3"/>
        <v>3</v>
      </c>
      <c r="D71" s="268"/>
      <c r="E71" s="325">
        <v>-1</v>
      </c>
      <c r="F71" s="841">
        <f t="shared" si="4"/>
        <v>43784</v>
      </c>
      <c r="G71" s="268"/>
      <c r="H71" s="289"/>
      <c r="I71" s="289"/>
      <c r="J71" s="289">
        <v>6</v>
      </c>
      <c r="K71" s="479">
        <f>INDEX(Periods!$F$21:$O$30,J71+1,$E71+2)</f>
        <v>43784</v>
      </c>
      <c r="L71" s="480">
        <f t="shared" ca="1" si="1"/>
        <v>47</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50</v>
      </c>
      <c r="AM71" s="273">
        <f t="shared" si="7"/>
        <v>1</v>
      </c>
      <c r="AN71" s="345">
        <f t="shared" si="2"/>
        <v>43603</v>
      </c>
      <c r="AO71" s="345">
        <f t="shared" si="8"/>
        <v>43684</v>
      </c>
      <c r="AP71" s="842">
        <f>INDEX(Periods!$F$21:$O$31,INDEX(Annual!EndGS,1,$E71+2)+2,$E71+2)</f>
        <v>43734</v>
      </c>
      <c r="AQ71" s="268"/>
      <c r="AR71" s="255"/>
      <c r="AS71" s="243"/>
      <c r="AT71" s="243"/>
      <c r="AU71" s="243"/>
    </row>
    <row r="72" spans="1:47" outlineLevel="2" x14ac:dyDescent="0.35">
      <c r="A72" s="243"/>
      <c r="B72" s="252"/>
      <c r="C72" s="245">
        <f t="shared" si="3"/>
        <v>3</v>
      </c>
      <c r="D72" s="268"/>
      <c r="E72" s="325">
        <v>-1</v>
      </c>
      <c r="F72" s="841">
        <f t="shared" si="4"/>
        <v>43831</v>
      </c>
      <c r="G72" s="268"/>
      <c r="H72" s="289"/>
      <c r="I72" s="289"/>
      <c r="J72" s="289">
        <v>7</v>
      </c>
      <c r="K72" s="479">
        <f>INDEX(Periods!$F$21:$O$30,J72+1,$E72+2)</f>
        <v>43831</v>
      </c>
      <c r="L72" s="480">
        <f t="shared" ca="1" si="1"/>
        <v>31</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97</v>
      </c>
      <c r="AM72" s="273">
        <f t="shared" si="7"/>
        <v>1</v>
      </c>
      <c r="AN72" s="345">
        <f t="shared" si="2"/>
        <v>43603</v>
      </c>
      <c r="AO72" s="345">
        <f t="shared" si="8"/>
        <v>43684</v>
      </c>
      <c r="AP72" s="842">
        <f>INDEX(Periods!$F$21:$O$31,INDEX(Annual!EndGS,1,$E72+2)+2,$E72+2)</f>
        <v>43734</v>
      </c>
      <c r="AQ72" s="268"/>
      <c r="AR72" s="255"/>
      <c r="AS72" s="243"/>
      <c r="AT72" s="243"/>
      <c r="AU72" s="243"/>
    </row>
    <row r="73" spans="1:47" outlineLevel="2" x14ac:dyDescent="0.35">
      <c r="A73" s="243"/>
      <c r="B73" s="252"/>
      <c r="C73" s="245">
        <f t="shared" si="3"/>
        <v>3</v>
      </c>
      <c r="D73" s="268"/>
      <c r="E73" s="325">
        <v>-1</v>
      </c>
      <c r="F73" s="841">
        <f t="shared" si="4"/>
        <v>43862</v>
      </c>
      <c r="G73" s="268"/>
      <c r="H73" s="289"/>
      <c r="I73" s="289"/>
      <c r="J73" s="289">
        <v>8</v>
      </c>
      <c r="K73" s="479">
        <f>INDEX(Periods!$F$21:$O$30,J73+1,$E73+2)</f>
        <v>43862</v>
      </c>
      <c r="L73" s="480">
        <f t="shared" ca="1" si="1"/>
        <v>29</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128</v>
      </c>
      <c r="AM73" s="273">
        <f t="shared" si="7"/>
        <v>1</v>
      </c>
      <c r="AN73" s="345">
        <f t="shared" si="2"/>
        <v>43603</v>
      </c>
      <c r="AO73" s="345">
        <f t="shared" si="8"/>
        <v>43684</v>
      </c>
      <c r="AP73" s="842">
        <f>INDEX(Periods!$F$21:$O$31,INDEX(Annual!EndGS,1,$E73+2)+2,$E73+2)</f>
        <v>43734</v>
      </c>
      <c r="AQ73" s="268"/>
      <c r="AR73" s="255"/>
      <c r="AS73" s="243"/>
      <c r="AT73" s="243"/>
      <c r="AU73" s="243"/>
    </row>
    <row r="74" spans="1:47" outlineLevel="2" x14ac:dyDescent="0.35">
      <c r="A74" s="243"/>
      <c r="B74" s="252"/>
      <c r="C74" s="245">
        <f t="shared" si="3"/>
        <v>3</v>
      </c>
      <c r="D74" s="268"/>
      <c r="E74" s="325">
        <v>-1</v>
      </c>
      <c r="F74" s="841">
        <f t="shared" si="4"/>
        <v>43891</v>
      </c>
      <c r="G74" s="268"/>
      <c r="H74" s="289"/>
      <c r="I74" s="341"/>
      <c r="J74" s="341">
        <v>9</v>
      </c>
      <c r="K74" s="500">
        <f>INDEX(Periods!$F$21:$O$30,J74+1,$E74+2)</f>
        <v>43891</v>
      </c>
      <c r="L74" s="517">
        <f t="shared" ca="1" si="1"/>
        <v>34</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157</v>
      </c>
      <c r="AM74" s="273">
        <f t="shared" si="7"/>
        <v>1</v>
      </c>
      <c r="AN74" s="345">
        <f t="shared" si="2"/>
        <v>43603</v>
      </c>
      <c r="AO74" s="345">
        <f t="shared" si="8"/>
        <v>43684</v>
      </c>
      <c r="AP74" s="842">
        <f>INDEX(Periods!$F$21:$O$31,INDEX(Annual!EndGS,1,$E74+2)+2,$E74+2)</f>
        <v>43734</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408.58823529411768</v>
      </c>
      <c r="Q75" s="685" cm="1">
        <f t="array" aca="1" ref="Q75" ca="1">INDEX(Q$65:Q$74,$AI75,1)*(1-$AH75)+INDEX(Q$65:Q$74,$AJ75,1)*($AH75)</f>
        <v>0.69147058823529417</v>
      </c>
      <c r="R75" s="685" cm="1">
        <f t="array" aca="1" ref="R75" ca="1">INDEX(R$65:R$74,$AI75,1)*(1-$AH75)+INDEX(R$65:R$74,$AJ75,1)*($AH75)</f>
        <v>0.70676470588235296</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0.11911764705882352</v>
      </c>
      <c r="W75" s="510"/>
      <c r="X75" s="836" cm="1">
        <f t="array" aca="1" ref="X75" ca="1">INDEX(X$65:X$74,$AI75,1)*(1-$AH75)+INDEX(X$65:X$74,$AJ75,1)*($AH75)</f>
        <v>0.74382352941176477</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214.70588235294116</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0.61764705882352944</v>
      </c>
      <c r="AI75" s="273">
        <f>MOD(SUMIFS($AM$65:$AM$74,$AK$65:$AK$74,$AK75,$AL$65:$AL$74,"&lt;="&amp;$AL75)-1,$AJ$62)+1</f>
        <v>10</v>
      </c>
      <c r="AJ75" s="273">
        <f>IF(OR(INDEX($AK$65:$AK$74,$AI75,1)=INDEX($AK$65:$AK$74,MOD($AI75,AJ$62)+1,1),INDEX($AK$65:$AK$74,$AI75,1)="Early"),MOD($AI75,AJ$62)+1,$AI75)</f>
        <v>1</v>
      </c>
      <c r="AK75" s="289" t="str">
        <f t="shared" si="5"/>
        <v>Dry</v>
      </c>
      <c r="AL75" s="273">
        <f t="shared" si="6"/>
        <v>178</v>
      </c>
      <c r="AM75" s="273"/>
      <c r="AN75" s="345">
        <f t="shared" si="2"/>
        <v>43589</v>
      </c>
      <c r="AO75" s="345">
        <f t="shared" si="8"/>
        <v>43684</v>
      </c>
      <c r="AP75" s="842">
        <f>INDEX(Periods!$F$21:$O$31,INDEX(Annual!EndGS,1,$E75+2)+2,$E75+2)</f>
        <v>43746</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43746</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263.20754716981133</v>
      </c>
      <c r="P77" s="686" cm="1">
        <f t="array" aca="1" ref="P77" ca="1">INDEX(P$65:P$74,$AI77,1)*(1-$AH77)+INDEX(P$65:P$74,$AJ77,1)*($AH77)</f>
        <v>1531.7735849056605</v>
      </c>
      <c r="Q77" s="687" cm="1">
        <f t="array" aca="1" ref="Q77" ca="1">INDEX(Q$65:Q$74,$AI77,1)*(1-$AH77)+INDEX(Q$65:Q$74,$AJ77,1)*($AH77)</f>
        <v>0.80735849056603781</v>
      </c>
      <c r="R77" s="687" cm="1">
        <f t="array" aca="1" ref="R77" ca="1">INDEX(R$65:R$74,$AI77,1)*(1-$AH77)+INDEX(R$65:R$74,$AJ77,1)*($AH77)</f>
        <v>0.80735849056603781</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113.20754716981132</v>
      </c>
      <c r="AD77" s="686" cm="1">
        <f t="array" aca="1" ref="AD77" ca="1">INDEX(AD$65:AD$74,$AI77,1)*(1-$AH77)+INDEX(AD$65:AD$74,$AJ77,1)*($AH77)</f>
        <v>136.79245283018869</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0.26415094339622641</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43746</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43746</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37</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5</v>
      </c>
      <c r="AK79" s="289" t="str">
        <f t="shared" si="5"/>
        <v>Late</v>
      </c>
      <c r="AL79" s="273">
        <f t="shared" si="6"/>
        <v>25</v>
      </c>
      <c r="AM79" s="273"/>
      <c r="AN79" s="345">
        <f t="shared" si="2"/>
        <v>43589</v>
      </c>
      <c r="AO79" s="345">
        <f t="shared" si="8"/>
        <v>43684</v>
      </c>
      <c r="AP79" s="842">
        <f>INDEX(Periods!$F$21:$O$31,INDEX(Annual!EndGS,1,$E79+2)+2,$E79+2)</f>
        <v>43746</v>
      </c>
      <c r="AQ79" s="268"/>
      <c r="AR79" s="255"/>
      <c r="AS79" s="243"/>
      <c r="AT79" s="243"/>
      <c r="AU79" s="243"/>
    </row>
    <row r="80" spans="1:47" hidden="1" outlineLevel="3" x14ac:dyDescent="0.35">
      <c r="A80" s="243"/>
      <c r="B80" s="252"/>
      <c r="C80" s="245">
        <f t="shared" si="9"/>
        <v>4</v>
      </c>
      <c r="D80" s="268"/>
      <c r="E80" s="325">
        <v>0</v>
      </c>
      <c r="F80" s="841">
        <f t="shared" si="4"/>
        <v>43746</v>
      </c>
      <c r="G80" s="268"/>
      <c r="H80" s="289"/>
      <c r="I80" s="289"/>
      <c r="J80" s="289">
        <v>5</v>
      </c>
      <c r="K80" s="479">
        <f>INDEX(Periods!$F$21:$O$30,J80+1,$E80+2)</f>
        <v>43746</v>
      </c>
      <c r="L80" s="480">
        <f t="shared" ca="1" si="1"/>
        <v>38</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7</v>
      </c>
      <c r="AK80" s="289" t="str">
        <f t="shared" si="5"/>
        <v>Dry</v>
      </c>
      <c r="AL80" s="273">
        <f t="shared" si="6"/>
        <v>0</v>
      </c>
      <c r="AM80" s="273"/>
      <c r="AN80" s="345">
        <f t="shared" si="2"/>
        <v>43589</v>
      </c>
      <c r="AO80" s="345">
        <f t="shared" si="8"/>
        <v>43684</v>
      </c>
      <c r="AP80" s="842">
        <f>INDEX(Periods!$F$21:$O$31,INDEX(Annual!EndGS,1,$E80+2)+2,$E80+2)</f>
        <v>43746</v>
      </c>
      <c r="AQ80" s="268"/>
      <c r="AR80" s="255"/>
      <c r="AS80" s="243"/>
      <c r="AT80" s="243"/>
      <c r="AU80" s="243"/>
    </row>
    <row r="81" spans="1:47" hidden="1" outlineLevel="3" x14ac:dyDescent="0.35">
      <c r="A81" s="243"/>
      <c r="B81" s="252"/>
      <c r="C81" s="245">
        <f t="shared" si="9"/>
        <v>4</v>
      </c>
      <c r="D81" s="268"/>
      <c r="E81" s="325">
        <v>0</v>
      </c>
      <c r="F81" s="841">
        <f t="shared" si="4"/>
        <v>43784</v>
      </c>
      <c r="G81" s="268"/>
      <c r="H81" s="289"/>
      <c r="I81" s="289"/>
      <c r="J81" s="289">
        <v>6</v>
      </c>
      <c r="K81" s="479">
        <f>INDEX(Periods!$F$21:$O$30,J81+1,$E81+2)</f>
        <v>43784</v>
      </c>
      <c r="L81" s="480">
        <f t="shared" ca="1" si="1"/>
        <v>47</v>
      </c>
      <c r="M81" s="305"/>
      <c r="N81" s="273"/>
      <c r="O81" s="686" cm="1">
        <f t="array" aca="1" ref="O81" ca="1">INDEX(O$65:O$74,$AI81,1)*(1-$AH81)+INDEX(O$65:O$74,$AJ81,1)*($AH81)</f>
        <v>503</v>
      </c>
      <c r="P81" s="686" cm="1">
        <f t="array" aca="1" ref="P81" ca="1">INDEX(P$65:P$74,$AI81,1)*(1-$AH81)+INDEX(P$65:P$74,$AJ81,1)*($AH81)</f>
        <v>1909</v>
      </c>
      <c r="Q81" s="687" cm="1">
        <f t="array" aca="1" ref="Q81" ca="1">INDEX(Q$65:Q$74,$AI81,1)*(1-$AH81)+INDEX(Q$65:Q$74,$AJ81,1)*($AH81)</f>
        <v>0.56950000000000001</v>
      </c>
      <c r="R81" s="687" cm="1">
        <f t="array" aca="1" ref="R81" ca="1">INDEX(R$65:R$74,$AI81,1)*(1-$AH81)+INDEX(R$65:R$74,$AJ81,1)*($AH81)</f>
        <v>0.67449999999999988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0.48400000000000004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0.76</v>
      </c>
      <c r="AI81" s="273">
        <f t="shared" si="11"/>
        <v>6</v>
      </c>
      <c r="AJ81" s="273">
        <f t="shared" si="12"/>
        <v>7</v>
      </c>
      <c r="AK81" s="289" t="str">
        <f t="shared" si="5"/>
        <v>Dry</v>
      </c>
      <c r="AL81" s="273">
        <f t="shared" si="6"/>
        <v>38</v>
      </c>
      <c r="AM81" s="273"/>
      <c r="AN81" s="345">
        <f t="shared" si="2"/>
        <v>43589</v>
      </c>
      <c r="AO81" s="345">
        <f t="shared" si="8"/>
        <v>43684</v>
      </c>
      <c r="AP81" s="842">
        <f>INDEX(Periods!$F$21:$O$31,INDEX(Annual!EndGS,1,$E81+2)+2,$E81+2)</f>
        <v>43746</v>
      </c>
      <c r="AQ81" s="268"/>
      <c r="AR81" s="255"/>
      <c r="AS81" s="243"/>
      <c r="AT81" s="243"/>
      <c r="AU81" s="243"/>
    </row>
    <row r="82" spans="1:47" hidden="1" outlineLevel="3" x14ac:dyDescent="0.35">
      <c r="A82" s="243"/>
      <c r="B82" s="252"/>
      <c r="C82" s="245">
        <f t="shared" si="9"/>
        <v>4</v>
      </c>
      <c r="D82" s="268"/>
      <c r="E82" s="325">
        <v>0</v>
      </c>
      <c r="F82" s="841">
        <f t="shared" si="4"/>
        <v>43831</v>
      </c>
      <c r="G82" s="268"/>
      <c r="H82" s="289"/>
      <c r="I82" s="289"/>
      <c r="J82" s="289">
        <v>7</v>
      </c>
      <c r="K82" s="479">
        <f>INDEX(Periods!$F$21:$O$30,J82+1,$E82+2)</f>
        <v>43831</v>
      </c>
      <c r="L82" s="480">
        <f t="shared" ca="1" si="1"/>
        <v>31</v>
      </c>
      <c r="M82" s="305"/>
      <c r="N82" s="273"/>
      <c r="O82" s="686" cm="1">
        <f t="array" aca="1" ref="O82" ca="1">INDEX(O$65:O$74,$AI82,1)*(1-$AH82)+INDEX(O$65:O$74,$AJ82,1)*($AH82)</f>
        <v>238.82978723404256</v>
      </c>
      <c r="P82" s="686" cm="1">
        <f t="array" aca="1" ref="P82" ca="1">INDEX(P$65:P$74,$AI82,1)*(1-$AH82)+INDEX(P$65:P$74,$AJ82,1)*($AH82)</f>
        <v>1116.4893617021278</v>
      </c>
      <c r="Q82" s="687" cm="1">
        <f t="array" aca="1" ref="Q82" ca="1">INDEX(Q$65:Q$74,$AI82,1)*(1-$AH82)+INDEX(Q$65:Q$74,$AJ82,1)*($AH82)</f>
        <v>0.53515957446808504</v>
      </c>
      <c r="R82" s="687" cm="1">
        <f t="array" aca="1" ref="R82" ca="1">INDEX(R$65:R$74,$AI82,1)*(1-$AH82)+INDEX(R$65:R$74,$AJ82,1)*($AH82)</f>
        <v>0.62526595744680846</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0.34787234042553195</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336.17021276595744</v>
      </c>
      <c r="AC82" s="686" cm="1">
        <f t="array" aca="1" ref="AC82" ca="1">INDEX(AC$65:AC$74,$AI82,1)*(1-$AH82)+INDEX(AC$65:AC$74,$AJ82,1)*($AH82)</f>
        <v>336.17021276595744</v>
      </c>
      <c r="AD82" s="686" cm="1">
        <f t="array" aca="1" ref="AD82" ca="1">INDEX(AD$65:AD$74,$AI82,1)*(1-$AH82)+INDEX(AD$65:AD$74,$AJ82,1)*($AH82)</f>
        <v>336.17021276595744</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0.74468085106382975</v>
      </c>
      <c r="AI82" s="273">
        <f t="shared" si="11"/>
        <v>7</v>
      </c>
      <c r="AJ82" s="273">
        <f t="shared" si="12"/>
        <v>8</v>
      </c>
      <c r="AK82" s="289" t="str">
        <f t="shared" si="5"/>
        <v>Dry</v>
      </c>
      <c r="AL82" s="273">
        <f t="shared" si="6"/>
        <v>85</v>
      </c>
      <c r="AM82" s="273"/>
      <c r="AN82" s="345">
        <f t="shared" si="2"/>
        <v>43589</v>
      </c>
      <c r="AO82" s="345">
        <f t="shared" si="8"/>
        <v>43684</v>
      </c>
      <c r="AP82" s="842">
        <f>INDEX(Periods!$F$21:$O$31,INDEX(Annual!EndGS,1,$E82+2)+2,$E82+2)</f>
        <v>43746</v>
      </c>
      <c r="AQ82" s="268"/>
      <c r="AR82" s="255"/>
      <c r="AS82" s="243"/>
      <c r="AT82" s="243"/>
      <c r="AU82" s="243"/>
    </row>
    <row r="83" spans="1:47" hidden="1" outlineLevel="3" x14ac:dyDescent="0.35">
      <c r="A83" s="243"/>
      <c r="B83" s="252"/>
      <c r="C83" s="245">
        <f t="shared" si="9"/>
        <v>4</v>
      </c>
      <c r="D83" s="268"/>
      <c r="E83" s="325">
        <v>0</v>
      </c>
      <c r="F83" s="841">
        <f t="shared" si="4"/>
        <v>43862</v>
      </c>
      <c r="G83" s="268"/>
      <c r="H83" s="289"/>
      <c r="I83" s="289"/>
      <c r="J83" s="289">
        <v>8</v>
      </c>
      <c r="K83" s="479">
        <f>INDEX(Periods!$F$21:$O$30,J83+1,$E83+2)</f>
        <v>43862</v>
      </c>
      <c r="L83" s="480">
        <f t="shared" ca="1" si="1"/>
        <v>29</v>
      </c>
      <c r="M83" s="305"/>
      <c r="N83" s="273"/>
      <c r="O83" s="686" cm="1">
        <f t="array" aca="1" ref="O83" ca="1">INDEX(O$65:O$74,$AI83,1)*(1-$AH83)+INDEX(O$65:O$74,$AJ83,1)*($AH83)</f>
        <v>190.32258064516128</v>
      </c>
      <c r="P83" s="686" cm="1">
        <f t="array" aca="1" ref="P83" ca="1">INDEX(P$65:P$74,$AI83,1)*(1-$AH83)+INDEX(P$65:P$74,$AJ83,1)*($AH83)</f>
        <v>787.09677419354841</v>
      </c>
      <c r="Q83" s="687" cm="1">
        <f t="array" aca="1" ref="Q83" ca="1">INDEX(Q$65:Q$74,$AI83,1)*(1-$AH83)+INDEX(Q$65:Q$74,$AJ83,1)*($AH83)</f>
        <v>0.51677419354838716</v>
      </c>
      <c r="R83" s="687" cm="1">
        <f t="array" aca="1" ref="R83" ca="1">INDEX(R$65:R$74,$AI83,1)*(1-$AH83)+INDEX(R$65:R$74,$AJ83,1)*($AH83)</f>
        <v>0.58645161290322578</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3.0645161290322583E-2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0.61290322580645162</v>
      </c>
      <c r="AI83" s="273">
        <f t="shared" si="11"/>
        <v>8</v>
      </c>
      <c r="AJ83" s="273">
        <f t="shared" si="12"/>
        <v>9</v>
      </c>
      <c r="AK83" s="289" t="str">
        <f t="shared" si="5"/>
        <v>Dry</v>
      </c>
      <c r="AL83" s="273">
        <f t="shared" si="6"/>
        <v>116</v>
      </c>
      <c r="AM83" s="273"/>
      <c r="AN83" s="345">
        <f t="shared" si="2"/>
        <v>43589</v>
      </c>
      <c r="AO83" s="345">
        <f t="shared" si="8"/>
        <v>43684</v>
      </c>
      <c r="AP83" s="842">
        <f>INDEX(Periods!$F$21:$O$31,INDEX(Annual!EndGS,1,$E83+2)+2,$E83+2)</f>
        <v>43746</v>
      </c>
      <c r="AQ83" s="268"/>
      <c r="AR83" s="255"/>
      <c r="AS83" s="243"/>
      <c r="AT83" s="243"/>
      <c r="AU83" s="243"/>
    </row>
    <row r="84" spans="1:47" hidden="1" outlineLevel="3" x14ac:dyDescent="0.35">
      <c r="A84" s="243"/>
      <c r="B84" s="252"/>
      <c r="C84" s="245">
        <f t="shared" si="9"/>
        <v>4</v>
      </c>
      <c r="D84" s="268"/>
      <c r="E84" s="325">
        <v>0</v>
      </c>
      <c r="F84" s="841">
        <f t="shared" si="4"/>
        <v>43891</v>
      </c>
      <c r="G84" s="268"/>
      <c r="H84" s="289"/>
      <c r="I84" s="341"/>
      <c r="J84" s="341">
        <v>9</v>
      </c>
      <c r="K84" s="500">
        <f>INDEX(Periods!$F$21:$O$30,J84+1,$E84+2)</f>
        <v>43891</v>
      </c>
      <c r="L84" s="517">
        <f t="shared" ca="1" si="1"/>
        <v>34</v>
      </c>
      <c r="M84" s="501"/>
      <c r="N84" s="342"/>
      <c r="O84" s="688" cm="1">
        <f t="array" aca="1" ref="O84" ca="1">INDEX(O$65:O$74,$AI84,1)*(1-$AH84)+INDEX(O$65:O$74,$AJ84,1)*($AH84)</f>
        <v>200</v>
      </c>
      <c r="P84" s="688" cm="1">
        <f t="array" aca="1" ref="P84" ca="1">INDEX(P$65:P$74,$AI84,1)*(1-$AH84)+INDEX(P$65:P$74,$AJ84,1)*($AH84)</f>
        <v>582.75862068965512</v>
      </c>
      <c r="Q84" s="689" cm="1">
        <f t="array" aca="1" ref="Q84" ca="1">INDEX(Q$65:Q$74,$AI84,1)*(1-$AH84)+INDEX(Q$65:Q$74,$AJ84,1)*($AH84)</f>
        <v>0.50413793103448279</v>
      </c>
      <c r="R84" s="689" cm="1">
        <f t="array" aca="1" ref="R84" ca="1">INDEX(R$65:R$74,$AI84,1)*(1-$AH84)+INDEX(R$65:R$74,$AJ84,1)*($AH84)</f>
        <v>0.55241379310344829</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0.10862068965517241</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0.58620689655172409</v>
      </c>
      <c r="AI84" s="273">
        <f t="shared" si="11"/>
        <v>9</v>
      </c>
      <c r="AJ84" s="273">
        <f t="shared" si="12"/>
        <v>10</v>
      </c>
      <c r="AK84" s="289" t="str">
        <f t="shared" si="5"/>
        <v>Dry</v>
      </c>
      <c r="AL84" s="273">
        <f t="shared" si="6"/>
        <v>145</v>
      </c>
      <c r="AM84" s="273"/>
      <c r="AN84" s="345">
        <f t="shared" si="2"/>
        <v>43589</v>
      </c>
      <c r="AO84" s="345">
        <f t="shared" si="8"/>
        <v>43684</v>
      </c>
      <c r="AP84" s="842">
        <f>INDEX(Periods!$F$21:$O$31,INDEX(Annual!EndGS,1,$E84+2)+2,$E84+2)</f>
        <v>43746</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352</v>
      </c>
      <c r="Q85" s="685" cm="1">
        <f t="array" aca="1" ref="Q85" ca="1">INDEX(Q$65:Q$74,$AI85,1)*(1-$AH85)+INDEX(Q$65:Q$74,$AJ85,1)*($AH85)</f>
        <v>0.81</v>
      </c>
      <c r="R85" s="685" cm="1">
        <f t="array" aca="1" ref="R85" ca="1">INDEX(R$65:R$74,$AI85,1)*(1-$AH85)+INDEX(R$65:R$74,$AJ85,1)*($AH85)</f>
        <v>0.81</v>
      </c>
      <c r="S85" s="683" cm="1">
        <f t="array" ref="S85">INDEX([0]!i_pasture_stage_p6z,$J85+1,ROUNDDOWN((ROW($J85)-ROW($J$65))/i_p6_len,0)+1)</f>
        <v>1</v>
      </c>
      <c r="T85" s="685" cm="1">
        <f t="array" aca="1" ref="T85" ca="1">INDEX(T$65:T$74,$AI85,1)*(1-$AH85)+INDEX(T$65:T$74,$AJ85,1)*($AH85)</f>
        <v>0.3</v>
      </c>
      <c r="U85" s="683" cm="1">
        <f t="array" aca="1" ref="U85" ca="1">INDEX(U$65:U$74,$AI85,1)*(1-$AH85)+INDEX(U$65:U$74,$AJ85,1)*($AH85)</f>
        <v>5.0000000000000009</v>
      </c>
      <c r="V85" s="685" cm="1">
        <f t="array" aca="1" ref="V85" ca="1">INDEX(V$65:V$74,$AI85,1)*(1-$AH85)+INDEX(V$65:V$74,$AJ85,1)*($AH85)</f>
        <v>0.1</v>
      </c>
      <c r="W85" s="510"/>
      <c r="X85" s="836" cm="1">
        <f t="array" aca="1" ref="X85" ca="1">INDEX(X$65:X$74,$AI85,1)*(1-$AH85)+INDEX(X$65:X$74,$AJ85,1)*($AH85)</f>
        <v>1</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100</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4.6511627906976744E-2</v>
      </c>
      <c r="AI85" s="273">
        <f t="shared" si="11"/>
        <v>1</v>
      </c>
      <c r="AJ85" s="273">
        <f t="shared" si="12"/>
        <v>1</v>
      </c>
      <c r="AK85" s="289" t="str">
        <f t="shared" si="5"/>
        <v>Dry</v>
      </c>
      <c r="AL85" s="273">
        <f t="shared" si="6"/>
        <v>192</v>
      </c>
      <c r="AM85" s="273"/>
      <c r="AN85" s="345">
        <f t="shared" si="2"/>
        <v>43589</v>
      </c>
      <c r="AO85" s="345">
        <f t="shared" si="8"/>
        <v>43684</v>
      </c>
      <c r="AP85" s="842">
        <f>INDEX(Periods!$F$21:$O$31,INDEX(Annual!EndGS,1,$E85+2)+2,$E85+2)</f>
        <v>43732</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43732</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263.20754716981133</v>
      </c>
      <c r="P87" s="686" cm="1">
        <f t="array" aca="1" ref="P87" ca="1">INDEX(P$65:P$74,$AI87,1)*(1-$AH87)+INDEX(P$65:P$74,$AJ87,1)*($AH87)</f>
        <v>1531.7735849056605</v>
      </c>
      <c r="Q87" s="687" cm="1">
        <f t="array" aca="1" ref="Q87" ca="1">INDEX(Q$65:Q$74,$AI87,1)*(1-$AH87)+INDEX(Q$65:Q$74,$AJ87,1)*($AH87)</f>
        <v>0.80735849056603781</v>
      </c>
      <c r="R87" s="687" cm="1">
        <f t="array" aca="1" ref="R87" ca="1">INDEX(R$65:R$74,$AI87,1)*(1-$AH87)+INDEX(R$65:R$74,$AJ87,1)*($AH87)</f>
        <v>0.80735849056603781</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113.20754716981132</v>
      </c>
      <c r="AD87" s="686" cm="1">
        <f t="array" aca="1" ref="AD87" ca="1">INDEX(AD$65:AD$74,$AI87,1)*(1-$AH87)+INDEX(AD$65:AD$74,$AJ87,1)*($AH87)</f>
        <v>136.79245283018869</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0.26415094339622641</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43732</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43732</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23</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5</v>
      </c>
      <c r="AK89" s="289" t="str">
        <f t="shared" si="5"/>
        <v>Late</v>
      </c>
      <c r="AL89" s="273">
        <f t="shared" si="6"/>
        <v>25</v>
      </c>
      <c r="AM89" s="273"/>
      <c r="AN89" s="345">
        <f t="shared" si="2"/>
        <v>43589</v>
      </c>
      <c r="AO89" s="345">
        <f t="shared" si="8"/>
        <v>43684</v>
      </c>
      <c r="AP89" s="842">
        <f>INDEX(Periods!$F$21:$O$31,INDEX(Annual!EndGS,1,$E89+2)+2,$E89+2)</f>
        <v>43732</v>
      </c>
      <c r="AQ89" s="268"/>
      <c r="AR89" s="255"/>
      <c r="AS89" s="243"/>
      <c r="AT89" s="243"/>
      <c r="AU89" s="243"/>
    </row>
    <row r="90" spans="1:47" hidden="1" outlineLevel="3" x14ac:dyDescent="0.35">
      <c r="A90" s="243"/>
      <c r="B90" s="252"/>
      <c r="C90" s="245">
        <f t="shared" si="9"/>
        <v>4</v>
      </c>
      <c r="D90" s="268"/>
      <c r="E90" s="325">
        <v>1</v>
      </c>
      <c r="F90" s="841">
        <f t="shared" si="4"/>
        <v>43732</v>
      </c>
      <c r="G90" s="268"/>
      <c r="H90" s="289"/>
      <c r="I90" s="289"/>
      <c r="J90" s="289">
        <v>5</v>
      </c>
      <c r="K90" s="479">
        <f>INDEX(Periods!$F$21:$O$30,J90+1,$E90+2)</f>
        <v>43732</v>
      </c>
      <c r="L90" s="480">
        <f t="shared" ca="1" si="1"/>
        <v>52</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7</v>
      </c>
      <c r="AK90" s="289" t="str">
        <f t="shared" si="5"/>
        <v>Dry</v>
      </c>
      <c r="AL90" s="273">
        <f t="shared" si="6"/>
        <v>0</v>
      </c>
      <c r="AM90" s="273"/>
      <c r="AN90" s="345">
        <f t="shared" si="2"/>
        <v>43589</v>
      </c>
      <c r="AO90" s="345">
        <f t="shared" si="8"/>
        <v>43684</v>
      </c>
      <c r="AP90" s="842">
        <f>INDEX(Periods!$F$21:$O$31,INDEX(Annual!EndGS,1,$E90+2)+2,$E90+2)</f>
        <v>43732</v>
      </c>
      <c r="AQ90" s="268"/>
      <c r="AR90" s="255"/>
      <c r="AS90" s="243"/>
      <c r="AT90" s="243"/>
      <c r="AU90" s="243"/>
    </row>
    <row r="91" spans="1:47" hidden="1" outlineLevel="3" x14ac:dyDescent="0.35">
      <c r="A91" s="243"/>
      <c r="B91" s="252"/>
      <c r="C91" s="245">
        <f t="shared" si="9"/>
        <v>4</v>
      </c>
      <c r="D91" s="268"/>
      <c r="E91" s="325">
        <v>1</v>
      </c>
      <c r="F91" s="841">
        <f t="shared" si="4"/>
        <v>43784</v>
      </c>
      <c r="G91" s="268"/>
      <c r="H91" s="289"/>
      <c r="I91" s="289"/>
      <c r="J91" s="289">
        <v>6</v>
      </c>
      <c r="K91" s="479">
        <f>INDEX(Periods!$F$21:$O$30,J91+1,$E91+2)</f>
        <v>43784</v>
      </c>
      <c r="L91" s="480">
        <f t="shared" ca="1" si="1"/>
        <v>47</v>
      </c>
      <c r="M91" s="305"/>
      <c r="N91" s="273"/>
      <c r="O91" s="686" cm="1">
        <f t="array" aca="1" ref="O91" ca="1">INDEX(O$65:O$74,$AI91,1)*(1-$AH91)+INDEX(O$65:O$74,$AJ91,1)*($AH91)</f>
        <v>414.36170212765956</v>
      </c>
      <c r="P91" s="686" cm="1">
        <f t="array" aca="1" ref="P91" ca="1">INDEX(P$65:P$74,$AI91,1)*(1-$AH91)+INDEX(P$65:P$74,$AJ91,1)*($AH91)</f>
        <v>1643.0851063829789</v>
      </c>
      <c r="Q91" s="687" cm="1">
        <f t="array" aca="1" ref="Q91" ca="1">INDEX(Q$65:Q$74,$AI91,1)*(1-$AH91)+INDEX(Q$65:Q$74,$AJ91,1)*($AH91)</f>
        <v>0.55622340425531913</v>
      </c>
      <c r="R91" s="687" cm="1">
        <f t="array" aca="1" ref="R91" ca="1">INDEX(R$65:R$74,$AI91,1)*(1-$AH91)+INDEX(R$65:R$74,$AJ91,1)*($AH91)</f>
        <v>0.66037234042553195</v>
      </c>
      <c r="S91" s="681" cm="1">
        <f t="array" ref="S91">INDEX([0]!i_pasture_stage_p6z,$J91+1,ROUNDDOWN((ROW($J91)-ROW($J$65))/i_p6_len,0)+1)</f>
        <v>1</v>
      </c>
      <c r="T91" s="687" cm="1">
        <f t="array" aca="1" ref="T91" ca="1">INDEX(T$65:T$74,$AI91,1)*(1-$AH91)+INDEX(T$65:T$74,$AJ91,1)*($AH91)</f>
        <v>0.30000000000000004</v>
      </c>
      <c r="U91" s="681" cm="1">
        <f t="array" aca="1" ref="U91" ca="1">INDEX(U$65:U$74,$AI91,1)*(1-$AH91)+INDEX(U$65:U$74,$AJ91,1)*($AH91)</f>
        <v>5</v>
      </c>
      <c r="V91" s="687" cm="1">
        <f t="array" aca="1" ref="V91" ca="1">INDEX(V$65:V$74,$AI91,1)*(1-$AH91)+INDEX(V$65:V$74,$AJ91,1)*($AH91)</f>
        <v>0</v>
      </c>
      <c r="W91" s="273"/>
      <c r="X91" s="837" cm="1">
        <f t="array" aca="1" ref="X91" ca="1">INDEX(X$65:X$74,$AI91,1)*(1-$AH91)+INDEX(X$65:X$74,$AJ91,1)*($AH91)</f>
        <v>0.39702127659574471</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160.63829787234044</v>
      </c>
      <c r="AC91" s="686" cm="1">
        <f t="array" aca="1" ref="AC91" ca="1">INDEX(AC$65:AC$74,$AI91,1)*(1-$AH91)+INDEX(AC$65:AC$74,$AJ91,1)*($AH91)</f>
        <v>160.63829787234044</v>
      </c>
      <c r="AD91" s="686" cm="1">
        <f t="array" aca="1" ref="AD91" ca="1">INDEX(AD$65:AD$74,$AI91,1)*(1-$AH91)+INDEX(AD$65:AD$74,$AJ91,1)*($AH91)</f>
        <v>160.63829787234044</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4.2553191489361701E-2</v>
      </c>
      <c r="AI91" s="273">
        <f t="shared" si="11"/>
        <v>7</v>
      </c>
      <c r="AJ91" s="273">
        <f t="shared" si="12"/>
        <v>8</v>
      </c>
      <c r="AK91" s="289" t="str">
        <f t="shared" si="5"/>
        <v>Dry</v>
      </c>
      <c r="AL91" s="273">
        <f t="shared" si="6"/>
        <v>52</v>
      </c>
      <c r="AM91" s="273"/>
      <c r="AN91" s="345">
        <f t="shared" si="2"/>
        <v>43589</v>
      </c>
      <c r="AO91" s="345">
        <f t="shared" si="8"/>
        <v>43684</v>
      </c>
      <c r="AP91" s="842">
        <f>INDEX(Periods!$F$21:$O$31,INDEX(Annual!EndGS,1,$E91+2)+2,$E91+2)</f>
        <v>43732</v>
      </c>
      <c r="AQ91" s="268"/>
      <c r="AR91" s="255"/>
      <c r="AS91" s="243"/>
      <c r="AT91" s="243"/>
      <c r="AU91" s="243"/>
    </row>
    <row r="92" spans="1:47" hidden="1" outlineLevel="3" x14ac:dyDescent="0.35">
      <c r="A92" s="243"/>
      <c r="B92" s="252"/>
      <c r="C92" s="245">
        <f t="shared" si="9"/>
        <v>4</v>
      </c>
      <c r="D92" s="268"/>
      <c r="E92" s="325">
        <v>1</v>
      </c>
      <c r="F92" s="841">
        <f t="shared" si="4"/>
        <v>43831</v>
      </c>
      <c r="G92" s="268"/>
      <c r="H92" s="289"/>
      <c r="I92" s="289"/>
      <c r="J92" s="289">
        <v>7</v>
      </c>
      <c r="K92" s="479">
        <f>INDEX(Periods!$F$21:$O$30,J92+1,$E92+2)</f>
        <v>43831</v>
      </c>
      <c r="L92" s="480">
        <f t="shared" ca="1" si="1"/>
        <v>31</v>
      </c>
      <c r="M92" s="305"/>
      <c r="N92" s="273"/>
      <c r="O92" s="686" cm="1">
        <f t="array" aca="1" ref="O92" ca="1">INDEX(O$65:O$74,$AI92,1)*(1-$AH92)+INDEX(O$65:O$74,$AJ92,1)*($AH92)</f>
        <v>176.61290322580646</v>
      </c>
      <c r="P92" s="686" cm="1">
        <f t="array" aca="1" ref="P92" ca="1">INDEX(P$65:P$74,$AI92,1)*(1-$AH92)+INDEX(P$65:P$74,$AJ92,1)*($AH92)</f>
        <v>910.48387096774195</v>
      </c>
      <c r="Q92" s="687" cm="1">
        <f t="array" aca="1" ref="Q92" ca="1">INDEX(Q$65:Q$74,$AI92,1)*(1-$AH92)+INDEX(Q$65:Q$74,$AJ92,1)*($AH92)</f>
        <v>0.52637096774193548</v>
      </c>
      <c r="R92" s="687" cm="1">
        <f t="array" aca="1" ref="R92" ca="1">INDEX(R$65:R$74,$AI92,1)*(1-$AH92)+INDEX(R$65:R$74,$AJ92,1)*($AH92)</f>
        <v>0.60975806451612902</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3.2258064516129032E-3</v>
      </c>
      <c r="W92" s="273"/>
      <c r="X92" s="837" cm="1">
        <f t="array" aca="1" ref="X92" ca="1">INDEX(X$65:X$74,$AI92,1)*(1-$AH92)+INDEX(X$65:X$74,$AJ92,1)*($AH92)</f>
        <v>0.33000000000000007</v>
      </c>
      <c r="Y92" s="686" cm="1">
        <f t="array" aca="1" ref="Y92" ca="1">INDEX(Y$65:Y$74,$AI92,1)*(1-$AH92)+INDEX(Y$65:Y$74,$AJ92,1)*($AH92)</f>
        <v>50.000000000000007</v>
      </c>
      <c r="Z92" s="686" cm="1">
        <f t="array" aca="1" ref="Z92" ca="1">INDEX(Z$65:Z$74,$AI92,1)*(1-$AH92)+INDEX(Z$65:Z$74,$AJ92,1)*($AH92)</f>
        <v>50.000000000000007</v>
      </c>
      <c r="AA92" s="686" cm="1">
        <f t="array" aca="1" ref="AA92" ca="1">INDEX(AA$65:AA$74,$AI92,1)*(1-$AH92)+INDEX(AA$65:AA$74,$AJ92,1)*($AH92)</f>
        <v>50.000000000000007</v>
      </c>
      <c r="AB92" s="686" cm="1">
        <f t="array" aca="1" ref="AB92" ca="1">INDEX(AB$65:AB$74,$AI92,1)*(1-$AH92)+INDEX(AB$65:AB$74,$AJ92,1)*($AH92)</f>
        <v>400.00000000000006</v>
      </c>
      <c r="AC92" s="686" cm="1">
        <f t="array" aca="1" ref="AC92" ca="1">INDEX(AC$65:AC$74,$AI92,1)*(1-$AH92)+INDEX(AC$65:AC$74,$AJ92,1)*($AH92)</f>
        <v>400.00000000000006</v>
      </c>
      <c r="AD92" s="686" cm="1">
        <f t="array" aca="1" ref="AD92" ca="1">INDEX(AD$65:AD$74,$AI92,1)*(1-$AH92)+INDEX(AD$65:AD$74,$AJ92,1)*($AH92)</f>
        <v>400.00000000000006</v>
      </c>
      <c r="AE92" s="686" cm="1">
        <f t="array" aca="1" ref="AE92" ca="1">INDEX(AE$65:AE$74,$AI92,1)*(1-$AH92)+INDEX(AE$65:AE$74,$AJ92,1)*($AH92)</f>
        <v>400.00000000000006</v>
      </c>
      <c r="AF92" s="686" cm="1">
        <f t="array" aca="1" ref="AF92" ca="1">INDEX(AF$65:AF$74,$AI92,1)*(1-$AH92)+INDEX(AF$65:AF$74,$AJ92,1)*($AH92)</f>
        <v>400.00000000000006</v>
      </c>
      <c r="AG92" s="686" cm="1">
        <f t="array" aca="1" ref="AG92" ca="1">INDEX(AG$65:AG$74,$AI92,1)*(1-$AH92)+INDEX(AG$65:AG$74,$AJ92,1)*($AH92)</f>
        <v>400.00000000000006</v>
      </c>
      <c r="AH92" s="273">
        <f t="shared" ca="1" si="10"/>
        <v>6.4516129032258063E-2</v>
      </c>
      <c r="AI92" s="273">
        <f t="shared" si="11"/>
        <v>8</v>
      </c>
      <c r="AJ92" s="273">
        <f t="shared" si="12"/>
        <v>9</v>
      </c>
      <c r="AK92" s="289" t="str">
        <f t="shared" si="5"/>
        <v>Dry</v>
      </c>
      <c r="AL92" s="273">
        <f t="shared" si="6"/>
        <v>99</v>
      </c>
      <c r="AM92" s="273"/>
      <c r="AN92" s="345">
        <f t="shared" si="2"/>
        <v>43589</v>
      </c>
      <c r="AO92" s="345">
        <f t="shared" si="8"/>
        <v>43684</v>
      </c>
      <c r="AP92" s="842">
        <f>INDEX(Periods!$F$21:$O$31,INDEX(Annual!EndGS,1,$E92+2)+2,$E92+2)</f>
        <v>43732</v>
      </c>
      <c r="AQ92" s="268"/>
      <c r="AR92" s="255"/>
      <c r="AS92" s="243"/>
      <c r="AT92" s="243"/>
      <c r="AU92" s="243"/>
    </row>
    <row r="93" spans="1:47" hidden="1" outlineLevel="3" x14ac:dyDescent="0.35">
      <c r="A93" s="243"/>
      <c r="B93" s="252"/>
      <c r="C93" s="245">
        <f t="shared" si="9"/>
        <v>4</v>
      </c>
      <c r="D93" s="268"/>
      <c r="E93" s="325">
        <v>1</v>
      </c>
      <c r="F93" s="841">
        <f t="shared" si="4"/>
        <v>43862</v>
      </c>
      <c r="G93" s="268"/>
      <c r="H93" s="289"/>
      <c r="I93" s="289"/>
      <c r="J93" s="289">
        <v>8</v>
      </c>
      <c r="K93" s="479">
        <f>INDEX(Periods!$F$21:$O$30,J93+1,$E93+2)</f>
        <v>43862</v>
      </c>
      <c r="L93" s="480">
        <f t="shared" ca="1" si="1"/>
        <v>29</v>
      </c>
      <c r="M93" s="305"/>
      <c r="N93" s="273"/>
      <c r="O93" s="686" cm="1">
        <f t="array" aca="1" ref="O93" ca="1">INDEX(O$65:O$74,$AI93,1)*(1-$AH93)+INDEX(O$65:O$74,$AJ93,1)*($AH93)</f>
        <v>200</v>
      </c>
      <c r="P93" s="686" cm="1">
        <f t="array" aca="1" ref="P93" ca="1">INDEX(P$65:P$74,$AI93,1)*(1-$AH93)+INDEX(P$65:P$74,$AJ93,1)*($AH93)</f>
        <v>686.20689655172407</v>
      </c>
      <c r="Q93" s="687" cm="1">
        <f t="array" aca="1" ref="Q93" ca="1">INDEX(Q$65:Q$74,$AI93,1)*(1-$AH93)+INDEX(Q$65:Q$74,$AJ93,1)*($AH93)</f>
        <v>0.50931034482758619</v>
      </c>
      <c r="R93" s="687" cm="1">
        <f t="array" aca="1" ref="R93" ca="1">INDEX(R$65:R$74,$AI93,1)*(1-$AH93)+INDEX(R$65:R$74,$AJ93,1)*($AH93)</f>
        <v>0.56793103448275872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5.6896551724137934E-2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6.8965517241379309E-2</v>
      </c>
      <c r="AI93" s="273">
        <f t="shared" si="11"/>
        <v>9</v>
      </c>
      <c r="AJ93" s="273">
        <f t="shared" si="12"/>
        <v>10</v>
      </c>
      <c r="AK93" s="289" t="str">
        <f t="shared" si="5"/>
        <v>Dry</v>
      </c>
      <c r="AL93" s="273">
        <f t="shared" si="6"/>
        <v>130</v>
      </c>
      <c r="AM93" s="273"/>
      <c r="AN93" s="345">
        <f t="shared" si="2"/>
        <v>43589</v>
      </c>
      <c r="AO93" s="345">
        <f t="shared" si="8"/>
        <v>43684</v>
      </c>
      <c r="AP93" s="842">
        <f>INDEX(Periods!$F$21:$O$31,INDEX(Annual!EndGS,1,$E93+2)+2,$E93+2)</f>
        <v>43732</v>
      </c>
      <c r="AQ93" s="268"/>
      <c r="AR93" s="255"/>
      <c r="AS93" s="243"/>
      <c r="AT93" s="243"/>
      <c r="AU93" s="243"/>
    </row>
    <row r="94" spans="1:47" hidden="1" outlineLevel="3" x14ac:dyDescent="0.35">
      <c r="A94" s="243"/>
      <c r="B94" s="252"/>
      <c r="C94" s="245">
        <f t="shared" si="9"/>
        <v>4</v>
      </c>
      <c r="D94" s="268"/>
      <c r="E94" s="325">
        <v>1</v>
      </c>
      <c r="F94" s="841">
        <f t="shared" si="4"/>
        <v>43891</v>
      </c>
      <c r="G94" s="268"/>
      <c r="H94" s="289"/>
      <c r="I94" s="341"/>
      <c r="J94" s="341">
        <v>9</v>
      </c>
      <c r="K94" s="500">
        <f>INDEX(Periods!$F$21:$O$30,J94+1,$E94+2)</f>
        <v>43891</v>
      </c>
      <c r="L94" s="517">
        <f t="shared" ca="1" si="1"/>
        <v>34</v>
      </c>
      <c r="M94" s="501"/>
      <c r="N94" s="342"/>
      <c r="O94" s="688" cm="1">
        <f t="array" aca="1" ref="O94" ca="1">INDEX(O$65:O$74,$AI94,1)*(1-$AH94)+INDEX(O$65:O$74,$AJ94,1)*($AH94)</f>
        <v>199.99999999999997</v>
      </c>
      <c r="P94" s="688" cm="1">
        <f t="array" aca="1" ref="P94" ca="1">INDEX(P$65:P$74,$AI94,1)*(1-$AH94)+INDEX(P$65:P$74,$AJ94,1)*($AH94)</f>
        <v>491.29411764705878</v>
      </c>
      <c r="Q94" s="689" cm="1">
        <f t="array" aca="1" ref="Q94" ca="1">INDEX(Q$65:Q$74,$AI94,1)*(1-$AH94)+INDEX(Q$65:Q$74,$AJ94,1)*($AH94)</f>
        <v>0.51823529411764702</v>
      </c>
      <c r="R94" s="689" cm="1">
        <f t="array" aca="1" ref="R94" ca="1">INDEX(R$65:R$74,$AI94,1)*(1-$AH94)+INDEX(R$65:R$74,$AJ94,1)*($AH94)</f>
        <v>0.55588235294117649</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0.14705882352941177</v>
      </c>
      <c r="W94" s="342"/>
      <c r="X94" s="838" cm="1">
        <f t="array" aca="1" ref="X94" ca="1">INDEX(X$65:X$74,$AI94,1)*(1-$AH94)+INDEX(X$65:X$74,$AJ94,1)*($AH94)</f>
        <v>0.36941176470588238</v>
      </c>
      <c r="Y94" s="688" cm="1">
        <f t="array" aca="1" ref="Y94" ca="1">INDEX(Y$65:Y$74,$AI94,1)*(1-$AH94)+INDEX(Y$65:Y$74,$AJ94,1)*($AH94)</f>
        <v>49.999999999999993</v>
      </c>
      <c r="Z94" s="688" cm="1">
        <f t="array" aca="1" ref="Z94" ca="1">INDEX(Z$65:Z$74,$AI94,1)*(1-$AH94)+INDEX(Z$65:Z$74,$AJ94,1)*($AH94)</f>
        <v>49.999999999999993</v>
      </c>
      <c r="AA94" s="688" cm="1">
        <f t="array" aca="1" ref="AA94" ca="1">INDEX(AA$65:AA$74,$AI94,1)*(1-$AH94)+INDEX(AA$65:AA$74,$AJ94,1)*($AH94)</f>
        <v>49.999999999999993</v>
      </c>
      <c r="AB94" s="688" cm="1">
        <f t="array" aca="1" ref="AB94" ca="1">INDEX(AB$65:AB$74,$AI94,1)*(1-$AH94)+INDEX(AB$65:AB$74,$AJ94,1)*($AH94)</f>
        <v>382.35294117647055</v>
      </c>
      <c r="AC94" s="688" cm="1">
        <f t="array" aca="1" ref="AC94" ca="1">INDEX(AC$65:AC$74,$AI94,1)*(1-$AH94)+INDEX(AC$65:AC$74,$AJ94,1)*($AH94)</f>
        <v>399.99999999999994</v>
      </c>
      <c r="AD94" s="688" cm="1">
        <f t="array" aca="1" ref="AD94" ca="1">INDEX(AD$65:AD$74,$AI94,1)*(1-$AH94)+INDEX(AD$65:AD$74,$AJ94,1)*($AH94)</f>
        <v>399.99999999999994</v>
      </c>
      <c r="AE94" s="688" cm="1">
        <f t="array" aca="1" ref="AE94" ca="1">INDEX(AE$65:AE$74,$AI94,1)*(1-$AH94)+INDEX(AE$65:AE$74,$AJ94,1)*($AH94)</f>
        <v>399.99999999999994</v>
      </c>
      <c r="AF94" s="688" cm="1">
        <f t="array" aca="1" ref="AF94" ca="1">INDEX(AF$65:AF$74,$AI94,1)*(1-$AH94)+INDEX(AF$65:AF$74,$AJ94,1)*($AH94)</f>
        <v>399.99999999999994</v>
      </c>
      <c r="AG94" s="688" cm="1">
        <f t="array" aca="1" ref="AG94" ca="1">INDEX(AG$65:AG$74,$AI94,1)*(1-$AH94)+INDEX(AG$65:AG$74,$AJ94,1)*($AH94)</f>
        <v>399.99999999999994</v>
      </c>
      <c r="AH94" s="273">
        <f t="shared" ca="1" si="10"/>
        <v>5.8823529411764705E-2</v>
      </c>
      <c r="AI94" s="273">
        <f t="shared" si="11"/>
        <v>10</v>
      </c>
      <c r="AJ94" s="273">
        <f t="shared" si="12"/>
        <v>1</v>
      </c>
      <c r="AK94" s="289" t="str">
        <f t="shared" si="5"/>
        <v>Dry</v>
      </c>
      <c r="AL94" s="273">
        <f t="shared" si="6"/>
        <v>159</v>
      </c>
      <c r="AM94" s="273"/>
      <c r="AN94" s="345">
        <f t="shared" si="2"/>
        <v>43589</v>
      </c>
      <c r="AO94" s="345">
        <f t="shared" si="8"/>
        <v>43684</v>
      </c>
      <c r="AP94" s="842">
        <f>INDEX(Periods!$F$21:$O$31,INDEX(Annual!EndGS,1,$E94+2)+2,$E94+2)</f>
        <v>43732</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408.58823529411768</v>
      </c>
      <c r="Q95" s="685" cm="1">
        <f t="array" aca="1" ref="Q95" ca="1">INDEX(Q$65:Q$74,$AI95,1)*(1-$AH95)+INDEX(Q$65:Q$74,$AJ95,1)*($AH95)</f>
        <v>0.69147058823529417</v>
      </c>
      <c r="R95" s="685" cm="1">
        <f t="array" aca="1" ref="R95" ca="1">INDEX(R$65:R$74,$AI95,1)*(1-$AH95)+INDEX(R$65:R$74,$AJ95,1)*($AH95)</f>
        <v>0.70676470588235296</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0.11911764705882352</v>
      </c>
      <c r="W95" s="510"/>
      <c r="X95" s="836" cm="1">
        <f t="array" aca="1" ref="X95" ca="1">INDEX(X$65:X$74,$AI95,1)*(1-$AH95)+INDEX(X$65:X$74,$AJ95,1)*($AH95)</f>
        <v>0.74382352941176477</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214.70588235294116</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0.61764705882352944</v>
      </c>
      <c r="AI95" s="273">
        <f t="shared" si="11"/>
        <v>10</v>
      </c>
      <c r="AJ95" s="273">
        <f t="shared" si="12"/>
        <v>1</v>
      </c>
      <c r="AK95" s="289" t="str">
        <f t="shared" si="5"/>
        <v>Dry</v>
      </c>
      <c r="AL95" s="273">
        <f t="shared" si="6"/>
        <v>178</v>
      </c>
      <c r="AM95" s="273"/>
      <c r="AN95" s="345">
        <f t="shared" si="2"/>
        <v>43589</v>
      </c>
      <c r="AO95" s="345">
        <f t="shared" si="8"/>
        <v>43684</v>
      </c>
      <c r="AP95" s="842">
        <f>INDEX(Periods!$F$21:$O$31,INDEX(Annual!EndGS,1,$E95+2)+2,$E95+2)</f>
        <v>43746</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43746</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263.20754716981133</v>
      </c>
      <c r="P97" s="686" cm="1">
        <f t="array" aca="1" ref="P97" ca="1">INDEX(P$65:P$74,$AI97,1)*(1-$AH97)+INDEX(P$65:P$74,$AJ97,1)*($AH97)</f>
        <v>1531.7735849056605</v>
      </c>
      <c r="Q97" s="687" cm="1">
        <f t="array" aca="1" ref="Q97" ca="1">INDEX(Q$65:Q$74,$AI97,1)*(1-$AH97)+INDEX(Q$65:Q$74,$AJ97,1)*($AH97)</f>
        <v>0.80735849056603781</v>
      </c>
      <c r="R97" s="687" cm="1">
        <f t="array" aca="1" ref="R97" ca="1">INDEX(R$65:R$74,$AI97,1)*(1-$AH97)+INDEX(R$65:R$74,$AJ97,1)*($AH97)</f>
        <v>0.80735849056603781</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113.20754716981132</v>
      </c>
      <c r="AD97" s="686" cm="1">
        <f t="array" aca="1" ref="AD97" ca="1">INDEX(AD$65:AD$74,$AI97,1)*(1-$AH97)+INDEX(AD$65:AD$74,$AJ97,1)*($AH97)</f>
        <v>136.79245283018869</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0.26415094339622641</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43746</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43746</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37</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5</v>
      </c>
      <c r="AK99" s="289" t="str">
        <f t="shared" si="5"/>
        <v>Late</v>
      </c>
      <c r="AL99" s="273">
        <f t="shared" si="6"/>
        <v>25</v>
      </c>
      <c r="AM99" s="273"/>
      <c r="AN99" s="345">
        <f t="shared" si="14"/>
        <v>43589</v>
      </c>
      <c r="AO99" s="345">
        <f t="shared" si="8"/>
        <v>43684</v>
      </c>
      <c r="AP99" s="842">
        <f>INDEX(Periods!$F$21:$O$31,INDEX(Annual!EndGS,1,$E99+2)+2,$E99+2)</f>
        <v>43746</v>
      </c>
      <c r="AQ99" s="268"/>
      <c r="AR99" s="255"/>
      <c r="AS99" s="243"/>
      <c r="AT99" s="243"/>
      <c r="AU99" s="243"/>
    </row>
    <row r="100" spans="1:47" hidden="1" outlineLevel="3" x14ac:dyDescent="0.35">
      <c r="A100" s="243"/>
      <c r="B100" s="252"/>
      <c r="C100" s="245">
        <f t="shared" si="9"/>
        <v>4</v>
      </c>
      <c r="D100" s="268"/>
      <c r="E100" s="325">
        <v>2</v>
      </c>
      <c r="F100" s="841">
        <f t="shared" si="4"/>
        <v>43746</v>
      </c>
      <c r="G100" s="268"/>
      <c r="H100" s="289"/>
      <c r="I100" s="289"/>
      <c r="J100" s="289">
        <v>5</v>
      </c>
      <c r="K100" s="479">
        <f>INDEX(Periods!$F$21:$O$30,J100+1,$E100+2)</f>
        <v>43746</v>
      </c>
      <c r="L100" s="480">
        <f t="shared" ca="1" si="13"/>
        <v>38</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7</v>
      </c>
      <c r="AK100" s="289" t="str">
        <f t="shared" si="5"/>
        <v>Dry</v>
      </c>
      <c r="AL100" s="273">
        <f t="shared" si="6"/>
        <v>0</v>
      </c>
      <c r="AM100" s="273"/>
      <c r="AN100" s="345">
        <f t="shared" si="14"/>
        <v>43589</v>
      </c>
      <c r="AO100" s="345">
        <f t="shared" si="8"/>
        <v>43684</v>
      </c>
      <c r="AP100" s="842">
        <f>INDEX(Periods!$F$21:$O$31,INDEX(Annual!EndGS,1,$E100+2)+2,$E100+2)</f>
        <v>43746</v>
      </c>
      <c r="AQ100" s="268"/>
      <c r="AR100" s="255"/>
      <c r="AS100" s="243"/>
      <c r="AT100" s="243"/>
      <c r="AU100" s="243"/>
    </row>
    <row r="101" spans="1:47" hidden="1" outlineLevel="3" x14ac:dyDescent="0.35">
      <c r="A101" s="243"/>
      <c r="B101" s="252"/>
      <c r="C101" s="245">
        <f t="shared" si="9"/>
        <v>4</v>
      </c>
      <c r="D101" s="268"/>
      <c r="E101" s="325">
        <v>2</v>
      </c>
      <c r="F101" s="841">
        <f t="shared" si="4"/>
        <v>43784</v>
      </c>
      <c r="G101" s="268"/>
      <c r="H101" s="289"/>
      <c r="I101" s="289"/>
      <c r="J101" s="289">
        <v>6</v>
      </c>
      <c r="K101" s="479">
        <f>INDEX(Periods!$F$21:$O$30,J101+1,$E101+2)</f>
        <v>43784</v>
      </c>
      <c r="L101" s="480">
        <f t="shared" ca="1" si="13"/>
        <v>47</v>
      </c>
      <c r="M101" s="305"/>
      <c r="N101" s="273"/>
      <c r="O101" s="686" cm="1">
        <f t="array" aca="1" ref="O101" ca="1">INDEX(O$65:O$74,$AI101,1)*(1-$AH101)+INDEX(O$65:O$74,$AJ101,1)*($AH101)</f>
        <v>503</v>
      </c>
      <c r="P101" s="686" cm="1">
        <f t="array" aca="1" ref="P101" ca="1">INDEX(P$65:P$74,$AI101,1)*(1-$AH101)+INDEX(P$65:P$74,$AJ101,1)*($AH101)</f>
        <v>1909</v>
      </c>
      <c r="Q101" s="687" cm="1">
        <f t="array" aca="1" ref="Q101" ca="1">INDEX(Q$65:Q$74,$AI101,1)*(1-$AH101)+INDEX(Q$65:Q$74,$AJ101,1)*($AH101)</f>
        <v>0.56950000000000001</v>
      </c>
      <c r="R101" s="687" cm="1">
        <f t="array" aca="1" ref="R101" ca="1">INDEX(R$65:R$74,$AI101,1)*(1-$AH101)+INDEX(R$65:R$74,$AJ101,1)*($AH101)</f>
        <v>0.67449999999999988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0.48400000000000004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0.76</v>
      </c>
      <c r="AI101" s="273">
        <f t="shared" si="11"/>
        <v>6</v>
      </c>
      <c r="AJ101" s="273">
        <f t="shared" si="12"/>
        <v>7</v>
      </c>
      <c r="AK101" s="289" t="str">
        <f t="shared" si="5"/>
        <v>Dry</v>
      </c>
      <c r="AL101" s="273">
        <f t="shared" si="6"/>
        <v>38</v>
      </c>
      <c r="AM101" s="273"/>
      <c r="AN101" s="345">
        <f t="shared" si="14"/>
        <v>43589</v>
      </c>
      <c r="AO101" s="345">
        <f t="shared" si="8"/>
        <v>43684</v>
      </c>
      <c r="AP101" s="842">
        <f>INDEX(Periods!$F$21:$O$31,INDEX(Annual!EndGS,1,$E101+2)+2,$E101+2)</f>
        <v>43746</v>
      </c>
      <c r="AQ101" s="268"/>
      <c r="AR101" s="255"/>
      <c r="AS101" s="243"/>
      <c r="AT101" s="243"/>
      <c r="AU101" s="243"/>
    </row>
    <row r="102" spans="1:47" hidden="1" outlineLevel="3" x14ac:dyDescent="0.35">
      <c r="A102" s="243"/>
      <c r="B102" s="252"/>
      <c r="C102" s="245">
        <f t="shared" si="9"/>
        <v>4</v>
      </c>
      <c r="D102" s="268"/>
      <c r="E102" s="325">
        <v>2</v>
      </c>
      <c r="F102" s="841">
        <f t="shared" si="4"/>
        <v>43831</v>
      </c>
      <c r="G102" s="268"/>
      <c r="H102" s="289"/>
      <c r="I102" s="289"/>
      <c r="J102" s="289">
        <v>7</v>
      </c>
      <c r="K102" s="479">
        <f>INDEX(Periods!$F$21:$O$30,J102+1,$E102+2)</f>
        <v>43831</v>
      </c>
      <c r="L102" s="480">
        <f t="shared" ca="1" si="13"/>
        <v>31</v>
      </c>
      <c r="M102" s="305"/>
      <c r="N102" s="273"/>
      <c r="O102" s="686" cm="1">
        <f t="array" aca="1" ref="O102" ca="1">INDEX(O$65:O$74,$AI102,1)*(1-$AH102)+INDEX(O$65:O$74,$AJ102,1)*($AH102)</f>
        <v>238.82978723404256</v>
      </c>
      <c r="P102" s="686" cm="1">
        <f t="array" aca="1" ref="P102" ca="1">INDEX(P$65:P$74,$AI102,1)*(1-$AH102)+INDEX(P$65:P$74,$AJ102,1)*($AH102)</f>
        <v>1116.4893617021278</v>
      </c>
      <c r="Q102" s="687" cm="1">
        <f t="array" aca="1" ref="Q102" ca="1">INDEX(Q$65:Q$74,$AI102,1)*(1-$AH102)+INDEX(Q$65:Q$74,$AJ102,1)*($AH102)</f>
        <v>0.53515957446808504</v>
      </c>
      <c r="R102" s="687" cm="1">
        <f t="array" aca="1" ref="R102" ca="1">INDEX(R$65:R$74,$AI102,1)*(1-$AH102)+INDEX(R$65:R$74,$AJ102,1)*($AH102)</f>
        <v>0.62526595744680846</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0.34787234042553195</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336.17021276595744</v>
      </c>
      <c r="AC102" s="686" cm="1">
        <f t="array" aca="1" ref="AC102" ca="1">INDEX(AC$65:AC$74,$AI102,1)*(1-$AH102)+INDEX(AC$65:AC$74,$AJ102,1)*($AH102)</f>
        <v>336.17021276595744</v>
      </c>
      <c r="AD102" s="686" cm="1">
        <f t="array" aca="1" ref="AD102" ca="1">INDEX(AD$65:AD$74,$AI102,1)*(1-$AH102)+INDEX(AD$65:AD$74,$AJ102,1)*($AH102)</f>
        <v>336.17021276595744</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0.74468085106382975</v>
      </c>
      <c r="AI102" s="273">
        <f t="shared" si="11"/>
        <v>7</v>
      </c>
      <c r="AJ102" s="273">
        <f t="shared" si="12"/>
        <v>8</v>
      </c>
      <c r="AK102" s="289" t="str">
        <f t="shared" si="5"/>
        <v>Dry</v>
      </c>
      <c r="AL102" s="273">
        <f t="shared" si="6"/>
        <v>85</v>
      </c>
      <c r="AM102" s="273"/>
      <c r="AN102" s="345">
        <f t="shared" si="14"/>
        <v>43589</v>
      </c>
      <c r="AO102" s="345">
        <f t="shared" si="8"/>
        <v>43684</v>
      </c>
      <c r="AP102" s="842">
        <f>INDEX(Periods!$F$21:$O$31,INDEX(Annual!EndGS,1,$E102+2)+2,$E102+2)</f>
        <v>43746</v>
      </c>
      <c r="AQ102" s="268"/>
      <c r="AR102" s="255"/>
      <c r="AS102" s="243"/>
      <c r="AT102" s="243"/>
      <c r="AU102" s="243"/>
    </row>
    <row r="103" spans="1:47" hidden="1" outlineLevel="3" x14ac:dyDescent="0.35">
      <c r="A103" s="243"/>
      <c r="B103" s="252"/>
      <c r="C103" s="245">
        <f t="shared" si="9"/>
        <v>4</v>
      </c>
      <c r="D103" s="268"/>
      <c r="E103" s="325">
        <v>2</v>
      </c>
      <c r="F103" s="841">
        <f t="shared" si="4"/>
        <v>43862</v>
      </c>
      <c r="G103" s="268"/>
      <c r="H103" s="289"/>
      <c r="I103" s="289"/>
      <c r="J103" s="289">
        <v>8</v>
      </c>
      <c r="K103" s="479">
        <f>INDEX(Periods!$F$21:$O$30,J103+1,$E103+2)</f>
        <v>43862</v>
      </c>
      <c r="L103" s="480">
        <f t="shared" ca="1" si="13"/>
        <v>29</v>
      </c>
      <c r="M103" s="305"/>
      <c r="N103" s="273"/>
      <c r="O103" s="686" cm="1">
        <f t="array" aca="1" ref="O103" ca="1">INDEX(O$65:O$74,$AI103,1)*(1-$AH103)+INDEX(O$65:O$74,$AJ103,1)*($AH103)</f>
        <v>190.32258064516128</v>
      </c>
      <c r="P103" s="686" cm="1">
        <f t="array" aca="1" ref="P103" ca="1">INDEX(P$65:P$74,$AI103,1)*(1-$AH103)+INDEX(P$65:P$74,$AJ103,1)*($AH103)</f>
        <v>787.09677419354841</v>
      </c>
      <c r="Q103" s="687" cm="1">
        <f t="array" aca="1" ref="Q103" ca="1">INDEX(Q$65:Q$74,$AI103,1)*(1-$AH103)+INDEX(Q$65:Q$74,$AJ103,1)*($AH103)</f>
        <v>0.51677419354838716</v>
      </c>
      <c r="R103" s="687" cm="1">
        <f t="array" aca="1" ref="R103" ca="1">INDEX(R$65:R$74,$AI103,1)*(1-$AH103)+INDEX(R$65:R$74,$AJ103,1)*($AH103)</f>
        <v>0.58645161290322578</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3.0645161290322583E-2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0.61290322580645162</v>
      </c>
      <c r="AI103" s="273">
        <f t="shared" si="11"/>
        <v>8</v>
      </c>
      <c r="AJ103" s="273">
        <f t="shared" si="12"/>
        <v>9</v>
      </c>
      <c r="AK103" s="289" t="str">
        <f t="shared" si="5"/>
        <v>Dry</v>
      </c>
      <c r="AL103" s="273">
        <f t="shared" si="6"/>
        <v>116</v>
      </c>
      <c r="AM103" s="273"/>
      <c r="AN103" s="345">
        <f t="shared" si="14"/>
        <v>43589</v>
      </c>
      <c r="AO103" s="345">
        <f t="shared" si="8"/>
        <v>43684</v>
      </c>
      <c r="AP103" s="842">
        <f>INDEX(Periods!$F$21:$O$31,INDEX(Annual!EndGS,1,$E103+2)+2,$E103+2)</f>
        <v>43746</v>
      </c>
      <c r="AQ103" s="268"/>
      <c r="AR103" s="255"/>
      <c r="AS103" s="243"/>
      <c r="AT103" s="243"/>
      <c r="AU103" s="243"/>
    </row>
    <row r="104" spans="1:47" hidden="1" outlineLevel="3" x14ac:dyDescent="0.35">
      <c r="A104" s="243"/>
      <c r="B104" s="252"/>
      <c r="C104" s="245">
        <f t="shared" si="9"/>
        <v>4</v>
      </c>
      <c r="D104" s="268"/>
      <c r="E104" s="325">
        <v>2</v>
      </c>
      <c r="F104" s="841">
        <f t="shared" si="4"/>
        <v>43891</v>
      </c>
      <c r="G104" s="268"/>
      <c r="H104" s="289"/>
      <c r="I104" s="341"/>
      <c r="J104" s="341">
        <v>9</v>
      </c>
      <c r="K104" s="500">
        <f>INDEX(Periods!$F$21:$O$30,J104+1,$E104+2)</f>
        <v>43891</v>
      </c>
      <c r="L104" s="517">
        <f t="shared" ca="1" si="13"/>
        <v>34</v>
      </c>
      <c r="M104" s="501"/>
      <c r="N104" s="342"/>
      <c r="O104" s="688" cm="1">
        <f t="array" aca="1" ref="O104" ca="1">INDEX(O$65:O$74,$AI104,1)*(1-$AH104)+INDEX(O$65:O$74,$AJ104,1)*($AH104)</f>
        <v>200</v>
      </c>
      <c r="P104" s="688" cm="1">
        <f t="array" aca="1" ref="P104" ca="1">INDEX(P$65:P$74,$AI104,1)*(1-$AH104)+INDEX(P$65:P$74,$AJ104,1)*($AH104)</f>
        <v>582.75862068965512</v>
      </c>
      <c r="Q104" s="689" cm="1">
        <f t="array" aca="1" ref="Q104" ca="1">INDEX(Q$65:Q$74,$AI104,1)*(1-$AH104)+INDEX(Q$65:Q$74,$AJ104,1)*($AH104)</f>
        <v>0.50413793103448279</v>
      </c>
      <c r="R104" s="689" cm="1">
        <f t="array" aca="1" ref="R104" ca="1">INDEX(R$65:R$74,$AI104,1)*(1-$AH104)+INDEX(R$65:R$74,$AJ104,1)*($AH104)</f>
        <v>0.55241379310344829</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0.10862068965517241</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0.58620689655172409</v>
      </c>
      <c r="AI104" s="273">
        <f t="shared" si="11"/>
        <v>9</v>
      </c>
      <c r="AJ104" s="273">
        <f t="shared" si="12"/>
        <v>10</v>
      </c>
      <c r="AK104" s="289" t="str">
        <f t="shared" si="5"/>
        <v>Dry</v>
      </c>
      <c r="AL104" s="273">
        <f t="shared" si="6"/>
        <v>145</v>
      </c>
      <c r="AM104" s="273"/>
      <c r="AN104" s="345">
        <f t="shared" si="14"/>
        <v>43589</v>
      </c>
      <c r="AO104" s="345">
        <f t="shared" si="8"/>
        <v>43684</v>
      </c>
      <c r="AP104" s="842">
        <f>INDEX(Periods!$F$21:$O$31,INDEX(Annual!EndGS,1,$E104+2)+2,$E104+2)</f>
        <v>43746</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352</v>
      </c>
      <c r="Q105" s="685" cm="1">
        <f t="array" aca="1" ref="Q105" ca="1">INDEX(Q$65:Q$74,$AI105,1)*(1-$AH105)+INDEX(Q$65:Q$74,$AJ105,1)*($AH105)</f>
        <v>0.81</v>
      </c>
      <c r="R105" s="685" cm="1">
        <f t="array" aca="1" ref="R105" ca="1">INDEX(R$65:R$74,$AI105,1)*(1-$AH105)+INDEX(R$65:R$74,$AJ105,1)*($AH105)</f>
        <v>0.81</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5.0000000000000009</v>
      </c>
      <c r="V105" s="685" cm="1">
        <f t="array" aca="1" ref="V105" ca="1">INDEX(V$65:V$74,$AI105,1)*(1-$AH105)+INDEX(V$65:V$74,$AJ105,1)*($AH105)</f>
        <v>0.1</v>
      </c>
      <c r="W105" s="510"/>
      <c r="X105" s="836" cm="1">
        <f t="array" aca="1" ref="X105" ca="1">INDEX(X$65:X$74,$AI105,1)*(1-$AH105)+INDEX(X$65:X$74,$AJ105,1)*($AH105)</f>
        <v>1</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100</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4.6511627906976744E-2</v>
      </c>
      <c r="AI105" s="273">
        <f t="shared" si="11"/>
        <v>1</v>
      </c>
      <c r="AJ105" s="273">
        <f t="shared" si="12"/>
        <v>1</v>
      </c>
      <c r="AK105" s="289" t="str">
        <f t="shared" si="5"/>
        <v>Dry</v>
      </c>
      <c r="AL105" s="273">
        <f t="shared" si="6"/>
        <v>192</v>
      </c>
      <c r="AM105" s="273"/>
      <c r="AN105" s="345">
        <f t="shared" si="14"/>
        <v>43589</v>
      </c>
      <c r="AO105" s="345">
        <f t="shared" si="8"/>
        <v>43684</v>
      </c>
      <c r="AP105" s="842">
        <f>INDEX(Periods!$F$21:$O$31,INDEX(Annual!EndGS,1,$E105+2)+2,$E105+2)</f>
        <v>43732</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43732</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263.20754716981133</v>
      </c>
      <c r="P107" s="686" cm="1">
        <f t="array" aca="1" ref="P107" ca="1">INDEX(P$65:P$74,$AI107,1)*(1-$AH107)+INDEX(P$65:P$74,$AJ107,1)*($AH107)</f>
        <v>1531.7735849056605</v>
      </c>
      <c r="Q107" s="687" cm="1">
        <f t="array" aca="1" ref="Q107" ca="1">INDEX(Q$65:Q$74,$AI107,1)*(1-$AH107)+INDEX(Q$65:Q$74,$AJ107,1)*($AH107)</f>
        <v>0.80735849056603781</v>
      </c>
      <c r="R107" s="687" cm="1">
        <f t="array" aca="1" ref="R107" ca="1">INDEX(R$65:R$74,$AI107,1)*(1-$AH107)+INDEX(R$65:R$74,$AJ107,1)*($AH107)</f>
        <v>0.80735849056603781</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113.20754716981132</v>
      </c>
      <c r="AD107" s="686" cm="1">
        <f t="array" aca="1" ref="AD107" ca="1">INDEX(AD$65:AD$74,$AI107,1)*(1-$AH107)+INDEX(AD$65:AD$74,$AJ107,1)*($AH107)</f>
        <v>136.79245283018869</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0.26415094339622641</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43732</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43732</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23</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5</v>
      </c>
      <c r="AK109" s="289" t="str">
        <f t="shared" si="5"/>
        <v>Late</v>
      </c>
      <c r="AL109" s="273">
        <f t="shared" si="6"/>
        <v>25</v>
      </c>
      <c r="AM109" s="273"/>
      <c r="AN109" s="345">
        <f t="shared" si="14"/>
        <v>43589</v>
      </c>
      <c r="AO109" s="345">
        <f t="shared" si="8"/>
        <v>43684</v>
      </c>
      <c r="AP109" s="842">
        <f>INDEX(Periods!$F$21:$O$31,INDEX(Annual!EndGS,1,$E109+2)+2,$E109+2)</f>
        <v>43732</v>
      </c>
      <c r="AQ109" s="268"/>
      <c r="AR109" s="255"/>
      <c r="AS109" s="243"/>
      <c r="AT109" s="243"/>
      <c r="AU109" s="243"/>
    </row>
    <row r="110" spans="1:47" hidden="1" outlineLevel="3" x14ac:dyDescent="0.35">
      <c r="A110" s="243"/>
      <c r="B110" s="252"/>
      <c r="C110" s="245">
        <f t="shared" si="9"/>
        <v>4</v>
      </c>
      <c r="D110" s="268"/>
      <c r="E110" s="325">
        <v>3</v>
      </c>
      <c r="F110" s="841">
        <f t="shared" si="4"/>
        <v>43732</v>
      </c>
      <c r="G110" s="268"/>
      <c r="H110" s="289"/>
      <c r="I110" s="289"/>
      <c r="J110" s="289">
        <v>5</v>
      </c>
      <c r="K110" s="479">
        <f>INDEX(Periods!$F$21:$O$30,J110+1,$E110+2)</f>
        <v>43732</v>
      </c>
      <c r="L110" s="480">
        <f t="shared" ca="1" si="13"/>
        <v>52</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7</v>
      </c>
      <c r="AK110" s="289" t="str">
        <f t="shared" si="5"/>
        <v>Dry</v>
      </c>
      <c r="AL110" s="273">
        <f t="shared" si="6"/>
        <v>0</v>
      </c>
      <c r="AM110" s="273"/>
      <c r="AN110" s="345">
        <f t="shared" si="14"/>
        <v>43589</v>
      </c>
      <c r="AO110" s="345">
        <f t="shared" si="8"/>
        <v>43684</v>
      </c>
      <c r="AP110" s="842">
        <f>INDEX(Periods!$F$21:$O$31,INDEX(Annual!EndGS,1,$E110+2)+2,$E110+2)</f>
        <v>43732</v>
      </c>
      <c r="AQ110" s="268"/>
      <c r="AR110" s="255"/>
      <c r="AS110" s="243"/>
      <c r="AT110" s="243"/>
      <c r="AU110" s="243"/>
    </row>
    <row r="111" spans="1:47" hidden="1" outlineLevel="3" x14ac:dyDescent="0.35">
      <c r="A111" s="243"/>
      <c r="B111" s="252"/>
      <c r="C111" s="245">
        <f t="shared" si="9"/>
        <v>4</v>
      </c>
      <c r="D111" s="268"/>
      <c r="E111" s="325">
        <v>3</v>
      </c>
      <c r="F111" s="841">
        <f t="shared" si="4"/>
        <v>43784</v>
      </c>
      <c r="G111" s="268"/>
      <c r="H111" s="289"/>
      <c r="I111" s="289"/>
      <c r="J111" s="289">
        <v>6</v>
      </c>
      <c r="K111" s="479">
        <f>INDEX(Periods!$F$21:$O$30,J111+1,$E111+2)</f>
        <v>43784</v>
      </c>
      <c r="L111" s="480">
        <f t="shared" ca="1" si="13"/>
        <v>47</v>
      </c>
      <c r="M111" s="305"/>
      <c r="N111" s="273"/>
      <c r="O111" s="686" cm="1">
        <f t="array" aca="1" ref="O111" ca="1">INDEX(O$65:O$74,$AI111,1)*(1-$AH111)+INDEX(O$65:O$74,$AJ111,1)*($AH111)</f>
        <v>414.36170212765956</v>
      </c>
      <c r="P111" s="686" cm="1">
        <f t="array" aca="1" ref="P111" ca="1">INDEX(P$65:P$74,$AI111,1)*(1-$AH111)+INDEX(P$65:P$74,$AJ111,1)*($AH111)</f>
        <v>1643.0851063829789</v>
      </c>
      <c r="Q111" s="687" cm="1">
        <f t="array" aca="1" ref="Q111" ca="1">INDEX(Q$65:Q$74,$AI111,1)*(1-$AH111)+INDEX(Q$65:Q$74,$AJ111,1)*($AH111)</f>
        <v>0.55622340425531913</v>
      </c>
      <c r="R111" s="687" cm="1">
        <f t="array" aca="1" ref="R111" ca="1">INDEX(R$65:R$74,$AI111,1)*(1-$AH111)+INDEX(R$65:R$74,$AJ111,1)*($AH111)</f>
        <v>0.66037234042553195</v>
      </c>
      <c r="S111" s="681" cm="1">
        <f t="array" ref="S111">INDEX([0]!i_pasture_stage_p6z,$J111+1,ROUNDDOWN((ROW($J111)-ROW($J$65))/i_p6_len,0)+1)</f>
        <v>1</v>
      </c>
      <c r="T111" s="687" cm="1">
        <f t="array" aca="1" ref="T111" ca="1">INDEX(T$65:T$74,$AI111,1)*(1-$AH111)+INDEX(T$65:T$74,$AJ111,1)*($AH111)</f>
        <v>0.30000000000000004</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0.39702127659574471</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160.63829787234044</v>
      </c>
      <c r="AC111" s="686" cm="1">
        <f t="array" aca="1" ref="AC111" ca="1">INDEX(AC$65:AC$74,$AI111,1)*(1-$AH111)+INDEX(AC$65:AC$74,$AJ111,1)*($AH111)</f>
        <v>160.63829787234044</v>
      </c>
      <c r="AD111" s="686" cm="1">
        <f t="array" aca="1" ref="AD111" ca="1">INDEX(AD$65:AD$74,$AI111,1)*(1-$AH111)+INDEX(AD$65:AD$74,$AJ111,1)*($AH111)</f>
        <v>160.63829787234044</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4.2553191489361701E-2</v>
      </c>
      <c r="AI111" s="273">
        <f t="shared" si="11"/>
        <v>7</v>
      </c>
      <c r="AJ111" s="273">
        <f t="shared" si="12"/>
        <v>8</v>
      </c>
      <c r="AK111" s="289" t="str">
        <f t="shared" si="5"/>
        <v>Dry</v>
      </c>
      <c r="AL111" s="273">
        <f t="shared" si="6"/>
        <v>52</v>
      </c>
      <c r="AM111" s="273"/>
      <c r="AN111" s="345">
        <f t="shared" si="14"/>
        <v>43589</v>
      </c>
      <c r="AO111" s="345">
        <f t="shared" si="8"/>
        <v>43684</v>
      </c>
      <c r="AP111" s="842">
        <f>INDEX(Periods!$F$21:$O$31,INDEX(Annual!EndGS,1,$E111+2)+2,$E111+2)</f>
        <v>43732</v>
      </c>
      <c r="AQ111" s="268"/>
      <c r="AR111" s="255"/>
      <c r="AS111" s="243"/>
      <c r="AT111" s="243"/>
      <c r="AU111" s="243"/>
    </row>
    <row r="112" spans="1:47" hidden="1" outlineLevel="3" x14ac:dyDescent="0.35">
      <c r="A112" s="243"/>
      <c r="B112" s="252"/>
      <c r="C112" s="245">
        <f t="shared" si="9"/>
        <v>4</v>
      </c>
      <c r="D112" s="268"/>
      <c r="E112" s="325">
        <v>3</v>
      </c>
      <c r="F112" s="841">
        <f t="shared" si="4"/>
        <v>43831</v>
      </c>
      <c r="G112" s="268"/>
      <c r="H112" s="289"/>
      <c r="I112" s="289"/>
      <c r="J112" s="289">
        <v>7</v>
      </c>
      <c r="K112" s="479">
        <f>INDEX(Periods!$F$21:$O$30,J112+1,$E112+2)</f>
        <v>43831</v>
      </c>
      <c r="L112" s="480">
        <f t="shared" ca="1" si="13"/>
        <v>31</v>
      </c>
      <c r="M112" s="305"/>
      <c r="N112" s="273"/>
      <c r="O112" s="686" cm="1">
        <f t="array" aca="1" ref="O112" ca="1">INDEX(O$65:O$74,$AI112,1)*(1-$AH112)+INDEX(O$65:O$74,$AJ112,1)*($AH112)</f>
        <v>176.61290322580646</v>
      </c>
      <c r="P112" s="686" cm="1">
        <f t="array" aca="1" ref="P112" ca="1">INDEX(P$65:P$74,$AI112,1)*(1-$AH112)+INDEX(P$65:P$74,$AJ112,1)*($AH112)</f>
        <v>910.48387096774195</v>
      </c>
      <c r="Q112" s="687" cm="1">
        <f t="array" aca="1" ref="Q112" ca="1">INDEX(Q$65:Q$74,$AI112,1)*(1-$AH112)+INDEX(Q$65:Q$74,$AJ112,1)*($AH112)</f>
        <v>0.52637096774193548</v>
      </c>
      <c r="R112" s="687" cm="1">
        <f t="array" aca="1" ref="R112" ca="1">INDEX(R$65:R$74,$AI112,1)*(1-$AH112)+INDEX(R$65:R$74,$AJ112,1)*($AH112)</f>
        <v>0.60975806451612902</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3.2258064516129032E-3</v>
      </c>
      <c r="W112" s="273"/>
      <c r="X112" s="837" cm="1">
        <f t="array" aca="1" ref="X112" ca="1">INDEX(X$65:X$74,$AI112,1)*(1-$AH112)+INDEX(X$65:X$74,$AJ112,1)*($AH112)</f>
        <v>0.33000000000000007</v>
      </c>
      <c r="Y112" s="686" cm="1">
        <f t="array" aca="1" ref="Y112" ca="1">INDEX(Y$65:Y$74,$AI112,1)*(1-$AH112)+INDEX(Y$65:Y$74,$AJ112,1)*($AH112)</f>
        <v>50.000000000000007</v>
      </c>
      <c r="Z112" s="686" cm="1">
        <f t="array" aca="1" ref="Z112" ca="1">INDEX(Z$65:Z$74,$AI112,1)*(1-$AH112)+INDEX(Z$65:Z$74,$AJ112,1)*($AH112)</f>
        <v>50.000000000000007</v>
      </c>
      <c r="AA112" s="686" cm="1">
        <f t="array" aca="1" ref="AA112" ca="1">INDEX(AA$65:AA$74,$AI112,1)*(1-$AH112)+INDEX(AA$65:AA$74,$AJ112,1)*($AH112)</f>
        <v>50.000000000000007</v>
      </c>
      <c r="AB112" s="686" cm="1">
        <f t="array" aca="1" ref="AB112" ca="1">INDEX(AB$65:AB$74,$AI112,1)*(1-$AH112)+INDEX(AB$65:AB$74,$AJ112,1)*($AH112)</f>
        <v>400.00000000000006</v>
      </c>
      <c r="AC112" s="686" cm="1">
        <f t="array" aca="1" ref="AC112" ca="1">INDEX(AC$65:AC$74,$AI112,1)*(1-$AH112)+INDEX(AC$65:AC$74,$AJ112,1)*($AH112)</f>
        <v>400.00000000000006</v>
      </c>
      <c r="AD112" s="686" cm="1">
        <f t="array" aca="1" ref="AD112" ca="1">INDEX(AD$65:AD$74,$AI112,1)*(1-$AH112)+INDEX(AD$65:AD$74,$AJ112,1)*($AH112)</f>
        <v>400.00000000000006</v>
      </c>
      <c r="AE112" s="686" cm="1">
        <f t="array" aca="1" ref="AE112" ca="1">INDEX(AE$65:AE$74,$AI112,1)*(1-$AH112)+INDEX(AE$65:AE$74,$AJ112,1)*($AH112)</f>
        <v>400.00000000000006</v>
      </c>
      <c r="AF112" s="686" cm="1">
        <f t="array" aca="1" ref="AF112" ca="1">INDEX(AF$65:AF$74,$AI112,1)*(1-$AH112)+INDEX(AF$65:AF$74,$AJ112,1)*($AH112)</f>
        <v>400.00000000000006</v>
      </c>
      <c r="AG112" s="686" cm="1">
        <f t="array" aca="1" ref="AG112" ca="1">INDEX(AG$65:AG$74,$AI112,1)*(1-$AH112)+INDEX(AG$65:AG$74,$AJ112,1)*($AH112)</f>
        <v>400.00000000000006</v>
      </c>
      <c r="AH112" s="273">
        <f t="shared" ca="1" si="10"/>
        <v>6.4516129032258063E-2</v>
      </c>
      <c r="AI112" s="273">
        <f t="shared" si="11"/>
        <v>8</v>
      </c>
      <c r="AJ112" s="273">
        <f t="shared" si="12"/>
        <v>9</v>
      </c>
      <c r="AK112" s="289" t="str">
        <f t="shared" si="5"/>
        <v>Dry</v>
      </c>
      <c r="AL112" s="273">
        <f t="shared" si="6"/>
        <v>99</v>
      </c>
      <c r="AM112" s="273"/>
      <c r="AN112" s="345">
        <f t="shared" si="14"/>
        <v>43589</v>
      </c>
      <c r="AO112" s="345">
        <f t="shared" si="8"/>
        <v>43684</v>
      </c>
      <c r="AP112" s="842">
        <f>INDEX(Periods!$F$21:$O$31,INDEX(Annual!EndGS,1,$E112+2)+2,$E112+2)</f>
        <v>43732</v>
      </c>
      <c r="AQ112" s="268"/>
      <c r="AR112" s="255"/>
      <c r="AS112" s="243"/>
      <c r="AT112" s="243"/>
      <c r="AU112" s="243"/>
    </row>
    <row r="113" spans="1:47" hidden="1" outlineLevel="3" x14ac:dyDescent="0.35">
      <c r="A113" s="243"/>
      <c r="B113" s="252"/>
      <c r="C113" s="245">
        <f t="shared" si="9"/>
        <v>4</v>
      </c>
      <c r="D113" s="268"/>
      <c r="E113" s="325">
        <v>3</v>
      </c>
      <c r="F113" s="841">
        <f t="shared" si="4"/>
        <v>43862</v>
      </c>
      <c r="G113" s="268"/>
      <c r="H113" s="289"/>
      <c r="I113" s="289"/>
      <c r="J113" s="289">
        <v>8</v>
      </c>
      <c r="K113" s="479">
        <f>INDEX(Periods!$F$21:$O$30,J113+1,$E113+2)</f>
        <v>43862</v>
      </c>
      <c r="L113" s="480">
        <f t="shared" ca="1" si="13"/>
        <v>29</v>
      </c>
      <c r="M113" s="305"/>
      <c r="N113" s="273"/>
      <c r="O113" s="686" cm="1">
        <f t="array" aca="1" ref="O113" ca="1">INDEX(O$65:O$74,$AI113,1)*(1-$AH113)+INDEX(O$65:O$74,$AJ113,1)*($AH113)</f>
        <v>200</v>
      </c>
      <c r="P113" s="686" cm="1">
        <f t="array" aca="1" ref="P113" ca="1">INDEX(P$65:P$74,$AI113,1)*(1-$AH113)+INDEX(P$65:P$74,$AJ113,1)*($AH113)</f>
        <v>686.20689655172407</v>
      </c>
      <c r="Q113" s="687" cm="1">
        <f t="array" aca="1" ref="Q113" ca="1">INDEX(Q$65:Q$74,$AI113,1)*(1-$AH113)+INDEX(Q$65:Q$74,$AJ113,1)*($AH113)</f>
        <v>0.50931034482758619</v>
      </c>
      <c r="R113" s="687" cm="1">
        <f t="array" aca="1" ref="R113" ca="1">INDEX(R$65:R$74,$AI113,1)*(1-$AH113)+INDEX(R$65:R$74,$AJ113,1)*($AH113)</f>
        <v>0.56793103448275872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5.6896551724137934E-2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6.8965517241379309E-2</v>
      </c>
      <c r="AI113" s="273">
        <f t="shared" si="11"/>
        <v>9</v>
      </c>
      <c r="AJ113" s="273">
        <f t="shared" si="12"/>
        <v>10</v>
      </c>
      <c r="AK113" s="289" t="str">
        <f t="shared" si="5"/>
        <v>Dry</v>
      </c>
      <c r="AL113" s="273">
        <f t="shared" si="6"/>
        <v>130</v>
      </c>
      <c r="AM113" s="273"/>
      <c r="AN113" s="345">
        <f t="shared" si="14"/>
        <v>43589</v>
      </c>
      <c r="AO113" s="345">
        <f t="shared" si="8"/>
        <v>43684</v>
      </c>
      <c r="AP113" s="842">
        <f>INDEX(Periods!$F$21:$O$31,INDEX(Annual!EndGS,1,$E113+2)+2,$E113+2)</f>
        <v>43732</v>
      </c>
      <c r="AQ113" s="268"/>
      <c r="AR113" s="255"/>
      <c r="AS113" s="243"/>
      <c r="AT113" s="243"/>
      <c r="AU113" s="243"/>
    </row>
    <row r="114" spans="1:47" hidden="1" outlineLevel="3" x14ac:dyDescent="0.35">
      <c r="A114" s="243"/>
      <c r="B114" s="252"/>
      <c r="C114" s="245">
        <f t="shared" si="9"/>
        <v>4</v>
      </c>
      <c r="D114" s="268"/>
      <c r="E114" s="325">
        <v>3</v>
      </c>
      <c r="F114" s="841">
        <f t="shared" si="4"/>
        <v>43891</v>
      </c>
      <c r="G114" s="268"/>
      <c r="H114" s="289"/>
      <c r="I114" s="341"/>
      <c r="J114" s="341">
        <v>9</v>
      </c>
      <c r="K114" s="500">
        <f>INDEX(Periods!$F$21:$O$30,J114+1,$E114+2)</f>
        <v>43891</v>
      </c>
      <c r="L114" s="517">
        <f t="shared" ca="1" si="13"/>
        <v>34</v>
      </c>
      <c r="M114" s="501"/>
      <c r="N114" s="342"/>
      <c r="O114" s="688" cm="1">
        <f t="array" aca="1" ref="O114" ca="1">INDEX(O$65:O$74,$AI114,1)*(1-$AH114)+INDEX(O$65:O$74,$AJ114,1)*($AH114)</f>
        <v>199.99999999999997</v>
      </c>
      <c r="P114" s="688" cm="1">
        <f t="array" aca="1" ref="P114" ca="1">INDEX(P$65:P$74,$AI114,1)*(1-$AH114)+INDEX(P$65:P$74,$AJ114,1)*($AH114)</f>
        <v>491.29411764705878</v>
      </c>
      <c r="Q114" s="689" cm="1">
        <f t="array" aca="1" ref="Q114" ca="1">INDEX(Q$65:Q$74,$AI114,1)*(1-$AH114)+INDEX(Q$65:Q$74,$AJ114,1)*($AH114)</f>
        <v>0.51823529411764702</v>
      </c>
      <c r="R114" s="689" cm="1">
        <f t="array" aca="1" ref="R114" ca="1">INDEX(R$65:R$74,$AI114,1)*(1-$AH114)+INDEX(R$65:R$74,$AJ114,1)*($AH114)</f>
        <v>0.55588235294117649</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0.14705882352941177</v>
      </c>
      <c r="W114" s="342"/>
      <c r="X114" s="838" cm="1">
        <f t="array" aca="1" ref="X114" ca="1">INDEX(X$65:X$74,$AI114,1)*(1-$AH114)+INDEX(X$65:X$74,$AJ114,1)*($AH114)</f>
        <v>0.36941176470588238</v>
      </c>
      <c r="Y114" s="688" cm="1">
        <f t="array" aca="1" ref="Y114" ca="1">INDEX(Y$65:Y$74,$AI114,1)*(1-$AH114)+INDEX(Y$65:Y$74,$AJ114,1)*($AH114)</f>
        <v>49.999999999999993</v>
      </c>
      <c r="Z114" s="688" cm="1">
        <f t="array" aca="1" ref="Z114" ca="1">INDEX(Z$65:Z$74,$AI114,1)*(1-$AH114)+INDEX(Z$65:Z$74,$AJ114,1)*($AH114)</f>
        <v>49.999999999999993</v>
      </c>
      <c r="AA114" s="688" cm="1">
        <f t="array" aca="1" ref="AA114" ca="1">INDEX(AA$65:AA$74,$AI114,1)*(1-$AH114)+INDEX(AA$65:AA$74,$AJ114,1)*($AH114)</f>
        <v>49.999999999999993</v>
      </c>
      <c r="AB114" s="688" cm="1">
        <f t="array" aca="1" ref="AB114" ca="1">INDEX(AB$65:AB$74,$AI114,1)*(1-$AH114)+INDEX(AB$65:AB$74,$AJ114,1)*($AH114)</f>
        <v>382.35294117647055</v>
      </c>
      <c r="AC114" s="688" cm="1">
        <f t="array" aca="1" ref="AC114" ca="1">INDEX(AC$65:AC$74,$AI114,1)*(1-$AH114)+INDEX(AC$65:AC$74,$AJ114,1)*($AH114)</f>
        <v>399.99999999999994</v>
      </c>
      <c r="AD114" s="688" cm="1">
        <f t="array" aca="1" ref="AD114" ca="1">INDEX(AD$65:AD$74,$AI114,1)*(1-$AH114)+INDEX(AD$65:AD$74,$AJ114,1)*($AH114)</f>
        <v>399.99999999999994</v>
      </c>
      <c r="AE114" s="688" cm="1">
        <f t="array" aca="1" ref="AE114" ca="1">INDEX(AE$65:AE$74,$AI114,1)*(1-$AH114)+INDEX(AE$65:AE$74,$AJ114,1)*($AH114)</f>
        <v>399.99999999999994</v>
      </c>
      <c r="AF114" s="688" cm="1">
        <f t="array" aca="1" ref="AF114" ca="1">INDEX(AF$65:AF$74,$AI114,1)*(1-$AH114)+INDEX(AF$65:AF$74,$AJ114,1)*($AH114)</f>
        <v>399.99999999999994</v>
      </c>
      <c r="AG114" s="688" cm="1">
        <f t="array" aca="1" ref="AG114" ca="1">INDEX(AG$65:AG$74,$AI114,1)*(1-$AH114)+INDEX(AG$65:AG$74,$AJ114,1)*($AH114)</f>
        <v>399.99999999999994</v>
      </c>
      <c r="AH114" s="273">
        <f t="shared" ca="1" si="10"/>
        <v>5.8823529411764705E-2</v>
      </c>
      <c r="AI114" s="273">
        <f t="shared" si="11"/>
        <v>10</v>
      </c>
      <c r="AJ114" s="273">
        <f t="shared" si="12"/>
        <v>1</v>
      </c>
      <c r="AK114" s="289" t="str">
        <f t="shared" si="5"/>
        <v>Dry</v>
      </c>
      <c r="AL114" s="273">
        <f t="shared" si="6"/>
        <v>159</v>
      </c>
      <c r="AM114" s="273"/>
      <c r="AN114" s="345">
        <f t="shared" si="14"/>
        <v>43589</v>
      </c>
      <c r="AO114" s="345">
        <f t="shared" si="8"/>
        <v>43684</v>
      </c>
      <c r="AP114" s="842">
        <f>INDEX(Periods!$F$21:$O$31,INDEX(Annual!EndGS,1,$E114+2)+2,$E114+2)</f>
        <v>43732</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44</v>
      </c>
      <c r="M115" s="509"/>
      <c r="N115" s="510"/>
      <c r="O115" s="684" cm="1">
        <f t="array" aca="1" ref="O115" ca="1">INDEX(O$65:O$74,$AI115,1)*(1-$AH115)+INDEX(O$65:O$74,$AJ115,1)*($AH115)</f>
        <v>200</v>
      </c>
      <c r="P115" s="684" cm="1">
        <f t="array" aca="1" ref="P115" ca="1">INDEX(P$65:P$74,$AI115,1)*(1-$AH115)+INDEX(P$65:P$74,$AJ115,1)*($AH115)</f>
        <v>399.88235294117646</v>
      </c>
      <c r="Q115" s="685" cm="1">
        <f t="array" aca="1" ref="Q115" ca="1">INDEX(Q$65:Q$74,$AI115,1)*(1-$AH115)+INDEX(Q$65:Q$74,$AJ115,1)*($AH115)</f>
        <v>0.70970588235294119</v>
      </c>
      <c r="R115" s="685" cm="1">
        <f t="array" aca="1" ref="R115" ca="1">INDEX(R$65:R$74,$AI115,1)*(1-$AH115)+INDEX(R$65:R$74,$AJ115,1)*($AH115)</f>
        <v>0.72264705882352942</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0.1161764705882353</v>
      </c>
      <c r="W115" s="510"/>
      <c r="X115" s="836" cm="1">
        <f t="array" aca="1" ref="X115" ca="1">INDEX(X$65:X$74,$AI115,1)*(1-$AH115)+INDEX(X$65:X$74,$AJ115,1)*($AH115)</f>
        <v>0.78323529411764703</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197.05882352941177</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0.67647058823529416</v>
      </c>
      <c r="AI115" s="273">
        <f t="shared" si="11"/>
        <v>10</v>
      </c>
      <c r="AJ115" s="273">
        <f t="shared" si="12"/>
        <v>1</v>
      </c>
      <c r="AK115" s="289" t="str">
        <f t="shared" si="5"/>
        <v>Dry</v>
      </c>
      <c r="AL115" s="273">
        <f t="shared" si="6"/>
        <v>180</v>
      </c>
      <c r="AM115" s="273"/>
      <c r="AN115" s="345">
        <f t="shared" si="14"/>
        <v>43604</v>
      </c>
      <c r="AO115" s="345">
        <f t="shared" si="8"/>
        <v>43684</v>
      </c>
      <c r="AP115" s="842">
        <f>INDEX(Periods!$F$21:$O$31,INDEX(Annual!EndGS,1,$E115+2)+2,$E115+2)</f>
        <v>43744</v>
      </c>
      <c r="AQ115" s="268"/>
      <c r="AR115" s="255"/>
      <c r="AS115" s="243"/>
      <c r="AT115" s="243"/>
      <c r="AU115" s="243"/>
    </row>
    <row r="116" spans="1:47" hidden="1" outlineLevel="3" collapsed="1" x14ac:dyDescent="0.35">
      <c r="A116" s="243"/>
      <c r="B116" s="252"/>
      <c r="C116" s="245">
        <f t="shared" si="9"/>
        <v>4</v>
      </c>
      <c r="D116" s="268"/>
      <c r="E116" s="325">
        <v>4</v>
      </c>
      <c r="F116" s="841">
        <f t="shared" si="4"/>
        <v>43604</v>
      </c>
      <c r="G116" s="268"/>
      <c r="H116" s="289"/>
      <c r="I116" s="289"/>
      <c r="J116" s="289">
        <v>1</v>
      </c>
      <c r="K116" s="479">
        <f>INDEX(Periods!$F$21:$O$30,J116+1,$E116+2)</f>
        <v>43604</v>
      </c>
      <c r="L116" s="480">
        <f t="shared" ca="1" si="13"/>
        <v>27</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43604</v>
      </c>
      <c r="AO116" s="345">
        <f t="shared" si="8"/>
        <v>43684</v>
      </c>
      <c r="AP116" s="842">
        <f>INDEX(Periods!$F$21:$O$31,INDEX(Annual!EndGS,1,$E116+2)+2,$E116+2)</f>
        <v>43744</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248.21428571428572</v>
      </c>
      <c r="P117" s="686" cm="1">
        <f t="array" aca="1" ref="P117" ca="1">INDEX(P$65:P$74,$AI117,1)*(1-$AH117)+INDEX(P$65:P$74,$AJ117,1)*($AH117)</f>
        <v>1176.7857142857142</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0.9642857142857143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1.785714285714285E-3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148.21428571428572</v>
      </c>
      <c r="AC117" s="686" cm="1">
        <f t="array" aca="1" ref="AC117" ca="1">INDEX(AC$65:AC$74,$AI117,1)*(1-$AH117)+INDEX(AC$65:AC$74,$AJ117,1)*($AH117)</f>
        <v>101.78571428571429</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0.9642857142857143</v>
      </c>
      <c r="AI117" s="273">
        <f t="shared" si="11"/>
        <v>2</v>
      </c>
      <c r="AJ117" s="273">
        <f t="shared" si="12"/>
        <v>3</v>
      </c>
      <c r="AK117" s="289" t="str">
        <f t="shared" si="5"/>
        <v>Early</v>
      </c>
      <c r="AL117" s="273">
        <f t="shared" si="6"/>
        <v>27</v>
      </c>
      <c r="AM117" s="273"/>
      <c r="AN117" s="345">
        <f t="shared" si="14"/>
        <v>43604</v>
      </c>
      <c r="AO117" s="345">
        <f t="shared" si="8"/>
        <v>43684</v>
      </c>
      <c r="AP117" s="842">
        <f>INDEX(Periods!$F$21:$O$31,INDEX(Annual!EndGS,1,$E117+2)+2,$E117+2)</f>
        <v>43744</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43604</v>
      </c>
      <c r="AO118" s="345">
        <f t="shared" si="8"/>
        <v>43684</v>
      </c>
      <c r="AP118" s="842">
        <f>INDEX(Periods!$F$21:$O$31,INDEX(Annual!EndGS,1,$E118+2)+2,$E118+2)</f>
        <v>43744</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35</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5</v>
      </c>
      <c r="AK119" s="289" t="str">
        <f t="shared" si="5"/>
        <v>Late</v>
      </c>
      <c r="AL119" s="273">
        <f t="shared" si="6"/>
        <v>25</v>
      </c>
      <c r="AM119" s="273"/>
      <c r="AN119" s="345">
        <f t="shared" si="14"/>
        <v>43604</v>
      </c>
      <c r="AO119" s="345">
        <f t="shared" si="8"/>
        <v>43684</v>
      </c>
      <c r="AP119" s="842">
        <f>INDEX(Periods!$F$21:$O$31,INDEX(Annual!EndGS,1,$E119+2)+2,$E119+2)</f>
        <v>43744</v>
      </c>
      <c r="AQ119" s="268"/>
      <c r="AR119" s="255"/>
      <c r="AS119" s="243"/>
      <c r="AT119" s="243"/>
      <c r="AU119" s="243"/>
    </row>
    <row r="120" spans="1:47" hidden="1" outlineLevel="3" x14ac:dyDescent="0.35">
      <c r="A120" s="243"/>
      <c r="B120" s="252"/>
      <c r="C120" s="245">
        <f t="shared" si="9"/>
        <v>4</v>
      </c>
      <c r="D120" s="268"/>
      <c r="E120" s="325">
        <v>4</v>
      </c>
      <c r="F120" s="841">
        <f t="shared" si="4"/>
        <v>43744</v>
      </c>
      <c r="G120" s="268"/>
      <c r="H120" s="289"/>
      <c r="I120" s="289"/>
      <c r="J120" s="289">
        <v>5</v>
      </c>
      <c r="K120" s="479">
        <f>INDEX(Periods!$F$21:$O$30,J120+1,$E120+2)</f>
        <v>43744</v>
      </c>
      <c r="L120" s="480">
        <f t="shared" ca="1" si="13"/>
        <v>40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7</v>
      </c>
      <c r="AK120" s="289" t="str">
        <f t="shared" si="5"/>
        <v>Dry</v>
      </c>
      <c r="AL120" s="273">
        <f t="shared" si="6"/>
        <v>0</v>
      </c>
      <c r="AM120" s="273"/>
      <c r="AN120" s="345">
        <f t="shared" si="14"/>
        <v>43604</v>
      </c>
      <c r="AO120" s="345">
        <f t="shared" si="8"/>
        <v>43684</v>
      </c>
      <c r="AP120" s="842">
        <f>INDEX(Periods!$F$21:$O$31,INDEX(Annual!EndGS,1,$E120+2)+2,$E120+2)</f>
        <v>43744</v>
      </c>
      <c r="AQ120" s="268"/>
      <c r="AR120" s="255"/>
      <c r="AS120" s="243"/>
      <c r="AT120" s="243"/>
      <c r="AU120" s="243"/>
    </row>
    <row r="121" spans="1:47" hidden="1" outlineLevel="3" x14ac:dyDescent="0.35">
      <c r="A121" s="243"/>
      <c r="B121" s="252"/>
      <c r="C121" s="245">
        <f t="shared" si="9"/>
        <v>4</v>
      </c>
      <c r="D121" s="268"/>
      <c r="E121" s="325">
        <v>4</v>
      </c>
      <c r="F121" s="841">
        <f t="shared" si="4"/>
        <v>43784</v>
      </c>
      <c r="G121" s="268"/>
      <c r="H121" s="289"/>
      <c r="I121" s="289"/>
      <c r="J121" s="289">
        <v>6</v>
      </c>
      <c r="K121" s="479">
        <f>INDEX(Periods!$F$21:$O$30,J121+1,$E121+2)</f>
        <v>43784</v>
      </c>
      <c r="L121" s="480">
        <f t="shared" ca="1" si="13"/>
        <v>47</v>
      </c>
      <c r="M121" s="305"/>
      <c r="N121" s="273"/>
      <c r="O121" s="686" cm="1">
        <f t="array" aca="1" ref="O121" ca="1">INDEX(O$65:O$74,$AI121,1)*(1-$AH121)+INDEX(O$65:O$74,$AJ121,1)*($AH121)</f>
        <v>490</v>
      </c>
      <c r="P121" s="686" cm="1">
        <f t="array" aca="1" ref="P121" ca="1">INDEX(P$65:P$74,$AI121,1)*(1-$AH121)+INDEX(P$65:P$74,$AJ121,1)*($AH121)</f>
        <v>1870</v>
      </c>
      <c r="Q121" s="687" cm="1">
        <f t="array" aca="1" ref="Q121" ca="1">INDEX(Q$65:Q$74,$AI121,1)*(1-$AH121)+INDEX(Q$65:Q$74,$AJ121,1)*($AH121)</f>
        <v>0.5675</v>
      </c>
      <c r="R121" s="687" cm="1">
        <f t="array" aca="1" ref="R121" ca="1">INDEX(R$65:R$74,$AI121,1)*(1-$AH121)+INDEX(R$65:R$74,$AJ121,1)*($AH121)</f>
        <v>0.67249999999999999</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0.47000000000000003</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0.8</v>
      </c>
      <c r="AI121" s="273">
        <f t="shared" si="11"/>
        <v>6</v>
      </c>
      <c r="AJ121" s="273">
        <f t="shared" si="12"/>
        <v>7</v>
      </c>
      <c r="AK121" s="289" t="str">
        <f t="shared" si="5"/>
        <v>Dry</v>
      </c>
      <c r="AL121" s="273">
        <f t="shared" si="6"/>
        <v>40</v>
      </c>
      <c r="AM121" s="273"/>
      <c r="AN121" s="345">
        <f t="shared" si="14"/>
        <v>43604</v>
      </c>
      <c r="AO121" s="345">
        <f t="shared" si="8"/>
        <v>43684</v>
      </c>
      <c r="AP121" s="842">
        <f>INDEX(Periods!$F$21:$O$31,INDEX(Annual!EndGS,1,$E121+2)+2,$E121+2)</f>
        <v>43744</v>
      </c>
      <c r="AQ121" s="268"/>
      <c r="AR121" s="255"/>
      <c r="AS121" s="243"/>
      <c r="AT121" s="243"/>
      <c r="AU121" s="243"/>
    </row>
    <row r="122" spans="1:47" hidden="1" outlineLevel="3" x14ac:dyDescent="0.35">
      <c r="A122" s="243"/>
      <c r="B122" s="252"/>
      <c r="C122" s="245">
        <f t="shared" si="9"/>
        <v>4</v>
      </c>
      <c r="D122" s="268"/>
      <c r="E122" s="325">
        <v>4</v>
      </c>
      <c r="F122" s="841">
        <f t="shared" si="4"/>
        <v>43831</v>
      </c>
      <c r="G122" s="268"/>
      <c r="H122" s="289"/>
      <c r="I122" s="289"/>
      <c r="J122" s="289">
        <v>7</v>
      </c>
      <c r="K122" s="479">
        <f>INDEX(Periods!$F$21:$O$30,J122+1,$E122+2)</f>
        <v>43831</v>
      </c>
      <c r="L122" s="480">
        <f t="shared" ca="1" si="13"/>
        <v>31</v>
      </c>
      <c r="M122" s="305"/>
      <c r="N122" s="273"/>
      <c r="O122" s="686" cm="1">
        <f t="array" aca="1" ref="O122" ca="1">INDEX(O$65:O$74,$AI122,1)*(1-$AH122)+INDEX(O$65:O$74,$AJ122,1)*($AH122)</f>
        <v>228.19148936170214</v>
      </c>
      <c r="P122" s="686" cm="1">
        <f t="array" aca="1" ref="P122" ca="1">INDEX(P$65:P$74,$AI122,1)*(1-$AH122)+INDEX(P$65:P$74,$AJ122,1)*($AH122)</f>
        <v>1084.5744680851062</v>
      </c>
      <c r="Q122" s="687" cm="1">
        <f t="array" aca="1" ref="Q122" ca="1">INDEX(Q$65:Q$74,$AI122,1)*(1-$AH122)+INDEX(Q$65:Q$74,$AJ122,1)*($AH122)</f>
        <v>0.53388297872340429</v>
      </c>
      <c r="R122" s="687" cm="1">
        <f t="array" aca="1" ref="R122" ca="1">INDEX(R$65:R$74,$AI122,1)*(1-$AH122)+INDEX(R$65:R$74,$AJ122,1)*($AH122)</f>
        <v>0.62313829787234032</v>
      </c>
      <c r="S122" s="681" cm="1">
        <f t="array" ref="S122">INDEX([0]!i_pasture_stage_p6z,$J122+1,ROUNDDOWN((ROW($J122)-ROW($J$65))/i_p6_len,0)+1)</f>
        <v>1</v>
      </c>
      <c r="T122" s="687" cm="1">
        <f t="array" aca="1" ref="T122" ca="1">INDEX(T$65:T$74,$AI122,1)*(1-$AH122)+INDEX(T$65:T$74,$AJ122,1)*($AH122)</f>
        <v>0.3</v>
      </c>
      <c r="U122" s="681" cm="1">
        <f t="array" aca="1" ref="U122" ca="1">INDEX(U$65:U$74,$AI122,1)*(1-$AH122)+INDEX(U$65:U$74,$AJ122,1)*($AH122)</f>
        <v>5</v>
      </c>
      <c r="V122" s="687" cm="1">
        <f t="array" aca="1" ref="V122" ca="1">INDEX(V$65:V$74,$AI122,1)*(1-$AH122)+INDEX(V$65:V$74,$AJ122,1)*($AH122)</f>
        <v>0</v>
      </c>
      <c r="W122" s="273"/>
      <c r="X122" s="837" cm="1">
        <f t="array" aca="1" ref="X122" ca="1">INDEX(X$65:X$74,$AI122,1)*(1-$AH122)+INDEX(X$65:X$74,$AJ122,1)*($AH122)</f>
        <v>0.34489361702127663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346.80851063829789</v>
      </c>
      <c r="AC122" s="686" cm="1">
        <f t="array" aca="1" ref="AC122" ca="1">INDEX(AC$65:AC$74,$AI122,1)*(1-$AH122)+INDEX(AC$65:AC$74,$AJ122,1)*($AH122)</f>
        <v>346.80851063829789</v>
      </c>
      <c r="AD122" s="686" cm="1">
        <f t="array" aca="1" ref="AD122" ca="1">INDEX(AD$65:AD$74,$AI122,1)*(1-$AH122)+INDEX(AD$65:AD$74,$AJ122,1)*($AH122)</f>
        <v>346.80851063829789</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0.78723404255319152</v>
      </c>
      <c r="AI122" s="273">
        <f t="shared" si="11"/>
        <v>7</v>
      </c>
      <c r="AJ122" s="273">
        <f t="shared" si="12"/>
        <v>8</v>
      </c>
      <c r="AK122" s="289" t="str">
        <f t="shared" si="5"/>
        <v>Dry</v>
      </c>
      <c r="AL122" s="273">
        <f t="shared" si="6"/>
        <v>87</v>
      </c>
      <c r="AM122" s="273"/>
      <c r="AN122" s="345">
        <f t="shared" si="14"/>
        <v>43604</v>
      </c>
      <c r="AO122" s="345">
        <f t="shared" si="8"/>
        <v>43684</v>
      </c>
      <c r="AP122" s="842">
        <f>INDEX(Periods!$F$21:$O$31,INDEX(Annual!EndGS,1,$E122+2)+2,$E122+2)</f>
        <v>43744</v>
      </c>
      <c r="AQ122" s="268"/>
      <c r="AR122" s="255"/>
      <c r="AS122" s="243"/>
      <c r="AT122" s="243"/>
      <c r="AU122" s="243"/>
    </row>
    <row r="123" spans="1:47" hidden="1" outlineLevel="3" x14ac:dyDescent="0.35">
      <c r="A123" s="243"/>
      <c r="B123" s="252"/>
      <c r="C123" s="245">
        <f t="shared" si="9"/>
        <v>4</v>
      </c>
      <c r="D123" s="268"/>
      <c r="E123" s="325">
        <v>4</v>
      </c>
      <c r="F123" s="841">
        <f t="shared" si="4"/>
        <v>43862</v>
      </c>
      <c r="G123" s="268"/>
      <c r="H123" s="289"/>
      <c r="I123" s="289"/>
      <c r="J123" s="289">
        <v>8</v>
      </c>
      <c r="K123" s="479">
        <f>INDEX(Periods!$F$21:$O$30,J123+1,$E123+2)</f>
        <v>43862</v>
      </c>
      <c r="L123" s="480">
        <f t="shared" ca="1" si="13"/>
        <v>29</v>
      </c>
      <c r="M123" s="305"/>
      <c r="N123" s="273"/>
      <c r="O123" s="686" cm="1">
        <f t="array" aca="1" ref="O123" ca="1">INDEX(O$65:O$74,$AI123,1)*(1-$AH123)+INDEX(O$65:O$74,$AJ123,1)*($AH123)</f>
        <v>191.93548387096774</v>
      </c>
      <c r="P123" s="686" cm="1">
        <f t="array" aca="1" ref="P123" ca="1">INDEX(P$65:P$74,$AI123,1)*(1-$AH123)+INDEX(P$65:P$74,$AJ123,1)*($AH123)</f>
        <v>772.58064516129036</v>
      </c>
      <c r="Q123" s="687" cm="1">
        <f t="array" aca="1" ref="Q123" ca="1">INDEX(Q$65:Q$74,$AI123,1)*(1-$AH123)+INDEX(Q$65:Q$74,$AJ123,1)*($AH123)</f>
        <v>0.51564516129032256</v>
      </c>
      <c r="R123" s="687" cm="1">
        <f t="array" aca="1" ref="R123" ca="1">INDEX(R$65:R$74,$AI123,1)*(1-$AH123)+INDEX(R$65:R$74,$AJ123,1)*($AH123)</f>
        <v>0.58370967741935487</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3.387096774193548E-2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0.67741935483870963</v>
      </c>
      <c r="AI123" s="273">
        <f t="shared" si="11"/>
        <v>8</v>
      </c>
      <c r="AJ123" s="273">
        <f t="shared" si="12"/>
        <v>9</v>
      </c>
      <c r="AK123" s="289" t="str">
        <f t="shared" si="5"/>
        <v>Dry</v>
      </c>
      <c r="AL123" s="273">
        <f t="shared" si="6"/>
        <v>118</v>
      </c>
      <c r="AM123" s="273"/>
      <c r="AN123" s="345">
        <f t="shared" si="14"/>
        <v>43604</v>
      </c>
      <c r="AO123" s="345">
        <f t="shared" si="8"/>
        <v>43684</v>
      </c>
      <c r="AP123" s="842">
        <f>INDEX(Periods!$F$21:$O$31,INDEX(Annual!EndGS,1,$E123+2)+2,$E123+2)</f>
        <v>43744</v>
      </c>
      <c r="AQ123" s="268"/>
      <c r="AR123" s="255"/>
      <c r="AS123" s="243"/>
      <c r="AT123" s="243"/>
      <c r="AU123" s="243"/>
    </row>
    <row r="124" spans="1:47" hidden="1" outlineLevel="3" x14ac:dyDescent="0.35">
      <c r="A124" s="243"/>
      <c r="B124" s="252"/>
      <c r="C124" s="245">
        <f t="shared" si="9"/>
        <v>4</v>
      </c>
      <c r="D124" s="268"/>
      <c r="E124" s="325">
        <v>4</v>
      </c>
      <c r="F124" s="841">
        <f t="shared" si="4"/>
        <v>43891</v>
      </c>
      <c r="G124" s="268"/>
      <c r="H124" s="289"/>
      <c r="I124" s="341"/>
      <c r="J124" s="341">
        <v>9</v>
      </c>
      <c r="K124" s="500">
        <f>INDEX(Periods!$F$21:$O$30,J124+1,$E124+2)</f>
        <v>43891</v>
      </c>
      <c r="L124" s="517">
        <f t="shared" ca="1" si="13"/>
        <v>34</v>
      </c>
      <c r="M124" s="501"/>
      <c r="N124" s="342"/>
      <c r="O124" s="688" cm="1">
        <f t="array" aca="1" ref="O124" ca="1">INDEX(O$65:O$74,$AI124,1)*(1-$AH124)+INDEX(O$65:O$74,$AJ124,1)*($AH124)</f>
        <v>200</v>
      </c>
      <c r="P124" s="688" cm="1">
        <f t="array" aca="1" ref="P124" ca="1">INDEX(P$65:P$74,$AI124,1)*(1-$AH124)+INDEX(P$65:P$74,$AJ124,1)*($AH124)</f>
        <v>568.9655172413793</v>
      </c>
      <c r="Q124" s="689" cm="1">
        <f t="array" aca="1" ref="Q124" ca="1">INDEX(Q$65:Q$74,$AI124,1)*(1-$AH124)+INDEX(Q$65:Q$74,$AJ124,1)*($AH124)</f>
        <v>0.50344827586206897</v>
      </c>
      <c r="R124" s="689" cm="1">
        <f t="array" aca="1" ref="R124" ca="1">INDEX(R$65:R$74,$AI124,1)*(1-$AH124)+INDEX(R$65:R$74,$AJ124,1)*($AH124)</f>
        <v>0.55034482758620695</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0.11551724137931034</v>
      </c>
      <c r="W124" s="342"/>
      <c r="X124" s="838" cm="1">
        <f t="array" aca="1" ref="X124" ca="1">INDEX(X$65:X$74,$AI124,1)*(1-$AH124)+INDEX(X$65:X$74,$AJ124,1)*($AH124)</f>
        <v>0.33</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400</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0.65517241379310343</v>
      </c>
      <c r="AI124" s="273">
        <f t="shared" si="11"/>
        <v>9</v>
      </c>
      <c r="AJ124" s="273">
        <f t="shared" si="12"/>
        <v>10</v>
      </c>
      <c r="AK124" s="289" t="str">
        <f t="shared" si="5"/>
        <v>Dry</v>
      </c>
      <c r="AL124" s="273">
        <f t="shared" si="6"/>
        <v>147</v>
      </c>
      <c r="AM124" s="273"/>
      <c r="AN124" s="345">
        <f t="shared" si="14"/>
        <v>43604</v>
      </c>
      <c r="AO124" s="345">
        <f t="shared" si="8"/>
        <v>43684</v>
      </c>
      <c r="AP124" s="842">
        <f>INDEX(Periods!$F$21:$O$31,INDEX(Annual!EndGS,1,$E124+2)+2,$E124+2)</f>
        <v>43744</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44</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0.30000000000000004</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0.46511627906976744</v>
      </c>
      <c r="AI125" s="273">
        <f t="shared" si="11"/>
        <v>1</v>
      </c>
      <c r="AJ125" s="273">
        <f t="shared" si="12"/>
        <v>1</v>
      </c>
      <c r="AK125" s="289" t="str">
        <f t="shared" si="5"/>
        <v>Dry</v>
      </c>
      <c r="AL125" s="273">
        <f t="shared" si="6"/>
        <v>210</v>
      </c>
      <c r="AM125" s="273"/>
      <c r="AN125" s="345">
        <f t="shared" si="14"/>
        <v>43604</v>
      </c>
      <c r="AO125" s="345">
        <f t="shared" si="8"/>
        <v>43684</v>
      </c>
      <c r="AP125" s="842">
        <f>INDEX(Periods!$F$21:$O$31,INDEX(Annual!EndGS,1,$E125+2)+2,$E125+2)</f>
        <v>43714</v>
      </c>
      <c r="AQ125" s="268"/>
      <c r="AR125" s="255"/>
      <c r="AS125" s="243"/>
      <c r="AT125" s="243"/>
      <c r="AU125" s="243"/>
    </row>
    <row r="126" spans="1:47" hidden="1" outlineLevel="3" collapsed="1" x14ac:dyDescent="0.35">
      <c r="A126" s="243"/>
      <c r="B126" s="252"/>
      <c r="C126" s="245">
        <f t="shared" si="9"/>
        <v>4</v>
      </c>
      <c r="D126" s="268"/>
      <c r="E126" s="325">
        <v>5</v>
      </c>
      <c r="F126" s="841">
        <f t="shared" si="4"/>
        <v>43604</v>
      </c>
      <c r="G126" s="268"/>
      <c r="H126" s="289"/>
      <c r="I126" s="289"/>
      <c r="J126" s="289">
        <v>1</v>
      </c>
      <c r="K126" s="479">
        <f>INDEX(Periods!$F$21:$O$30,J126+1,$E126+2)</f>
        <v>43604</v>
      </c>
      <c r="L126" s="480">
        <f t="shared" ca="1" si="13"/>
        <v>27</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43604</v>
      </c>
      <c r="AO126" s="345">
        <f t="shared" si="8"/>
        <v>43684</v>
      </c>
      <c r="AP126" s="842">
        <f>INDEX(Periods!$F$21:$O$31,INDEX(Annual!EndGS,1,$E126+2)+2,$E126+2)</f>
        <v>43714</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248.21428571428572</v>
      </c>
      <c r="P127" s="686" cm="1">
        <f t="array" aca="1" ref="P127" ca="1">INDEX(P$65:P$74,$AI127,1)*(1-$AH127)+INDEX(P$65:P$74,$AJ127,1)*($AH127)</f>
        <v>1176.7857142857142</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0.9642857142857143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1.785714285714285E-3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148.21428571428572</v>
      </c>
      <c r="AC127" s="686" cm="1">
        <f t="array" aca="1" ref="AC127" ca="1">INDEX(AC$65:AC$74,$AI127,1)*(1-$AH127)+INDEX(AC$65:AC$74,$AJ127,1)*($AH127)</f>
        <v>101.78571428571429</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0.9642857142857143</v>
      </c>
      <c r="AI127" s="273">
        <f t="shared" si="11"/>
        <v>2</v>
      </c>
      <c r="AJ127" s="273">
        <f t="shared" si="12"/>
        <v>3</v>
      </c>
      <c r="AK127" s="289" t="str">
        <f t="shared" si="5"/>
        <v>Early</v>
      </c>
      <c r="AL127" s="273">
        <f t="shared" si="6"/>
        <v>27</v>
      </c>
      <c r="AM127" s="273"/>
      <c r="AN127" s="345">
        <f t="shared" si="14"/>
        <v>43604</v>
      </c>
      <c r="AO127" s="345">
        <f t="shared" si="8"/>
        <v>43684</v>
      </c>
      <c r="AP127" s="842">
        <f>INDEX(Periods!$F$21:$O$31,INDEX(Annual!EndGS,1,$E127+2)+2,$E127+2)</f>
        <v>43714</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43604</v>
      </c>
      <c r="AO128" s="345">
        <f t="shared" si="8"/>
        <v>43684</v>
      </c>
      <c r="AP128" s="842">
        <f>INDEX(Periods!$F$21:$O$31,INDEX(Annual!EndGS,1,$E128+2)+2,$E128+2)</f>
        <v>43714</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5</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5</v>
      </c>
      <c r="AK129" s="289" t="str">
        <f t="shared" si="5"/>
        <v>Late</v>
      </c>
      <c r="AL129" s="273">
        <f t="shared" si="6"/>
        <v>25</v>
      </c>
      <c r="AM129" s="273"/>
      <c r="AN129" s="345">
        <f t="shared" ref="AN129:AN164" si="16">INDEX(i_break_date,$E129+2,1)</f>
        <v>43604</v>
      </c>
      <c r="AO129" s="345">
        <f t="shared" si="8"/>
        <v>43684</v>
      </c>
      <c r="AP129" s="842">
        <f>INDEX(Periods!$F$21:$O$31,INDEX(Annual!EndGS,1,$E129+2)+2,$E129+2)</f>
        <v>43714</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43714</v>
      </c>
      <c r="G130" s="268"/>
      <c r="H130" s="289"/>
      <c r="I130" s="289"/>
      <c r="J130" s="289">
        <v>5</v>
      </c>
      <c r="K130" s="479">
        <f>INDEX(Periods!$F$21:$O$30,J130+1,$E130+2)</f>
        <v>43714</v>
      </c>
      <c r="L130" s="480">
        <f t="shared" ca="1" si="15"/>
        <v>70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7</v>
      </c>
      <c r="AK130" s="289" t="str">
        <f t="shared" ref="AK130:AK164" si="19">IF($K130&lt;$AN130,"Dry",IF($K130&lt;$AO130,"Early",IF($K130&lt;$AP130,"Late","Dry")))</f>
        <v>Dry</v>
      </c>
      <c r="AL130" s="273">
        <f t="shared" ref="AL130:AL164" si="20">IF($AK130="Early",$F130-$AN130,IF($AK130="Late",$F130-$AO130,$F130-$AP130))</f>
        <v>0</v>
      </c>
      <c r="AM130" s="273"/>
      <c r="AN130" s="345">
        <f t="shared" si="16"/>
        <v>43604</v>
      </c>
      <c r="AO130" s="345">
        <f t="shared" si="8"/>
        <v>43684</v>
      </c>
      <c r="AP130" s="842">
        <f>INDEX(Periods!$F$21:$O$31,INDEX(Annual!EndGS,1,$E130+2)+2,$E130+2)</f>
        <v>43714</v>
      </c>
      <c r="AQ130" s="268"/>
      <c r="AR130" s="255"/>
      <c r="AS130" s="243"/>
      <c r="AT130" s="243"/>
      <c r="AU130" s="243"/>
    </row>
    <row r="131" spans="1:47" hidden="1" outlineLevel="3" x14ac:dyDescent="0.35">
      <c r="A131" s="243"/>
      <c r="B131" s="252"/>
      <c r="C131" s="245">
        <f t="shared" si="17"/>
        <v>4</v>
      </c>
      <c r="D131" s="268"/>
      <c r="E131" s="325">
        <v>5</v>
      </c>
      <c r="F131" s="841">
        <f t="shared" si="18"/>
        <v>43784</v>
      </c>
      <c r="G131" s="268"/>
      <c r="H131" s="289"/>
      <c r="I131" s="289"/>
      <c r="J131" s="289">
        <v>6</v>
      </c>
      <c r="K131" s="479">
        <f>INDEX(Periods!$F$21:$O$30,J131+1,$E131+2)</f>
        <v>43784</v>
      </c>
      <c r="L131" s="480">
        <f t="shared" ca="1" si="15"/>
        <v>47</v>
      </c>
      <c r="M131" s="305"/>
      <c r="N131" s="273"/>
      <c r="O131" s="686" cm="1">
        <f t="array" aca="1" ref="O131" ca="1">INDEX(O$65:O$74,$AI131,1)*(1-$AH131)+INDEX(O$65:O$74,$AJ131,1)*($AH131)</f>
        <v>318.61702127659578</v>
      </c>
      <c r="P131" s="686" cm="1">
        <f t="array" aca="1" ref="P131" ca="1">INDEX(P$65:P$74,$AI131,1)*(1-$AH131)+INDEX(P$65:P$74,$AJ131,1)*($AH131)</f>
        <v>1355.8510638297873</v>
      </c>
      <c r="Q131" s="687" cm="1">
        <f t="array" aca="1" ref="Q131" ca="1">INDEX(Q$65:Q$74,$AI131,1)*(1-$AH131)+INDEX(Q$65:Q$74,$AJ131,1)*($AH131)</f>
        <v>0.54473404255319147</v>
      </c>
      <c r="R131" s="687" cm="1">
        <f t="array" aca="1" ref="R131" ca="1">INDEX(R$65:R$74,$AI131,1)*(1-$AH131)+INDEX(R$65:R$74,$AJ131,1)*($AH131)</f>
        <v>0.6412234042553191</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0.37021276595744684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256.38297872340428</v>
      </c>
      <c r="AC131" s="686" cm="1">
        <f t="array" aca="1" ref="AC131" ca="1">INDEX(AC$65:AC$74,$AI131,1)*(1-$AH131)+INDEX(AC$65:AC$74,$AJ131,1)*($AH131)</f>
        <v>256.38297872340428</v>
      </c>
      <c r="AD131" s="686" cm="1">
        <f t="array" aca="1" ref="AD131" ca="1">INDEX(AD$65:AD$74,$AI131,1)*(1-$AH131)+INDEX(AD$65:AD$74,$AJ131,1)*($AH131)</f>
        <v>256.38297872340428</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0.42553191489361702</v>
      </c>
      <c r="AI131" s="273">
        <f t="shared" si="11"/>
        <v>7</v>
      </c>
      <c r="AJ131" s="273">
        <f t="shared" si="12"/>
        <v>8</v>
      </c>
      <c r="AK131" s="289" t="str">
        <f t="shared" si="19"/>
        <v>Dry</v>
      </c>
      <c r="AL131" s="273">
        <f t="shared" si="20"/>
        <v>70</v>
      </c>
      <c r="AM131" s="273"/>
      <c r="AN131" s="345">
        <f t="shared" si="16"/>
        <v>43604</v>
      </c>
      <c r="AO131" s="345">
        <f t="shared" ref="AO131:AO164" si="21">AO130</f>
        <v>43684</v>
      </c>
      <c r="AP131" s="842">
        <f>INDEX(Periods!$F$21:$O$31,INDEX(Annual!EndGS,1,$E131+2)+2,$E131+2)</f>
        <v>43714</v>
      </c>
      <c r="AQ131" s="268"/>
      <c r="AR131" s="255"/>
      <c r="AS131" s="243"/>
      <c r="AT131" s="243"/>
      <c r="AU131" s="243"/>
    </row>
    <row r="132" spans="1:47" hidden="1" outlineLevel="3" x14ac:dyDescent="0.35">
      <c r="A132" s="243"/>
      <c r="B132" s="252"/>
      <c r="C132" s="245">
        <f t="shared" si="17"/>
        <v>4</v>
      </c>
      <c r="D132" s="268"/>
      <c r="E132" s="325">
        <v>5</v>
      </c>
      <c r="F132" s="841">
        <f t="shared" si="18"/>
        <v>43831</v>
      </c>
      <c r="G132" s="268"/>
      <c r="H132" s="289"/>
      <c r="I132" s="289"/>
      <c r="J132" s="289">
        <v>7</v>
      </c>
      <c r="K132" s="479">
        <f>INDEX(Periods!$F$21:$O$30,J132+1,$E132+2)</f>
        <v>43831</v>
      </c>
      <c r="L132" s="480">
        <f t="shared" ca="1" si="15"/>
        <v>31</v>
      </c>
      <c r="M132" s="305"/>
      <c r="N132" s="273"/>
      <c r="O132" s="686" cm="1">
        <f t="array" aca="1" ref="O132" ca="1">INDEX(O$65:O$74,$AI132,1)*(1-$AH132)+INDEX(O$65:O$74,$AJ132,1)*($AH132)</f>
        <v>191.12903225806451</v>
      </c>
      <c r="P132" s="686" cm="1">
        <f t="array" aca="1" ref="P132" ca="1">INDEX(P$65:P$74,$AI132,1)*(1-$AH132)+INDEX(P$65:P$74,$AJ132,1)*($AH132)</f>
        <v>779.83870967741939</v>
      </c>
      <c r="Q132" s="687" cm="1">
        <f t="array" aca="1" ref="Q132" ca="1">INDEX(Q$65:Q$74,$AI132,1)*(1-$AH132)+INDEX(Q$65:Q$74,$AJ132,1)*($AH132)</f>
        <v>0.51620967741935486</v>
      </c>
      <c r="R132" s="687" cm="1">
        <f t="array" aca="1" ref="R132" ca="1">INDEX(R$65:R$74,$AI132,1)*(1-$AH132)+INDEX(R$65:R$74,$AJ132,1)*($AH132)</f>
        <v>0.58508064516129032</v>
      </c>
      <c r="S132" s="681" cm="1">
        <f t="array" ref="S132">INDEX([0]!i_pasture_stage_p6z,$J132+1,ROUNDDOWN((ROW($J132)-ROW($J$65))/i_p6_len,0)+1)</f>
        <v>1</v>
      </c>
      <c r="T132" s="687" cm="1">
        <f t="array" aca="1" ref="T132" ca="1">INDEX(T$65:T$74,$AI132,1)*(1-$AH132)+INDEX(T$65:T$74,$AJ132,1)*($AH132)</f>
        <v>0.3</v>
      </c>
      <c r="U132" s="681" cm="1">
        <f t="array" aca="1" ref="U132" ca="1">INDEX(U$65:U$74,$AI132,1)*(1-$AH132)+INDEX(U$65:U$74,$AJ132,1)*($AH132)</f>
        <v>5</v>
      </c>
      <c r="V132" s="687" cm="1">
        <f t="array" aca="1" ref="V132" ca="1">INDEX(V$65:V$74,$AI132,1)*(1-$AH132)+INDEX(V$65:V$74,$AJ132,1)*($AH132)</f>
        <v>3.2258064516129031E-2</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0.64516129032258063</v>
      </c>
      <c r="AI132" s="273">
        <f t="shared" si="11"/>
        <v>8</v>
      </c>
      <c r="AJ132" s="273">
        <f t="shared" si="12"/>
        <v>9</v>
      </c>
      <c r="AK132" s="289" t="str">
        <f t="shared" si="19"/>
        <v>Dry</v>
      </c>
      <c r="AL132" s="273">
        <f t="shared" si="20"/>
        <v>117</v>
      </c>
      <c r="AM132" s="273"/>
      <c r="AN132" s="345">
        <f t="shared" si="16"/>
        <v>43604</v>
      </c>
      <c r="AO132" s="345">
        <f t="shared" si="21"/>
        <v>43684</v>
      </c>
      <c r="AP132" s="842">
        <f>INDEX(Periods!$F$21:$O$31,INDEX(Annual!EndGS,1,$E132+2)+2,$E132+2)</f>
        <v>43714</v>
      </c>
      <c r="AQ132" s="268"/>
      <c r="AR132" s="255"/>
      <c r="AS132" s="243"/>
      <c r="AT132" s="243"/>
      <c r="AU132" s="243"/>
    </row>
    <row r="133" spans="1:47" hidden="1" outlineLevel="3" x14ac:dyDescent="0.35">
      <c r="A133" s="243"/>
      <c r="B133" s="252"/>
      <c r="C133" s="245">
        <f t="shared" si="17"/>
        <v>4</v>
      </c>
      <c r="D133" s="268"/>
      <c r="E133" s="325">
        <v>5</v>
      </c>
      <c r="F133" s="841">
        <f t="shared" si="18"/>
        <v>43862</v>
      </c>
      <c r="G133" s="268"/>
      <c r="H133" s="289"/>
      <c r="I133" s="289"/>
      <c r="J133" s="289">
        <v>8</v>
      </c>
      <c r="K133" s="479">
        <f>INDEX(Periods!$F$21:$O$30,J133+1,$E133+2)</f>
        <v>43862</v>
      </c>
      <c r="L133" s="480">
        <f t="shared" ca="1" si="15"/>
        <v>29</v>
      </c>
      <c r="M133" s="305"/>
      <c r="N133" s="273"/>
      <c r="O133" s="686" cm="1">
        <f t="array" aca="1" ref="O133" ca="1">INDEX(O$65:O$74,$AI133,1)*(1-$AH133)+INDEX(O$65:O$74,$AJ133,1)*($AH133)</f>
        <v>200</v>
      </c>
      <c r="P133" s="686" cm="1">
        <f t="array" aca="1" ref="P133" ca="1">INDEX(P$65:P$74,$AI133,1)*(1-$AH133)+INDEX(P$65:P$74,$AJ133,1)*($AH133)</f>
        <v>562.06896551724139</v>
      </c>
      <c r="Q133" s="687" cm="1">
        <f t="array" aca="1" ref="Q133" ca="1">INDEX(Q$65:Q$74,$AI133,1)*(1-$AH133)+INDEX(Q$65:Q$74,$AJ133,1)*($AH133)</f>
        <v>0.50310344827586206</v>
      </c>
      <c r="R133" s="687" cm="1">
        <f t="array" aca="1" ref="R133" ca="1">INDEX(R$65:R$74,$AI133,1)*(1-$AH133)+INDEX(R$65:R$74,$AJ133,1)*($AH133)</f>
        <v>0.54931034482758623</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0.11896551724137931</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0.68965517241379315</v>
      </c>
      <c r="AI133" s="273">
        <f t="shared" si="11"/>
        <v>9</v>
      </c>
      <c r="AJ133" s="273">
        <f t="shared" si="12"/>
        <v>10</v>
      </c>
      <c r="AK133" s="289" t="str">
        <f t="shared" si="19"/>
        <v>Dry</v>
      </c>
      <c r="AL133" s="273">
        <f t="shared" si="20"/>
        <v>148</v>
      </c>
      <c r="AM133" s="273"/>
      <c r="AN133" s="345">
        <f t="shared" si="16"/>
        <v>43604</v>
      </c>
      <c r="AO133" s="345">
        <f t="shared" si="21"/>
        <v>43684</v>
      </c>
      <c r="AP133" s="842">
        <f>INDEX(Periods!$F$21:$O$31,INDEX(Annual!EndGS,1,$E133+2)+2,$E133+2)</f>
        <v>43714</v>
      </c>
      <c r="AQ133" s="268"/>
      <c r="AR133" s="255"/>
      <c r="AS133" s="243"/>
      <c r="AT133" s="243"/>
      <c r="AU133" s="243"/>
    </row>
    <row r="134" spans="1:47" hidden="1" outlineLevel="3" x14ac:dyDescent="0.35">
      <c r="A134" s="243"/>
      <c r="B134" s="252"/>
      <c r="C134" s="245">
        <f t="shared" si="17"/>
        <v>4</v>
      </c>
      <c r="D134" s="268"/>
      <c r="E134" s="325">
        <v>5</v>
      </c>
      <c r="F134" s="841">
        <f t="shared" si="18"/>
        <v>43891</v>
      </c>
      <c r="G134" s="268"/>
      <c r="H134" s="289"/>
      <c r="I134" s="341"/>
      <c r="J134" s="341">
        <v>9</v>
      </c>
      <c r="K134" s="500">
        <f>INDEX(Periods!$F$21:$O$30,J134+1,$E134+2)</f>
        <v>43891</v>
      </c>
      <c r="L134" s="517">
        <f t="shared" ca="1" si="15"/>
        <v>34</v>
      </c>
      <c r="M134" s="501"/>
      <c r="N134" s="342"/>
      <c r="O134" s="688" cm="1">
        <f t="array" aca="1" ref="O134" ca="1">INDEX(O$65:O$74,$AI134,1)*(1-$AH134)+INDEX(O$65:O$74,$AJ134,1)*($AH134)</f>
        <v>200</v>
      </c>
      <c r="P134" s="688" cm="1">
        <f t="array" aca="1" ref="P134" ca="1">INDEX(P$65:P$74,$AI134,1)*(1-$AH134)+INDEX(P$65:P$74,$AJ134,1)*($AH134)</f>
        <v>412.94117647058823</v>
      </c>
      <c r="Q134" s="689" cm="1">
        <f t="array" aca="1" ref="Q134" ca="1">INDEX(Q$65:Q$74,$AI134,1)*(1-$AH134)+INDEX(Q$65:Q$74,$AJ134,1)*($AH134)</f>
        <v>0.68235294117647061</v>
      </c>
      <c r="R134" s="689" cm="1">
        <f t="array" aca="1" ref="R134" ca="1">INDEX(R$65:R$74,$AI134,1)*(1-$AH134)+INDEX(R$65:R$74,$AJ134,1)*($AH134)</f>
        <v>0.69882352941176473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0.12058823529411765</v>
      </c>
      <c r="W134" s="342"/>
      <c r="X134" s="838" cm="1">
        <f t="array" aca="1" ref="X134" ca="1">INDEX(X$65:X$74,$AI134,1)*(1-$AH134)+INDEX(X$65:X$74,$AJ134,1)*($AH134)</f>
        <v>0.72411764705882353</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223.52941176470586</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0.58823529411764708</v>
      </c>
      <c r="AI134" s="273">
        <f t="shared" si="11"/>
        <v>10</v>
      </c>
      <c r="AJ134" s="273">
        <f t="shared" si="12"/>
        <v>1</v>
      </c>
      <c r="AK134" s="289" t="str">
        <f t="shared" si="19"/>
        <v>Dry</v>
      </c>
      <c r="AL134" s="273">
        <f t="shared" si="20"/>
        <v>177</v>
      </c>
      <c r="AM134" s="273"/>
      <c r="AN134" s="345">
        <f t="shared" si="16"/>
        <v>43604</v>
      </c>
      <c r="AO134" s="345">
        <f t="shared" si="21"/>
        <v>43684</v>
      </c>
      <c r="AP134" s="842">
        <f>INDEX(Periods!$F$21:$O$31,INDEX(Annual!EndGS,1,$E134+2)+2,$E134+2)</f>
        <v>43714</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44</v>
      </c>
      <c r="M135" s="509"/>
      <c r="N135" s="510"/>
      <c r="O135" s="684" cm="1">
        <f t="array" aca="1" ref="O135" ca="1">INDEX(O$65:O$74,$AI135,1)*(1-$AH135)+INDEX(O$65:O$74,$AJ135,1)*($AH135)</f>
        <v>200</v>
      </c>
      <c r="P135" s="684" cm="1">
        <f t="array" aca="1" ref="P135" ca="1">INDEX(P$65:P$74,$AI135,1)*(1-$AH135)+INDEX(P$65:P$74,$AJ135,1)*($AH135)</f>
        <v>399.88235294117646</v>
      </c>
      <c r="Q135" s="685" cm="1">
        <f t="array" aca="1" ref="Q135" ca="1">INDEX(Q$65:Q$74,$AI135,1)*(1-$AH135)+INDEX(Q$65:Q$74,$AJ135,1)*($AH135)</f>
        <v>0.70970588235294119</v>
      </c>
      <c r="R135" s="685" cm="1">
        <f t="array" aca="1" ref="R135" ca="1">INDEX(R$65:R$74,$AI135,1)*(1-$AH135)+INDEX(R$65:R$74,$AJ135,1)*($AH135)</f>
        <v>0.72264705882352942</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0.1161764705882353</v>
      </c>
      <c r="W135" s="510"/>
      <c r="X135" s="836" cm="1">
        <f t="array" aca="1" ref="X135" ca="1">INDEX(X$65:X$74,$AI135,1)*(1-$AH135)+INDEX(X$65:X$74,$AJ135,1)*($AH135)</f>
        <v>0.78323529411764703</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197.05882352941177</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0.67647058823529416</v>
      </c>
      <c r="AI135" s="273">
        <f t="shared" si="11"/>
        <v>10</v>
      </c>
      <c r="AJ135" s="273">
        <f t="shared" si="12"/>
        <v>1</v>
      </c>
      <c r="AK135" s="289" t="str">
        <f t="shared" si="19"/>
        <v>Dry</v>
      </c>
      <c r="AL135" s="273">
        <f t="shared" si="20"/>
        <v>180</v>
      </c>
      <c r="AM135" s="273"/>
      <c r="AN135" s="345">
        <f t="shared" si="16"/>
        <v>43604</v>
      </c>
      <c r="AO135" s="345">
        <f t="shared" si="21"/>
        <v>43684</v>
      </c>
      <c r="AP135" s="842">
        <f>INDEX(Periods!$F$21:$O$31,INDEX(Annual!EndGS,1,$E135+2)+2,$E135+2)</f>
        <v>43744</v>
      </c>
      <c r="AQ135" s="268"/>
      <c r="AR135" s="255"/>
      <c r="AS135" s="243"/>
      <c r="AT135" s="243"/>
      <c r="AU135" s="243"/>
    </row>
    <row r="136" spans="1:47" hidden="1" outlineLevel="3" collapsed="1" x14ac:dyDescent="0.35">
      <c r="A136" s="243"/>
      <c r="B136" s="252"/>
      <c r="C136" s="245">
        <f t="shared" si="17"/>
        <v>4</v>
      </c>
      <c r="D136" s="268"/>
      <c r="E136" s="325">
        <v>6</v>
      </c>
      <c r="F136" s="841">
        <f t="shared" si="18"/>
        <v>43604</v>
      </c>
      <c r="G136" s="268"/>
      <c r="H136" s="289"/>
      <c r="I136" s="289"/>
      <c r="J136" s="289">
        <v>1</v>
      </c>
      <c r="K136" s="479">
        <f>INDEX(Periods!$F$21:$O$30,J136+1,$E136+2)</f>
        <v>43604</v>
      </c>
      <c r="L136" s="480">
        <f t="shared" ca="1" si="15"/>
        <v>27</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43604</v>
      </c>
      <c r="AO136" s="345">
        <f t="shared" si="21"/>
        <v>43684</v>
      </c>
      <c r="AP136" s="842">
        <f>INDEX(Periods!$F$21:$O$31,INDEX(Annual!EndGS,1,$E136+2)+2,$E136+2)</f>
        <v>43744</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248.21428571428572</v>
      </c>
      <c r="P137" s="686" cm="1">
        <f t="array" aca="1" ref="P137" ca="1">INDEX(P$65:P$74,$AI137,1)*(1-$AH137)+INDEX(P$65:P$74,$AJ137,1)*($AH137)</f>
        <v>1176.7857142857142</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0.9642857142857143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1.785714285714285E-3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148.21428571428572</v>
      </c>
      <c r="AC137" s="686" cm="1">
        <f t="array" aca="1" ref="AC137" ca="1">INDEX(AC$65:AC$74,$AI137,1)*(1-$AH137)+INDEX(AC$65:AC$74,$AJ137,1)*($AH137)</f>
        <v>101.78571428571429</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0.9642857142857143</v>
      </c>
      <c r="AI137" s="273">
        <f t="shared" si="11"/>
        <v>2</v>
      </c>
      <c r="AJ137" s="273">
        <f t="shared" si="12"/>
        <v>3</v>
      </c>
      <c r="AK137" s="289" t="str">
        <f t="shared" si="19"/>
        <v>Early</v>
      </c>
      <c r="AL137" s="273">
        <f t="shared" si="20"/>
        <v>27</v>
      </c>
      <c r="AM137" s="273"/>
      <c r="AN137" s="345">
        <f t="shared" si="16"/>
        <v>43604</v>
      </c>
      <c r="AO137" s="345">
        <f t="shared" si="21"/>
        <v>43684</v>
      </c>
      <c r="AP137" s="842">
        <f>INDEX(Periods!$F$21:$O$31,INDEX(Annual!EndGS,1,$E137+2)+2,$E137+2)</f>
        <v>43744</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43604</v>
      </c>
      <c r="AO138" s="345">
        <f t="shared" si="21"/>
        <v>43684</v>
      </c>
      <c r="AP138" s="842">
        <f>INDEX(Periods!$F$21:$O$31,INDEX(Annual!EndGS,1,$E138+2)+2,$E138+2)</f>
        <v>43744</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35</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5</v>
      </c>
      <c r="AK139" s="289" t="str">
        <f t="shared" si="19"/>
        <v>Late</v>
      </c>
      <c r="AL139" s="273">
        <f t="shared" si="20"/>
        <v>25</v>
      </c>
      <c r="AM139" s="273"/>
      <c r="AN139" s="345">
        <f t="shared" si="16"/>
        <v>43604</v>
      </c>
      <c r="AO139" s="345">
        <f t="shared" si="21"/>
        <v>43684</v>
      </c>
      <c r="AP139" s="842">
        <f>INDEX(Periods!$F$21:$O$31,INDEX(Annual!EndGS,1,$E139+2)+2,$E139+2)</f>
        <v>43744</v>
      </c>
      <c r="AQ139" s="268"/>
      <c r="AR139" s="255"/>
      <c r="AS139" s="243"/>
      <c r="AT139" s="243"/>
      <c r="AU139" s="243"/>
    </row>
    <row r="140" spans="1:47" hidden="1" outlineLevel="3" x14ac:dyDescent="0.35">
      <c r="A140" s="243"/>
      <c r="B140" s="252"/>
      <c r="C140" s="245">
        <f t="shared" si="17"/>
        <v>4</v>
      </c>
      <c r="D140" s="268"/>
      <c r="E140" s="325">
        <v>6</v>
      </c>
      <c r="F140" s="841">
        <f t="shared" si="18"/>
        <v>43744</v>
      </c>
      <c r="G140" s="268"/>
      <c r="H140" s="289"/>
      <c r="I140" s="289"/>
      <c r="J140" s="289">
        <v>5</v>
      </c>
      <c r="K140" s="479">
        <f>INDEX(Periods!$F$21:$O$30,J140+1,$E140+2)</f>
        <v>43744</v>
      </c>
      <c r="L140" s="480">
        <f t="shared" ca="1" si="15"/>
        <v>40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7</v>
      </c>
      <c r="AK140" s="289" t="str">
        <f t="shared" si="19"/>
        <v>Dry</v>
      </c>
      <c r="AL140" s="273">
        <f t="shared" si="20"/>
        <v>0</v>
      </c>
      <c r="AM140" s="273"/>
      <c r="AN140" s="345">
        <f t="shared" si="16"/>
        <v>43604</v>
      </c>
      <c r="AO140" s="345">
        <f t="shared" si="21"/>
        <v>43684</v>
      </c>
      <c r="AP140" s="842">
        <f>INDEX(Periods!$F$21:$O$31,INDEX(Annual!EndGS,1,$E140+2)+2,$E140+2)</f>
        <v>43744</v>
      </c>
      <c r="AQ140" s="268"/>
      <c r="AR140" s="255"/>
      <c r="AS140" s="243"/>
      <c r="AT140" s="243"/>
      <c r="AU140" s="243"/>
    </row>
    <row r="141" spans="1:47" hidden="1" outlineLevel="3" x14ac:dyDescent="0.35">
      <c r="A141" s="243"/>
      <c r="B141" s="252"/>
      <c r="C141" s="245">
        <f t="shared" si="17"/>
        <v>4</v>
      </c>
      <c r="D141" s="268"/>
      <c r="E141" s="325">
        <v>6</v>
      </c>
      <c r="F141" s="841">
        <f t="shared" si="18"/>
        <v>43784</v>
      </c>
      <c r="G141" s="268"/>
      <c r="H141" s="289"/>
      <c r="I141" s="289"/>
      <c r="J141" s="289">
        <v>6</v>
      </c>
      <c r="K141" s="479">
        <f>INDEX(Periods!$F$21:$O$30,J141+1,$E141+2)</f>
        <v>43784</v>
      </c>
      <c r="L141" s="480">
        <f t="shared" ca="1" si="15"/>
        <v>47</v>
      </c>
      <c r="M141" s="305"/>
      <c r="N141" s="273"/>
      <c r="O141" s="686" cm="1">
        <f t="array" aca="1" ref="O141" ca="1">INDEX(O$65:O$74,$AI141,1)*(1-$AH141)+INDEX(O$65:O$74,$AJ141,1)*($AH141)</f>
        <v>490</v>
      </c>
      <c r="P141" s="686" cm="1">
        <f t="array" aca="1" ref="P141" ca="1">INDEX(P$65:P$74,$AI141,1)*(1-$AH141)+INDEX(P$65:P$74,$AJ141,1)*($AH141)</f>
        <v>1870</v>
      </c>
      <c r="Q141" s="687" cm="1">
        <f t="array" aca="1" ref="Q141" ca="1">INDEX(Q$65:Q$74,$AI141,1)*(1-$AH141)+INDEX(Q$65:Q$74,$AJ141,1)*($AH141)</f>
        <v>0.5675</v>
      </c>
      <c r="R141" s="687" cm="1">
        <f t="array" aca="1" ref="R141" ca="1">INDEX(R$65:R$74,$AI141,1)*(1-$AH141)+INDEX(R$65:R$74,$AJ141,1)*($AH141)</f>
        <v>0.67249999999999999</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0.47000000000000003</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0.8</v>
      </c>
      <c r="AI141" s="273">
        <f t="shared" si="23"/>
        <v>6</v>
      </c>
      <c r="AJ141" s="273">
        <f t="shared" si="12"/>
        <v>7</v>
      </c>
      <c r="AK141" s="289" t="str">
        <f t="shared" si="19"/>
        <v>Dry</v>
      </c>
      <c r="AL141" s="273">
        <f t="shared" si="20"/>
        <v>40</v>
      </c>
      <c r="AM141" s="273"/>
      <c r="AN141" s="345">
        <f t="shared" si="16"/>
        <v>43604</v>
      </c>
      <c r="AO141" s="345">
        <f t="shared" si="21"/>
        <v>43684</v>
      </c>
      <c r="AP141" s="842">
        <f>INDEX(Periods!$F$21:$O$31,INDEX(Annual!EndGS,1,$E141+2)+2,$E141+2)</f>
        <v>43744</v>
      </c>
      <c r="AQ141" s="268"/>
      <c r="AR141" s="255"/>
      <c r="AS141" s="243"/>
      <c r="AT141" s="243"/>
      <c r="AU141" s="243"/>
    </row>
    <row r="142" spans="1:47" hidden="1" outlineLevel="3" x14ac:dyDescent="0.35">
      <c r="A142" s="243"/>
      <c r="B142" s="252"/>
      <c r="C142" s="245">
        <f t="shared" si="17"/>
        <v>4</v>
      </c>
      <c r="D142" s="268"/>
      <c r="E142" s="325">
        <v>6</v>
      </c>
      <c r="F142" s="841">
        <f t="shared" si="18"/>
        <v>43831</v>
      </c>
      <c r="G142" s="268"/>
      <c r="H142" s="289"/>
      <c r="I142" s="289"/>
      <c r="J142" s="289">
        <v>7</v>
      </c>
      <c r="K142" s="479">
        <f>INDEX(Periods!$F$21:$O$30,J142+1,$E142+2)</f>
        <v>43831</v>
      </c>
      <c r="L142" s="480">
        <f t="shared" ca="1" si="15"/>
        <v>31</v>
      </c>
      <c r="M142" s="305"/>
      <c r="N142" s="273"/>
      <c r="O142" s="686" cm="1">
        <f t="array" aca="1" ref="O142" ca="1">INDEX(O$65:O$74,$AI142,1)*(1-$AH142)+INDEX(O$65:O$74,$AJ142,1)*($AH142)</f>
        <v>228.19148936170214</v>
      </c>
      <c r="P142" s="686" cm="1">
        <f t="array" aca="1" ref="P142" ca="1">INDEX(P$65:P$74,$AI142,1)*(1-$AH142)+INDEX(P$65:P$74,$AJ142,1)*($AH142)</f>
        <v>1084.5744680851062</v>
      </c>
      <c r="Q142" s="687" cm="1">
        <f t="array" aca="1" ref="Q142" ca="1">INDEX(Q$65:Q$74,$AI142,1)*(1-$AH142)+INDEX(Q$65:Q$74,$AJ142,1)*($AH142)</f>
        <v>0.53388297872340429</v>
      </c>
      <c r="R142" s="687" cm="1">
        <f t="array" aca="1" ref="R142" ca="1">INDEX(R$65:R$74,$AI142,1)*(1-$AH142)+INDEX(R$65:R$74,$AJ142,1)*($AH142)</f>
        <v>0.62313829787234032</v>
      </c>
      <c r="S142" s="681" cm="1">
        <f t="array" ref="S142">INDEX([0]!i_pasture_stage_p6z,$J142+1,ROUNDDOWN((ROW($J142)-ROW($J$65))/i_p6_len,0)+1)</f>
        <v>1</v>
      </c>
      <c r="T142" s="687" cm="1">
        <f t="array" aca="1" ref="T142" ca="1">INDEX(T$65:T$74,$AI142,1)*(1-$AH142)+INDEX(T$65:T$74,$AJ142,1)*($AH142)</f>
        <v>0.3</v>
      </c>
      <c r="U142" s="681" cm="1">
        <f t="array" aca="1" ref="U142" ca="1">INDEX(U$65:U$74,$AI142,1)*(1-$AH142)+INDEX(U$65:U$74,$AJ142,1)*($AH142)</f>
        <v>5</v>
      </c>
      <c r="V142" s="687" cm="1">
        <f t="array" aca="1" ref="V142" ca="1">INDEX(V$65:V$74,$AI142,1)*(1-$AH142)+INDEX(V$65:V$74,$AJ142,1)*($AH142)</f>
        <v>0</v>
      </c>
      <c r="W142" s="273"/>
      <c r="X142" s="837" cm="1">
        <f t="array" aca="1" ref="X142" ca="1">INDEX(X$65:X$74,$AI142,1)*(1-$AH142)+INDEX(X$65:X$74,$AJ142,1)*($AH142)</f>
        <v>0.34489361702127663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346.80851063829789</v>
      </c>
      <c r="AC142" s="686" cm="1">
        <f t="array" aca="1" ref="AC142" ca="1">INDEX(AC$65:AC$74,$AI142,1)*(1-$AH142)+INDEX(AC$65:AC$74,$AJ142,1)*($AH142)</f>
        <v>346.80851063829789</v>
      </c>
      <c r="AD142" s="686" cm="1">
        <f t="array" aca="1" ref="AD142" ca="1">INDEX(AD$65:AD$74,$AI142,1)*(1-$AH142)+INDEX(AD$65:AD$74,$AJ142,1)*($AH142)</f>
        <v>346.80851063829789</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0.78723404255319152</v>
      </c>
      <c r="AI142" s="273">
        <f t="shared" si="23"/>
        <v>7</v>
      </c>
      <c r="AJ142" s="273">
        <f t="shared" ref="AJ142:AJ164" si="24">IF(OR(INDEX($AK$65:$AK$74,$AI142,1)=INDEX($AK$65:$AK$74,MOD($AI142,AJ$62)+1,1),INDEX($AK$65:$AK$74,$AI142,1)="Early"),MOD($AI142,AJ$62)+1,$AI142)</f>
        <v>8</v>
      </c>
      <c r="AK142" s="289" t="str">
        <f t="shared" si="19"/>
        <v>Dry</v>
      </c>
      <c r="AL142" s="273">
        <f t="shared" si="20"/>
        <v>87</v>
      </c>
      <c r="AM142" s="273"/>
      <c r="AN142" s="345">
        <f t="shared" si="16"/>
        <v>43604</v>
      </c>
      <c r="AO142" s="345">
        <f t="shared" si="21"/>
        <v>43684</v>
      </c>
      <c r="AP142" s="842">
        <f>INDEX(Periods!$F$21:$O$31,INDEX(Annual!EndGS,1,$E142+2)+2,$E142+2)</f>
        <v>43744</v>
      </c>
      <c r="AQ142" s="268"/>
      <c r="AR142" s="255"/>
      <c r="AS142" s="243"/>
      <c r="AT142" s="243"/>
      <c r="AU142" s="243"/>
    </row>
    <row r="143" spans="1:47" hidden="1" outlineLevel="3" x14ac:dyDescent="0.35">
      <c r="A143" s="243"/>
      <c r="B143" s="252"/>
      <c r="C143" s="245">
        <f t="shared" si="17"/>
        <v>4</v>
      </c>
      <c r="D143" s="268"/>
      <c r="E143" s="325">
        <v>6</v>
      </c>
      <c r="F143" s="841">
        <f t="shared" si="18"/>
        <v>43862</v>
      </c>
      <c r="G143" s="268"/>
      <c r="H143" s="289"/>
      <c r="I143" s="289"/>
      <c r="J143" s="289">
        <v>8</v>
      </c>
      <c r="K143" s="479">
        <f>INDEX(Periods!$F$21:$O$30,J143+1,$E143+2)</f>
        <v>43862</v>
      </c>
      <c r="L143" s="480">
        <f t="shared" ca="1" si="15"/>
        <v>29</v>
      </c>
      <c r="M143" s="305"/>
      <c r="N143" s="273"/>
      <c r="O143" s="686" cm="1">
        <f t="array" aca="1" ref="O143" ca="1">INDEX(O$65:O$74,$AI143,1)*(1-$AH143)+INDEX(O$65:O$74,$AJ143,1)*($AH143)</f>
        <v>191.93548387096774</v>
      </c>
      <c r="P143" s="686" cm="1">
        <f t="array" aca="1" ref="P143" ca="1">INDEX(P$65:P$74,$AI143,1)*(1-$AH143)+INDEX(P$65:P$74,$AJ143,1)*($AH143)</f>
        <v>772.58064516129036</v>
      </c>
      <c r="Q143" s="687" cm="1">
        <f t="array" aca="1" ref="Q143" ca="1">INDEX(Q$65:Q$74,$AI143,1)*(1-$AH143)+INDEX(Q$65:Q$74,$AJ143,1)*($AH143)</f>
        <v>0.51564516129032256</v>
      </c>
      <c r="R143" s="687" cm="1">
        <f t="array" aca="1" ref="R143" ca="1">INDEX(R$65:R$74,$AI143,1)*(1-$AH143)+INDEX(R$65:R$74,$AJ143,1)*($AH143)</f>
        <v>0.58370967741935487</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3.387096774193548E-2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0.67741935483870963</v>
      </c>
      <c r="AI143" s="273">
        <f t="shared" si="23"/>
        <v>8</v>
      </c>
      <c r="AJ143" s="273">
        <f t="shared" si="24"/>
        <v>9</v>
      </c>
      <c r="AK143" s="289" t="str">
        <f t="shared" si="19"/>
        <v>Dry</v>
      </c>
      <c r="AL143" s="273">
        <f t="shared" si="20"/>
        <v>118</v>
      </c>
      <c r="AM143" s="273"/>
      <c r="AN143" s="345">
        <f t="shared" si="16"/>
        <v>43604</v>
      </c>
      <c r="AO143" s="345">
        <f t="shared" si="21"/>
        <v>43684</v>
      </c>
      <c r="AP143" s="842">
        <f>INDEX(Periods!$F$21:$O$31,INDEX(Annual!EndGS,1,$E143+2)+2,$E143+2)</f>
        <v>43744</v>
      </c>
      <c r="AQ143" s="268"/>
      <c r="AR143" s="255"/>
      <c r="AS143" s="243"/>
      <c r="AT143" s="243"/>
      <c r="AU143" s="243"/>
    </row>
    <row r="144" spans="1:47" hidden="1" outlineLevel="3" x14ac:dyDescent="0.35">
      <c r="A144" s="243"/>
      <c r="B144" s="252"/>
      <c r="C144" s="245">
        <f t="shared" si="17"/>
        <v>4</v>
      </c>
      <c r="D144" s="268"/>
      <c r="E144" s="325">
        <v>6</v>
      </c>
      <c r="F144" s="841">
        <f t="shared" si="18"/>
        <v>43891</v>
      </c>
      <c r="G144" s="268"/>
      <c r="H144" s="289"/>
      <c r="I144" s="341"/>
      <c r="J144" s="341">
        <v>9</v>
      </c>
      <c r="K144" s="500">
        <f>INDEX(Periods!$F$21:$O$30,J144+1,$E144+2)</f>
        <v>43891</v>
      </c>
      <c r="L144" s="517">
        <f t="shared" ca="1" si="15"/>
        <v>34</v>
      </c>
      <c r="M144" s="501"/>
      <c r="N144" s="342"/>
      <c r="O144" s="688" cm="1">
        <f t="array" aca="1" ref="O144" ca="1">INDEX(O$65:O$74,$AI144,1)*(1-$AH144)+INDEX(O$65:O$74,$AJ144,1)*($AH144)</f>
        <v>200</v>
      </c>
      <c r="P144" s="688" cm="1">
        <f t="array" aca="1" ref="P144" ca="1">INDEX(P$65:P$74,$AI144,1)*(1-$AH144)+INDEX(P$65:P$74,$AJ144,1)*($AH144)</f>
        <v>568.9655172413793</v>
      </c>
      <c r="Q144" s="689" cm="1">
        <f t="array" aca="1" ref="Q144" ca="1">INDEX(Q$65:Q$74,$AI144,1)*(1-$AH144)+INDEX(Q$65:Q$74,$AJ144,1)*($AH144)</f>
        <v>0.50344827586206897</v>
      </c>
      <c r="R144" s="689" cm="1">
        <f t="array" aca="1" ref="R144" ca="1">INDEX(R$65:R$74,$AI144,1)*(1-$AH144)+INDEX(R$65:R$74,$AJ144,1)*($AH144)</f>
        <v>0.55034482758620695</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0.11551724137931034</v>
      </c>
      <c r="W144" s="342"/>
      <c r="X144" s="838" cm="1">
        <f t="array" aca="1" ref="X144" ca="1">INDEX(X$65:X$74,$AI144,1)*(1-$AH144)+INDEX(X$65:X$74,$AJ144,1)*($AH144)</f>
        <v>0.33</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400</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0.65517241379310343</v>
      </c>
      <c r="AI144" s="273">
        <f t="shared" si="23"/>
        <v>9</v>
      </c>
      <c r="AJ144" s="273">
        <f t="shared" si="24"/>
        <v>10</v>
      </c>
      <c r="AK144" s="289" t="str">
        <f t="shared" si="19"/>
        <v>Dry</v>
      </c>
      <c r="AL144" s="273">
        <f t="shared" si="20"/>
        <v>147</v>
      </c>
      <c r="AM144" s="273"/>
      <c r="AN144" s="345">
        <f t="shared" si="16"/>
        <v>43604</v>
      </c>
      <c r="AO144" s="345">
        <f t="shared" si="21"/>
        <v>43684</v>
      </c>
      <c r="AP144" s="842">
        <f>INDEX(Periods!$F$21:$O$31,INDEX(Annual!EndGS,1,$E144+2)+2,$E144+2)</f>
        <v>43744</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44</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0.30000000000000004</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0.46511627906976744</v>
      </c>
      <c r="AI145" s="273">
        <f t="shared" si="23"/>
        <v>1</v>
      </c>
      <c r="AJ145" s="273">
        <f t="shared" si="24"/>
        <v>1</v>
      </c>
      <c r="AK145" s="289" t="str">
        <f t="shared" si="19"/>
        <v>Dry</v>
      </c>
      <c r="AL145" s="273">
        <f t="shared" si="20"/>
        <v>210</v>
      </c>
      <c r="AM145" s="273"/>
      <c r="AN145" s="345">
        <f t="shared" si="16"/>
        <v>43604</v>
      </c>
      <c r="AO145" s="345">
        <f t="shared" si="21"/>
        <v>43684</v>
      </c>
      <c r="AP145" s="842">
        <f>INDEX(Periods!$F$21:$O$31,INDEX(Annual!EndGS,1,$E145+2)+2,$E145+2)</f>
        <v>43714</v>
      </c>
      <c r="AQ145" s="268"/>
      <c r="AR145" s="255"/>
      <c r="AS145" s="243"/>
      <c r="AT145" s="243"/>
      <c r="AU145" s="243"/>
    </row>
    <row r="146" spans="1:47" hidden="1" outlineLevel="3" collapsed="1" x14ac:dyDescent="0.35">
      <c r="A146" s="243"/>
      <c r="B146" s="252"/>
      <c r="C146" s="245">
        <f t="shared" si="17"/>
        <v>4</v>
      </c>
      <c r="D146" s="268"/>
      <c r="E146" s="325">
        <v>7</v>
      </c>
      <c r="F146" s="841">
        <f t="shared" si="18"/>
        <v>43604</v>
      </c>
      <c r="G146" s="268"/>
      <c r="H146" s="289"/>
      <c r="I146" s="289"/>
      <c r="J146" s="289">
        <v>1</v>
      </c>
      <c r="K146" s="479">
        <f>INDEX(Periods!$F$21:$O$30,J146+1,$E146+2)</f>
        <v>43604</v>
      </c>
      <c r="L146" s="480">
        <f t="shared" ca="1" si="15"/>
        <v>27</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43604</v>
      </c>
      <c r="AO146" s="345">
        <f t="shared" si="21"/>
        <v>43684</v>
      </c>
      <c r="AP146" s="842">
        <f>INDEX(Periods!$F$21:$O$31,INDEX(Annual!EndGS,1,$E146+2)+2,$E146+2)</f>
        <v>43714</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248.21428571428572</v>
      </c>
      <c r="P147" s="686" cm="1">
        <f t="array" aca="1" ref="P147" ca="1">INDEX(P$65:P$74,$AI147,1)*(1-$AH147)+INDEX(P$65:P$74,$AJ147,1)*($AH147)</f>
        <v>1176.7857142857142</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0.9642857142857143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1.785714285714285E-3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148.21428571428572</v>
      </c>
      <c r="AC147" s="686" cm="1">
        <f t="array" aca="1" ref="AC147" ca="1">INDEX(AC$65:AC$74,$AI147,1)*(1-$AH147)+INDEX(AC$65:AC$74,$AJ147,1)*($AH147)</f>
        <v>101.78571428571429</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0.9642857142857143</v>
      </c>
      <c r="AI147" s="273">
        <f t="shared" si="23"/>
        <v>2</v>
      </c>
      <c r="AJ147" s="273">
        <f t="shared" si="24"/>
        <v>3</v>
      </c>
      <c r="AK147" s="289" t="str">
        <f t="shared" si="19"/>
        <v>Early</v>
      </c>
      <c r="AL147" s="273">
        <f t="shared" si="20"/>
        <v>27</v>
      </c>
      <c r="AM147" s="273"/>
      <c r="AN147" s="345">
        <f t="shared" si="16"/>
        <v>43604</v>
      </c>
      <c r="AO147" s="345">
        <f t="shared" si="21"/>
        <v>43684</v>
      </c>
      <c r="AP147" s="842">
        <f>INDEX(Periods!$F$21:$O$31,INDEX(Annual!EndGS,1,$E147+2)+2,$E147+2)</f>
        <v>43714</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43604</v>
      </c>
      <c r="AO148" s="345">
        <f t="shared" si="21"/>
        <v>43684</v>
      </c>
      <c r="AP148" s="842">
        <f>INDEX(Periods!$F$21:$O$31,INDEX(Annual!EndGS,1,$E148+2)+2,$E148+2)</f>
        <v>43714</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5</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5</v>
      </c>
      <c r="AK149" s="289" t="str">
        <f t="shared" si="19"/>
        <v>Late</v>
      </c>
      <c r="AL149" s="273">
        <f t="shared" si="20"/>
        <v>25</v>
      </c>
      <c r="AM149" s="273"/>
      <c r="AN149" s="345">
        <f t="shared" si="16"/>
        <v>43604</v>
      </c>
      <c r="AO149" s="345">
        <f t="shared" si="21"/>
        <v>43684</v>
      </c>
      <c r="AP149" s="842">
        <f>INDEX(Periods!$F$21:$O$31,INDEX(Annual!EndGS,1,$E149+2)+2,$E149+2)</f>
        <v>43714</v>
      </c>
      <c r="AQ149" s="268"/>
      <c r="AR149" s="255"/>
      <c r="AS149" s="243"/>
      <c r="AT149" s="243"/>
      <c r="AU149" s="243"/>
    </row>
    <row r="150" spans="1:47" hidden="1" outlineLevel="3" x14ac:dyDescent="0.35">
      <c r="A150" s="243"/>
      <c r="B150" s="252"/>
      <c r="C150" s="245">
        <f t="shared" si="17"/>
        <v>4</v>
      </c>
      <c r="D150" s="268"/>
      <c r="E150" s="325">
        <v>7</v>
      </c>
      <c r="F150" s="841">
        <f t="shared" si="18"/>
        <v>43714</v>
      </c>
      <c r="G150" s="268"/>
      <c r="H150" s="289"/>
      <c r="I150" s="289"/>
      <c r="J150" s="289">
        <v>5</v>
      </c>
      <c r="K150" s="479">
        <f>INDEX(Periods!$F$21:$O$30,J150+1,$E150+2)</f>
        <v>43714</v>
      </c>
      <c r="L150" s="480">
        <f t="shared" ca="1" si="15"/>
        <v>70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7</v>
      </c>
      <c r="AK150" s="289" t="str">
        <f t="shared" si="19"/>
        <v>Dry</v>
      </c>
      <c r="AL150" s="273">
        <f t="shared" si="20"/>
        <v>0</v>
      </c>
      <c r="AM150" s="273"/>
      <c r="AN150" s="345">
        <f t="shared" si="16"/>
        <v>43604</v>
      </c>
      <c r="AO150" s="345">
        <f t="shared" si="21"/>
        <v>43684</v>
      </c>
      <c r="AP150" s="842">
        <f>INDEX(Periods!$F$21:$O$31,INDEX(Annual!EndGS,1,$E150+2)+2,$E150+2)</f>
        <v>43714</v>
      </c>
      <c r="AQ150" s="268"/>
      <c r="AR150" s="255"/>
      <c r="AS150" s="243"/>
      <c r="AT150" s="243"/>
      <c r="AU150" s="243"/>
    </row>
    <row r="151" spans="1:47" hidden="1" outlineLevel="3" x14ac:dyDescent="0.35">
      <c r="A151" s="243"/>
      <c r="B151" s="252"/>
      <c r="C151" s="245">
        <f t="shared" si="17"/>
        <v>4</v>
      </c>
      <c r="D151" s="268"/>
      <c r="E151" s="325">
        <v>7</v>
      </c>
      <c r="F151" s="841">
        <f t="shared" si="18"/>
        <v>43784</v>
      </c>
      <c r="G151" s="268"/>
      <c r="H151" s="289"/>
      <c r="I151" s="289"/>
      <c r="J151" s="289">
        <v>6</v>
      </c>
      <c r="K151" s="479">
        <f>INDEX(Periods!$F$21:$O$30,J151+1,$E151+2)</f>
        <v>43784</v>
      </c>
      <c r="L151" s="480">
        <f t="shared" ca="1" si="15"/>
        <v>47</v>
      </c>
      <c r="M151" s="305"/>
      <c r="N151" s="273"/>
      <c r="O151" s="686" cm="1">
        <f t="array" aca="1" ref="O151" ca="1">INDEX(O$65:O$74,$AI151,1)*(1-$AH151)+INDEX(O$65:O$74,$AJ151,1)*($AH151)</f>
        <v>318.61702127659578</v>
      </c>
      <c r="P151" s="686" cm="1">
        <f t="array" aca="1" ref="P151" ca="1">INDEX(P$65:P$74,$AI151,1)*(1-$AH151)+INDEX(P$65:P$74,$AJ151,1)*($AH151)</f>
        <v>1355.8510638297873</v>
      </c>
      <c r="Q151" s="687" cm="1">
        <f t="array" aca="1" ref="Q151" ca="1">INDEX(Q$65:Q$74,$AI151,1)*(1-$AH151)+INDEX(Q$65:Q$74,$AJ151,1)*($AH151)</f>
        <v>0.54473404255319147</v>
      </c>
      <c r="R151" s="687" cm="1">
        <f t="array" aca="1" ref="R151" ca="1">INDEX(R$65:R$74,$AI151,1)*(1-$AH151)+INDEX(R$65:R$74,$AJ151,1)*($AH151)</f>
        <v>0.6412234042553191</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0.37021276595744684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256.38297872340428</v>
      </c>
      <c r="AC151" s="686" cm="1">
        <f t="array" aca="1" ref="AC151" ca="1">INDEX(AC$65:AC$74,$AI151,1)*(1-$AH151)+INDEX(AC$65:AC$74,$AJ151,1)*($AH151)</f>
        <v>256.38297872340428</v>
      </c>
      <c r="AD151" s="686" cm="1">
        <f t="array" aca="1" ref="AD151" ca="1">INDEX(AD$65:AD$74,$AI151,1)*(1-$AH151)+INDEX(AD$65:AD$74,$AJ151,1)*($AH151)</f>
        <v>256.38297872340428</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0.42553191489361702</v>
      </c>
      <c r="AI151" s="273">
        <f t="shared" si="23"/>
        <v>7</v>
      </c>
      <c r="AJ151" s="273">
        <f t="shared" si="24"/>
        <v>8</v>
      </c>
      <c r="AK151" s="289" t="str">
        <f t="shared" si="19"/>
        <v>Dry</v>
      </c>
      <c r="AL151" s="273">
        <f t="shared" si="20"/>
        <v>70</v>
      </c>
      <c r="AM151" s="273"/>
      <c r="AN151" s="345">
        <f t="shared" si="16"/>
        <v>43604</v>
      </c>
      <c r="AO151" s="345">
        <f t="shared" si="21"/>
        <v>43684</v>
      </c>
      <c r="AP151" s="842">
        <f>INDEX(Periods!$F$21:$O$31,INDEX(Annual!EndGS,1,$E151+2)+2,$E151+2)</f>
        <v>43714</v>
      </c>
      <c r="AQ151" s="268"/>
      <c r="AR151" s="255"/>
      <c r="AS151" s="243"/>
      <c r="AT151" s="243"/>
      <c r="AU151" s="243"/>
    </row>
    <row r="152" spans="1:47" hidden="1" outlineLevel="3" x14ac:dyDescent="0.35">
      <c r="A152" s="243"/>
      <c r="B152" s="252"/>
      <c r="C152" s="245">
        <f t="shared" si="17"/>
        <v>4</v>
      </c>
      <c r="D152" s="268"/>
      <c r="E152" s="325">
        <v>7</v>
      </c>
      <c r="F152" s="841">
        <f t="shared" si="18"/>
        <v>43831</v>
      </c>
      <c r="G152" s="268"/>
      <c r="H152" s="289"/>
      <c r="I152" s="289"/>
      <c r="J152" s="289">
        <v>7</v>
      </c>
      <c r="K152" s="479">
        <f>INDEX(Periods!$F$21:$O$30,J152+1,$E152+2)</f>
        <v>43831</v>
      </c>
      <c r="L152" s="480">
        <f t="shared" ca="1" si="15"/>
        <v>31</v>
      </c>
      <c r="M152" s="305"/>
      <c r="N152" s="273"/>
      <c r="O152" s="686" cm="1">
        <f t="array" aca="1" ref="O152" ca="1">INDEX(O$65:O$74,$AI152,1)*(1-$AH152)+INDEX(O$65:O$74,$AJ152,1)*($AH152)</f>
        <v>191.12903225806451</v>
      </c>
      <c r="P152" s="686" cm="1">
        <f t="array" aca="1" ref="P152" ca="1">INDEX(P$65:P$74,$AI152,1)*(1-$AH152)+INDEX(P$65:P$74,$AJ152,1)*($AH152)</f>
        <v>779.83870967741939</v>
      </c>
      <c r="Q152" s="687" cm="1">
        <f t="array" aca="1" ref="Q152" ca="1">INDEX(Q$65:Q$74,$AI152,1)*(1-$AH152)+INDEX(Q$65:Q$74,$AJ152,1)*($AH152)</f>
        <v>0.51620967741935486</v>
      </c>
      <c r="R152" s="687" cm="1">
        <f t="array" aca="1" ref="R152" ca="1">INDEX(R$65:R$74,$AI152,1)*(1-$AH152)+INDEX(R$65:R$74,$AJ152,1)*($AH152)</f>
        <v>0.58508064516129032</v>
      </c>
      <c r="S152" s="681" cm="1">
        <f t="array" ref="S152">INDEX([0]!i_pasture_stage_p6z,$J152+1,ROUNDDOWN((ROW($J152)-ROW($J$65))/i_p6_len,0)+1)</f>
        <v>1</v>
      </c>
      <c r="T152" s="687" cm="1">
        <f t="array" aca="1" ref="T152" ca="1">INDEX(T$65:T$74,$AI152,1)*(1-$AH152)+INDEX(T$65:T$74,$AJ152,1)*($AH152)</f>
        <v>0.3</v>
      </c>
      <c r="U152" s="681" cm="1">
        <f t="array" aca="1" ref="U152" ca="1">INDEX(U$65:U$74,$AI152,1)*(1-$AH152)+INDEX(U$65:U$74,$AJ152,1)*($AH152)</f>
        <v>5</v>
      </c>
      <c r="V152" s="687" cm="1">
        <f t="array" aca="1" ref="V152" ca="1">INDEX(V$65:V$74,$AI152,1)*(1-$AH152)+INDEX(V$65:V$74,$AJ152,1)*($AH152)</f>
        <v>3.2258064516129031E-2</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0.64516129032258063</v>
      </c>
      <c r="AI152" s="273">
        <f t="shared" si="23"/>
        <v>8</v>
      </c>
      <c r="AJ152" s="273">
        <f t="shared" si="24"/>
        <v>9</v>
      </c>
      <c r="AK152" s="289" t="str">
        <f t="shared" si="19"/>
        <v>Dry</v>
      </c>
      <c r="AL152" s="273">
        <f t="shared" si="20"/>
        <v>117</v>
      </c>
      <c r="AM152" s="273"/>
      <c r="AN152" s="345">
        <f t="shared" si="16"/>
        <v>43604</v>
      </c>
      <c r="AO152" s="345">
        <f t="shared" si="21"/>
        <v>43684</v>
      </c>
      <c r="AP152" s="842">
        <f>INDEX(Periods!$F$21:$O$31,INDEX(Annual!EndGS,1,$E152+2)+2,$E152+2)</f>
        <v>43714</v>
      </c>
      <c r="AQ152" s="268"/>
      <c r="AR152" s="255"/>
      <c r="AS152" s="243"/>
      <c r="AT152" s="243"/>
      <c r="AU152" s="243"/>
    </row>
    <row r="153" spans="1:47" hidden="1" outlineLevel="3" x14ac:dyDescent="0.35">
      <c r="A153" s="243"/>
      <c r="B153" s="252"/>
      <c r="C153" s="245">
        <f t="shared" si="17"/>
        <v>4</v>
      </c>
      <c r="D153" s="268"/>
      <c r="E153" s="325">
        <v>7</v>
      </c>
      <c r="F153" s="841">
        <f t="shared" si="18"/>
        <v>43862</v>
      </c>
      <c r="G153" s="268"/>
      <c r="H153" s="289"/>
      <c r="I153" s="289"/>
      <c r="J153" s="289">
        <v>8</v>
      </c>
      <c r="K153" s="479">
        <f>INDEX(Periods!$F$21:$O$30,J153+1,$E153+2)</f>
        <v>43862</v>
      </c>
      <c r="L153" s="480">
        <f t="shared" ca="1" si="15"/>
        <v>29</v>
      </c>
      <c r="M153" s="305"/>
      <c r="N153" s="273"/>
      <c r="O153" s="686" cm="1">
        <f t="array" aca="1" ref="O153" ca="1">INDEX(O$65:O$74,$AI153,1)*(1-$AH153)+INDEX(O$65:O$74,$AJ153,1)*($AH153)</f>
        <v>200</v>
      </c>
      <c r="P153" s="686" cm="1">
        <f t="array" aca="1" ref="P153" ca="1">INDEX(P$65:P$74,$AI153,1)*(1-$AH153)+INDEX(P$65:P$74,$AJ153,1)*($AH153)</f>
        <v>562.06896551724139</v>
      </c>
      <c r="Q153" s="687" cm="1">
        <f t="array" aca="1" ref="Q153" ca="1">INDEX(Q$65:Q$74,$AI153,1)*(1-$AH153)+INDEX(Q$65:Q$74,$AJ153,1)*($AH153)</f>
        <v>0.50310344827586206</v>
      </c>
      <c r="R153" s="687" cm="1">
        <f t="array" aca="1" ref="R153" ca="1">INDEX(R$65:R$74,$AI153,1)*(1-$AH153)+INDEX(R$65:R$74,$AJ153,1)*($AH153)</f>
        <v>0.54931034482758623</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0.11896551724137931</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0.68965517241379315</v>
      </c>
      <c r="AI153" s="273">
        <f t="shared" si="23"/>
        <v>9</v>
      </c>
      <c r="AJ153" s="273">
        <f t="shared" si="24"/>
        <v>10</v>
      </c>
      <c r="AK153" s="289" t="str">
        <f t="shared" si="19"/>
        <v>Dry</v>
      </c>
      <c r="AL153" s="273">
        <f t="shared" si="20"/>
        <v>148</v>
      </c>
      <c r="AM153" s="273"/>
      <c r="AN153" s="345">
        <f t="shared" si="16"/>
        <v>43604</v>
      </c>
      <c r="AO153" s="345">
        <f t="shared" si="21"/>
        <v>43684</v>
      </c>
      <c r="AP153" s="842">
        <f>INDEX(Periods!$F$21:$O$31,INDEX(Annual!EndGS,1,$E153+2)+2,$E153+2)</f>
        <v>43714</v>
      </c>
      <c r="AQ153" s="268"/>
      <c r="AR153" s="255"/>
      <c r="AS153" s="243"/>
      <c r="AT153" s="243"/>
      <c r="AU153" s="243"/>
    </row>
    <row r="154" spans="1:47" hidden="1" outlineLevel="3" x14ac:dyDescent="0.35">
      <c r="A154" s="243"/>
      <c r="B154" s="252"/>
      <c r="C154" s="245">
        <f t="shared" si="17"/>
        <v>4</v>
      </c>
      <c r="D154" s="268"/>
      <c r="E154" s="325">
        <v>7</v>
      </c>
      <c r="F154" s="841">
        <f t="shared" si="18"/>
        <v>43891</v>
      </c>
      <c r="G154" s="268"/>
      <c r="H154" s="289"/>
      <c r="I154" s="341"/>
      <c r="J154" s="341">
        <v>9</v>
      </c>
      <c r="K154" s="500">
        <f>INDEX(Periods!$F$21:$O$30,J154+1,$E154+2)</f>
        <v>43891</v>
      </c>
      <c r="L154" s="517">
        <f t="shared" ca="1" si="15"/>
        <v>34</v>
      </c>
      <c r="M154" s="501"/>
      <c r="N154" s="342"/>
      <c r="O154" s="688" cm="1">
        <f t="array" aca="1" ref="O154" ca="1">INDEX(O$65:O$74,$AI154,1)*(1-$AH154)+INDEX(O$65:O$74,$AJ154,1)*($AH154)</f>
        <v>200</v>
      </c>
      <c r="P154" s="688" cm="1">
        <f t="array" aca="1" ref="P154" ca="1">INDEX(P$65:P$74,$AI154,1)*(1-$AH154)+INDEX(P$65:P$74,$AJ154,1)*($AH154)</f>
        <v>412.94117647058823</v>
      </c>
      <c r="Q154" s="689" cm="1">
        <f t="array" aca="1" ref="Q154" ca="1">INDEX(Q$65:Q$74,$AI154,1)*(1-$AH154)+INDEX(Q$65:Q$74,$AJ154,1)*($AH154)</f>
        <v>0.68235294117647061</v>
      </c>
      <c r="R154" s="689" cm="1">
        <f t="array" aca="1" ref="R154" ca="1">INDEX(R$65:R$74,$AI154,1)*(1-$AH154)+INDEX(R$65:R$74,$AJ154,1)*($AH154)</f>
        <v>0.69882352941176473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0.12058823529411765</v>
      </c>
      <c r="W154" s="342"/>
      <c r="X154" s="838" cm="1">
        <f t="array" aca="1" ref="X154" ca="1">INDEX(X$65:X$74,$AI154,1)*(1-$AH154)+INDEX(X$65:X$74,$AJ154,1)*($AH154)</f>
        <v>0.72411764705882353</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223.52941176470586</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0.58823529411764708</v>
      </c>
      <c r="AI154" s="273">
        <f t="shared" si="23"/>
        <v>10</v>
      </c>
      <c r="AJ154" s="273">
        <f t="shared" si="24"/>
        <v>1</v>
      </c>
      <c r="AK154" s="289" t="str">
        <f t="shared" si="19"/>
        <v>Dry</v>
      </c>
      <c r="AL154" s="273">
        <f t="shared" si="20"/>
        <v>177</v>
      </c>
      <c r="AM154" s="273"/>
      <c r="AN154" s="345">
        <f t="shared" si="16"/>
        <v>43604</v>
      </c>
      <c r="AO154" s="345">
        <f t="shared" si="21"/>
        <v>43684</v>
      </c>
      <c r="AP154" s="842">
        <f>INDEX(Periods!$F$21:$O$31,INDEX(Annual!EndGS,1,$E154+2)+2,$E154+2)</f>
        <v>43714</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44</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0.30000000000000004</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0.46511627906976744</v>
      </c>
      <c r="AI155" s="273">
        <f t="shared" si="23"/>
        <v>1</v>
      </c>
      <c r="AJ155" s="273">
        <f t="shared" si="24"/>
        <v>1</v>
      </c>
      <c r="AK155" s="289" t="str">
        <f t="shared" si="19"/>
        <v>Dry</v>
      </c>
      <c r="AL155" s="273">
        <f t="shared" si="20"/>
        <v>210</v>
      </c>
      <c r="AM155" s="273"/>
      <c r="AN155" s="345">
        <f t="shared" si="16"/>
        <v>43604</v>
      </c>
      <c r="AO155" s="345">
        <f t="shared" si="21"/>
        <v>43684</v>
      </c>
      <c r="AP155" s="842">
        <f>INDEX(Periods!$F$21:$O$31,INDEX(Annual!EndGS,1,$E155+2)+2,$E155+2)</f>
        <v>43714</v>
      </c>
      <c r="AQ155" s="268"/>
      <c r="AR155" s="255"/>
      <c r="AS155" s="243"/>
      <c r="AT155" s="243"/>
      <c r="AU155" s="243"/>
    </row>
    <row r="156" spans="1:47" outlineLevel="3" collapsed="1" x14ac:dyDescent="0.35">
      <c r="A156" s="243"/>
      <c r="B156" s="252"/>
      <c r="C156" s="245">
        <f t="shared" si="17"/>
        <v>4</v>
      </c>
      <c r="D156" s="268"/>
      <c r="E156" s="325">
        <v>8</v>
      </c>
      <c r="F156" s="841">
        <f t="shared" si="18"/>
        <v>43604</v>
      </c>
      <c r="G156" s="268"/>
      <c r="H156" s="289"/>
      <c r="I156" s="289"/>
      <c r="J156" s="289">
        <v>1</v>
      </c>
      <c r="K156" s="479">
        <f>INDEX(Periods!$F$21:$O$30,J156+1,$E156+2)</f>
        <v>43604</v>
      </c>
      <c r="L156" s="480">
        <f t="shared" ca="1" si="15"/>
        <v>27</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43604</v>
      </c>
      <c r="AO156" s="345">
        <f t="shared" si="21"/>
        <v>43684</v>
      </c>
      <c r="AP156" s="842">
        <f>INDEX(Periods!$F$21:$O$31,INDEX(Annual!EndGS,1,$E156+2)+2,$E156+2)</f>
        <v>43714</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248.21428571428572</v>
      </c>
      <c r="P157" s="686" cm="1">
        <f t="array" aca="1" ref="P157" ca="1">INDEX(P$65:P$74,$AI157,1)*(1-$AH157)+INDEX(P$65:P$74,$AJ157,1)*($AH157)</f>
        <v>1176.7857142857142</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0.9642857142857143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1.785714285714285E-3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148.21428571428572</v>
      </c>
      <c r="AC157" s="686" cm="1">
        <f t="array" aca="1" ref="AC157" ca="1">INDEX(AC$65:AC$74,$AI157,1)*(1-$AH157)+INDEX(AC$65:AC$74,$AJ157,1)*($AH157)</f>
        <v>101.78571428571429</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0.9642857142857143</v>
      </c>
      <c r="AI157" s="273">
        <f t="shared" si="23"/>
        <v>2</v>
      </c>
      <c r="AJ157" s="273">
        <f t="shared" si="24"/>
        <v>3</v>
      </c>
      <c r="AK157" s="289" t="str">
        <f t="shared" si="19"/>
        <v>Early</v>
      </c>
      <c r="AL157" s="273">
        <f t="shared" si="20"/>
        <v>27</v>
      </c>
      <c r="AM157" s="273"/>
      <c r="AN157" s="345">
        <f t="shared" si="16"/>
        <v>43604</v>
      </c>
      <c r="AO157" s="345">
        <f t="shared" si="21"/>
        <v>43684</v>
      </c>
      <c r="AP157" s="842">
        <f>INDEX(Periods!$F$21:$O$31,INDEX(Annual!EndGS,1,$E157+2)+2,$E157+2)</f>
        <v>43714</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43604</v>
      </c>
      <c r="AO158" s="345">
        <f t="shared" si="21"/>
        <v>43684</v>
      </c>
      <c r="AP158" s="842">
        <f>INDEX(Periods!$F$21:$O$31,INDEX(Annual!EndGS,1,$E158+2)+2,$E158+2)</f>
        <v>43714</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5</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5</v>
      </c>
      <c r="AK159" s="289" t="str">
        <f t="shared" si="19"/>
        <v>Late</v>
      </c>
      <c r="AL159" s="273">
        <f t="shared" si="20"/>
        <v>25</v>
      </c>
      <c r="AM159" s="273"/>
      <c r="AN159" s="345">
        <f t="shared" si="16"/>
        <v>43604</v>
      </c>
      <c r="AO159" s="345">
        <f t="shared" si="21"/>
        <v>43684</v>
      </c>
      <c r="AP159" s="842">
        <f>INDEX(Periods!$F$21:$O$31,INDEX(Annual!EndGS,1,$E159+2)+2,$E159+2)</f>
        <v>43714</v>
      </c>
      <c r="AQ159" s="268"/>
      <c r="AR159" s="255"/>
      <c r="AS159" s="243"/>
      <c r="AT159" s="243"/>
      <c r="AU159" s="243"/>
    </row>
    <row r="160" spans="1:47" outlineLevel="3" x14ac:dyDescent="0.35">
      <c r="A160" s="243"/>
      <c r="B160" s="252"/>
      <c r="C160" s="245">
        <f t="shared" si="17"/>
        <v>4</v>
      </c>
      <c r="D160" s="268"/>
      <c r="E160" s="325">
        <v>8</v>
      </c>
      <c r="F160" s="841">
        <f t="shared" si="18"/>
        <v>43714</v>
      </c>
      <c r="G160" s="268"/>
      <c r="H160" s="289"/>
      <c r="I160" s="289"/>
      <c r="J160" s="289">
        <v>5</v>
      </c>
      <c r="K160" s="479">
        <f>INDEX(Periods!$F$21:$O$30,J160+1,$E160+2)</f>
        <v>43714</v>
      </c>
      <c r="L160" s="480">
        <f t="shared" ca="1" si="15"/>
        <v>70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7</v>
      </c>
      <c r="AK160" s="289" t="str">
        <f t="shared" si="19"/>
        <v>Dry</v>
      </c>
      <c r="AL160" s="273">
        <f t="shared" si="20"/>
        <v>0</v>
      </c>
      <c r="AM160" s="273"/>
      <c r="AN160" s="345">
        <f t="shared" si="16"/>
        <v>43604</v>
      </c>
      <c r="AO160" s="345">
        <f t="shared" si="21"/>
        <v>43684</v>
      </c>
      <c r="AP160" s="842">
        <f>INDEX(Periods!$F$21:$O$31,INDEX(Annual!EndGS,1,$E160+2)+2,$E160+2)</f>
        <v>43714</v>
      </c>
      <c r="AQ160" s="268"/>
      <c r="AR160" s="255"/>
      <c r="AS160" s="243"/>
      <c r="AT160" s="243"/>
      <c r="AU160" s="243"/>
    </row>
    <row r="161" spans="1:47" outlineLevel="3" x14ac:dyDescent="0.35">
      <c r="A161" s="243"/>
      <c r="B161" s="252"/>
      <c r="C161" s="245">
        <f t="shared" si="17"/>
        <v>4</v>
      </c>
      <c r="D161" s="268"/>
      <c r="E161" s="325">
        <v>8</v>
      </c>
      <c r="F161" s="841">
        <f t="shared" si="18"/>
        <v>43784</v>
      </c>
      <c r="G161" s="268"/>
      <c r="H161" s="289"/>
      <c r="I161" s="289"/>
      <c r="J161" s="289">
        <v>6</v>
      </c>
      <c r="K161" s="479">
        <f>INDEX(Periods!$F$21:$O$30,J161+1,$E161+2)</f>
        <v>43784</v>
      </c>
      <c r="L161" s="480">
        <f ca="1">IF(K162-K161&gt;0,K162-K161,OFFSET(K162,-i_p6_len,0)+365-K161)</f>
        <v>47</v>
      </c>
      <c r="M161" s="305"/>
      <c r="N161" s="273"/>
      <c r="O161" s="686" cm="1">
        <f t="array" aca="1" ref="O161" ca="1">INDEX(O$65:O$74,$AI161,1)*(1-$AH161)+INDEX(O$65:O$74,$AJ161,1)*($AH161)</f>
        <v>318.61702127659578</v>
      </c>
      <c r="P161" s="686" cm="1">
        <f t="array" aca="1" ref="P161" ca="1">INDEX(P$65:P$74,$AI161,1)*(1-$AH161)+INDEX(P$65:P$74,$AJ161,1)*($AH161)</f>
        <v>1355.8510638297873</v>
      </c>
      <c r="Q161" s="687" cm="1">
        <f t="array" aca="1" ref="Q161" ca="1">INDEX(Q$65:Q$74,$AI161,1)*(1-$AH161)+INDEX(Q$65:Q$74,$AJ161,1)*($AH161)</f>
        <v>0.54473404255319147</v>
      </c>
      <c r="R161" s="687" cm="1">
        <f t="array" aca="1" ref="R161" ca="1">INDEX(R$65:R$74,$AI161,1)*(1-$AH161)+INDEX(R$65:R$74,$AJ161,1)*($AH161)</f>
        <v>0.6412234042553191</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0.37021276595744684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256.38297872340428</v>
      </c>
      <c r="AC161" s="686" cm="1">
        <f t="array" aca="1" ref="AC161" ca="1">INDEX(AC$65:AC$74,$AI161,1)*(1-$AH161)+INDEX(AC$65:AC$74,$AJ161,1)*($AH161)</f>
        <v>256.38297872340428</v>
      </c>
      <c r="AD161" s="686" cm="1">
        <f t="array" aca="1" ref="AD161" ca="1">INDEX(AD$65:AD$74,$AI161,1)*(1-$AH161)+INDEX(AD$65:AD$74,$AJ161,1)*($AH161)</f>
        <v>256.38297872340428</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0.42553191489361702</v>
      </c>
      <c r="AI161" s="273">
        <f t="shared" si="23"/>
        <v>7</v>
      </c>
      <c r="AJ161" s="273">
        <f t="shared" si="24"/>
        <v>8</v>
      </c>
      <c r="AK161" s="289" t="str">
        <f t="shared" si="19"/>
        <v>Dry</v>
      </c>
      <c r="AL161" s="273">
        <f t="shared" si="20"/>
        <v>70</v>
      </c>
      <c r="AM161" s="273"/>
      <c r="AN161" s="345">
        <f t="shared" si="16"/>
        <v>43604</v>
      </c>
      <c r="AO161" s="345">
        <f t="shared" si="21"/>
        <v>43684</v>
      </c>
      <c r="AP161" s="842">
        <f>INDEX(Periods!$F$21:$O$31,INDEX(Annual!EndGS,1,$E161+2)+2,$E161+2)</f>
        <v>43714</v>
      </c>
      <c r="AQ161" s="268"/>
      <c r="AR161" s="255"/>
      <c r="AS161" s="243"/>
      <c r="AT161" s="243"/>
      <c r="AU161" s="243"/>
    </row>
    <row r="162" spans="1:47" outlineLevel="3" x14ac:dyDescent="0.35">
      <c r="A162" s="243"/>
      <c r="B162" s="252"/>
      <c r="C162" s="245">
        <f t="shared" si="17"/>
        <v>4</v>
      </c>
      <c r="D162" s="268"/>
      <c r="E162" s="325">
        <v>8</v>
      </c>
      <c r="F162" s="841">
        <f t="shared" si="18"/>
        <v>43831</v>
      </c>
      <c r="G162" s="268"/>
      <c r="H162" s="289"/>
      <c r="I162" s="289"/>
      <c r="J162" s="289">
        <v>7</v>
      </c>
      <c r="K162" s="479">
        <f>INDEX(Periods!$F$21:$O$30,J162+1,$E162+2)</f>
        <v>43831</v>
      </c>
      <c r="L162" s="480">
        <f ca="1">IF(K163-K162&gt;0,K163-K162,OFFSET(K163,-i_p6_len,0)+365-K162)</f>
        <v>31</v>
      </c>
      <c r="M162" s="305"/>
      <c r="N162" s="273"/>
      <c r="O162" s="686" cm="1">
        <f t="array" aca="1" ref="O162" ca="1">INDEX(O$65:O$74,$AI162,1)*(1-$AH162)+INDEX(O$65:O$74,$AJ162,1)*($AH162)</f>
        <v>191.12903225806451</v>
      </c>
      <c r="P162" s="686" cm="1">
        <f t="array" aca="1" ref="P162" ca="1">INDEX(P$65:P$74,$AI162,1)*(1-$AH162)+INDEX(P$65:P$74,$AJ162,1)*($AH162)</f>
        <v>779.83870967741939</v>
      </c>
      <c r="Q162" s="687" cm="1">
        <f t="array" aca="1" ref="Q162" ca="1">INDEX(Q$65:Q$74,$AI162,1)*(1-$AH162)+INDEX(Q$65:Q$74,$AJ162,1)*($AH162)</f>
        <v>0.51620967741935486</v>
      </c>
      <c r="R162" s="687" cm="1">
        <f t="array" aca="1" ref="R162" ca="1">INDEX(R$65:R$74,$AI162,1)*(1-$AH162)+INDEX(R$65:R$74,$AJ162,1)*($AH162)</f>
        <v>0.58508064516129032</v>
      </c>
      <c r="S162" s="681" cm="1">
        <f t="array" ref="S162">INDEX([0]!i_pasture_stage_p6z,$J162+1,ROUNDDOWN((ROW($J162)-ROW($J$65))/i_p6_len,0)+1)</f>
        <v>1</v>
      </c>
      <c r="T162" s="687" cm="1">
        <f t="array" aca="1" ref="T162" ca="1">INDEX(T$65:T$74,$AI162,1)*(1-$AH162)+INDEX(T$65:T$74,$AJ162,1)*($AH162)</f>
        <v>0.3</v>
      </c>
      <c r="U162" s="681" cm="1">
        <f t="array" aca="1" ref="U162" ca="1">INDEX(U$65:U$74,$AI162,1)*(1-$AH162)+INDEX(U$65:U$74,$AJ162,1)*($AH162)</f>
        <v>5</v>
      </c>
      <c r="V162" s="687" cm="1">
        <f t="array" aca="1" ref="V162" ca="1">INDEX(V$65:V$74,$AI162,1)*(1-$AH162)+INDEX(V$65:V$74,$AJ162,1)*($AH162)</f>
        <v>3.2258064516129031E-2</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0.64516129032258063</v>
      </c>
      <c r="AI162" s="273">
        <f t="shared" si="23"/>
        <v>8</v>
      </c>
      <c r="AJ162" s="273">
        <f t="shared" si="24"/>
        <v>9</v>
      </c>
      <c r="AK162" s="289" t="str">
        <f t="shared" si="19"/>
        <v>Dry</v>
      </c>
      <c r="AL162" s="273">
        <f t="shared" si="20"/>
        <v>117</v>
      </c>
      <c r="AM162" s="273"/>
      <c r="AN162" s="345">
        <f t="shared" si="16"/>
        <v>43604</v>
      </c>
      <c r="AO162" s="345">
        <f t="shared" si="21"/>
        <v>43684</v>
      </c>
      <c r="AP162" s="842">
        <f>INDEX(Periods!$F$21:$O$31,INDEX(Annual!EndGS,1,$E162+2)+2,$E162+2)</f>
        <v>43714</v>
      </c>
      <c r="AQ162" s="268"/>
      <c r="AR162" s="255"/>
      <c r="AS162" s="243"/>
      <c r="AT162" s="243"/>
      <c r="AU162" s="243"/>
    </row>
    <row r="163" spans="1:47" outlineLevel="3" x14ac:dyDescent="0.35">
      <c r="A163" s="243"/>
      <c r="B163" s="252"/>
      <c r="C163" s="245">
        <f t="shared" si="17"/>
        <v>4</v>
      </c>
      <c r="D163" s="268"/>
      <c r="E163" s="325">
        <v>8</v>
      </c>
      <c r="F163" s="841">
        <f t="shared" si="18"/>
        <v>43862</v>
      </c>
      <c r="G163" s="268"/>
      <c r="H163" s="289"/>
      <c r="I163" s="289"/>
      <c r="J163" s="289">
        <v>8</v>
      </c>
      <c r="K163" s="479">
        <f>INDEX(Periods!$F$21:$O$30,J163+1,$E163+2)</f>
        <v>43862</v>
      </c>
      <c r="L163" s="480">
        <f ca="1">IF(K164-K163&gt;0,K164-K163,OFFSET(K164,-i_p6_len,0)+365-K163)</f>
        <v>29</v>
      </c>
      <c r="M163" s="305"/>
      <c r="N163" s="273"/>
      <c r="O163" s="686" cm="1">
        <f t="array" aca="1" ref="O163" ca="1">INDEX(O$65:O$74,$AI163,1)*(1-$AH163)+INDEX(O$65:O$74,$AJ163,1)*($AH163)</f>
        <v>200</v>
      </c>
      <c r="P163" s="686" cm="1">
        <f t="array" aca="1" ref="P163" ca="1">INDEX(P$65:P$74,$AI163,1)*(1-$AH163)+INDEX(P$65:P$74,$AJ163,1)*($AH163)</f>
        <v>562.06896551724139</v>
      </c>
      <c r="Q163" s="687" cm="1">
        <f t="array" aca="1" ref="Q163" ca="1">INDEX(Q$65:Q$74,$AI163,1)*(1-$AH163)+INDEX(Q$65:Q$74,$AJ163,1)*($AH163)</f>
        <v>0.50310344827586206</v>
      </c>
      <c r="R163" s="687" cm="1">
        <f t="array" aca="1" ref="R163" ca="1">INDEX(R$65:R$74,$AI163,1)*(1-$AH163)+INDEX(R$65:R$74,$AJ163,1)*($AH163)</f>
        <v>0.54931034482758623</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0.11896551724137931</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0.68965517241379315</v>
      </c>
      <c r="AI163" s="273">
        <f t="shared" si="23"/>
        <v>9</v>
      </c>
      <c r="AJ163" s="273">
        <f t="shared" si="24"/>
        <v>10</v>
      </c>
      <c r="AK163" s="289" t="str">
        <f t="shared" si="19"/>
        <v>Dry</v>
      </c>
      <c r="AL163" s="273">
        <f t="shared" si="20"/>
        <v>148</v>
      </c>
      <c r="AM163" s="273"/>
      <c r="AN163" s="345">
        <f t="shared" si="16"/>
        <v>43604</v>
      </c>
      <c r="AO163" s="345">
        <f t="shared" si="21"/>
        <v>43684</v>
      </c>
      <c r="AP163" s="842">
        <f>INDEX(Periods!$F$21:$O$31,INDEX(Annual!EndGS,1,$E163+2)+2,$E163+2)</f>
        <v>43714</v>
      </c>
      <c r="AQ163" s="268"/>
      <c r="AR163" s="255"/>
      <c r="AS163" s="243"/>
      <c r="AT163" s="243"/>
      <c r="AU163" s="243"/>
    </row>
    <row r="164" spans="1:47" outlineLevel="3" x14ac:dyDescent="0.35">
      <c r="A164" s="243"/>
      <c r="B164" s="252"/>
      <c r="C164" s="245">
        <f t="shared" si="17"/>
        <v>4</v>
      </c>
      <c r="D164" s="268"/>
      <c r="E164" s="325">
        <v>8</v>
      </c>
      <c r="F164" s="841">
        <f t="shared" si="18"/>
        <v>43891</v>
      </c>
      <c r="G164" s="268"/>
      <c r="H164" s="289"/>
      <c r="I164" s="289"/>
      <c r="J164" s="289">
        <v>9</v>
      </c>
      <c r="K164" s="479">
        <f>INDEX(Periods!$F$21:$O$30,J164+1,$E164+2)</f>
        <v>43891</v>
      </c>
      <c r="L164" s="480">
        <f ca="1">IF(K165-K164&gt;0,K165-K164,OFFSET(K165,-i_p6_len,0)+365-K164)</f>
        <v>34</v>
      </c>
      <c r="M164" s="308"/>
      <c r="N164" s="273"/>
      <c r="O164" s="686" cm="1">
        <f t="array" aca="1" ref="O164" ca="1">INDEX(O$65:O$74,$AI164,1)*(1-$AH164)+INDEX(O$65:O$74,$AJ164,1)*($AH164)</f>
        <v>200</v>
      </c>
      <c r="P164" s="686" cm="1">
        <f t="array" aca="1" ref="P164" ca="1">INDEX(P$65:P$74,$AI164,1)*(1-$AH164)+INDEX(P$65:P$74,$AJ164,1)*($AH164)</f>
        <v>412.94117647058823</v>
      </c>
      <c r="Q164" s="687" cm="1">
        <f t="array" aca="1" ref="Q164" ca="1">INDEX(Q$65:Q$74,$AI164,1)*(1-$AH164)+INDEX(Q$65:Q$74,$AJ164,1)*($AH164)</f>
        <v>0.68235294117647061</v>
      </c>
      <c r="R164" s="687" cm="1">
        <f t="array" aca="1" ref="R164" ca="1">INDEX(R$65:R$74,$AI164,1)*(1-$AH164)+INDEX(R$65:R$74,$AJ164,1)*($AH164)</f>
        <v>0.69882352941176473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0.12058823529411765</v>
      </c>
      <c r="W164" s="273"/>
      <c r="X164" s="838" cm="1">
        <f t="array" aca="1" ref="X164" ca="1">INDEX(X$65:X$74,$AI164,1)*(1-$AH164)+INDEX(X$65:X$74,$AJ164,1)*($AH164)</f>
        <v>0.72411764705882353</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223.52941176470586</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0.58823529411764708</v>
      </c>
      <c r="AI164" s="273">
        <f t="shared" si="23"/>
        <v>10</v>
      </c>
      <c r="AJ164" s="273">
        <f t="shared" si="24"/>
        <v>1</v>
      </c>
      <c r="AK164" s="289" t="str">
        <f t="shared" si="19"/>
        <v>Dry</v>
      </c>
      <c r="AL164" s="273">
        <f t="shared" si="20"/>
        <v>177</v>
      </c>
      <c r="AM164" s="273"/>
      <c r="AN164" s="345">
        <f t="shared" si="16"/>
        <v>43604</v>
      </c>
      <c r="AO164" s="345">
        <f t="shared" si="21"/>
        <v>43684</v>
      </c>
      <c r="AP164" s="842">
        <f>INDEX(Periods!$F$21:$O$31,INDEX(Annual!EndGS,1,$E164+2)+2,$E164+2)</f>
        <v>43714</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15" hidden="1" customHeight="1" outlineLevel="3" x14ac:dyDescent="0.3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3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15" hidden="1" customHeight="1" outlineLevel="3" x14ac:dyDescent="0.3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3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3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3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3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3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1" t="s">
        <v>511</v>
      </c>
      <c r="AD251" s="902"/>
      <c r="AE251" s="902"/>
      <c r="AF251" s="90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4"/>
      <c r="AD252" s="905"/>
      <c r="AE252" s="905"/>
      <c r="AF252" s="906"/>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7"/>
      <c r="AD253" s="908"/>
      <c r="AE253" s="908"/>
      <c r="AF253" s="909"/>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1" t="s">
        <v>513</v>
      </c>
      <c r="AD254" s="902"/>
      <c r="AE254" s="902"/>
      <c r="AF254" s="903"/>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7"/>
      <c r="AD255" s="908"/>
      <c r="AE255" s="908"/>
      <c r="AF255" s="909"/>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3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35">
      <c r="A339" s="243"/>
      <c r="B339" s="252"/>
      <c r="C339" s="245">
        <f>INT($C$232+3)</f>
        <v>4</v>
      </c>
      <c r="D339" s="268"/>
      <c r="E339" s="325"/>
      <c r="F339" s="325"/>
      <c r="G339" s="268"/>
      <c r="H339" s="338" t="s">
        <v>542</v>
      </c>
      <c r="I339" s="296" t="s">
        <v>543</v>
      </c>
      <c r="J339" s="295"/>
      <c r="K339" s="273"/>
      <c r="L339" s="273"/>
      <c r="M339" s="273"/>
      <c r="N339" s="273"/>
      <c r="O339" s="910" t="s">
        <v>985</v>
      </c>
      <c r="P339" s="911"/>
      <c r="Q339" s="911"/>
      <c r="R339" s="911"/>
      <c r="S339" s="911"/>
      <c r="T339" s="911"/>
      <c r="U339" s="911"/>
      <c r="V339" s="911"/>
      <c r="W339" s="911"/>
      <c r="X339" s="912"/>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3"/>
      <c r="P340" s="914"/>
      <c r="Q340" s="914"/>
      <c r="R340" s="914"/>
      <c r="S340" s="914"/>
      <c r="T340" s="914"/>
      <c r="U340" s="914"/>
      <c r="V340" s="914"/>
      <c r="W340" s="914"/>
      <c r="X340" s="915"/>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544</v>
      </c>
      <c r="I341" s="273">
        <v>1</v>
      </c>
      <c r="J341" s="273" t="b">
        <f>COUNTA(K341:M341)&gt;0</f>
        <v>0</v>
      </c>
      <c r="K341" s="290"/>
      <c r="L341" s="290"/>
      <c r="M341" s="290"/>
      <c r="N341" s="273"/>
      <c r="O341" s="913"/>
      <c r="P341" s="914"/>
      <c r="Q341" s="914"/>
      <c r="R341" s="914"/>
      <c r="S341" s="914"/>
      <c r="T341" s="914"/>
      <c r="U341" s="914"/>
      <c r="V341" s="914"/>
      <c r="W341" s="914"/>
      <c r="X341" s="91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16"/>
      <c r="P342" s="917"/>
      <c r="Q342" s="917"/>
      <c r="R342" s="917"/>
      <c r="S342" s="917"/>
      <c r="T342" s="917"/>
      <c r="U342" s="917"/>
      <c r="V342" s="917"/>
      <c r="W342" s="917"/>
      <c r="X342" s="918"/>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3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3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3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3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3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3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19" t="s">
        <v>912</v>
      </c>
      <c r="Q405" s="919"/>
      <c r="R405" s="919"/>
      <c r="S405" s="919"/>
      <c r="T405" s="919"/>
      <c r="U405" s="919"/>
      <c r="V405" s="919"/>
      <c r="W405" s="919"/>
      <c r="X405" s="919"/>
      <c r="Y405" s="919"/>
      <c r="Z405" s="920"/>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1"/>
      <c r="Q406" s="921"/>
      <c r="R406" s="921"/>
      <c r="S406" s="921"/>
      <c r="T406" s="921"/>
      <c r="U406" s="921"/>
      <c r="V406" s="921"/>
      <c r="W406" s="921"/>
      <c r="X406" s="921"/>
      <c r="Y406" s="921"/>
      <c r="Z406" s="92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1"/>
      <c r="Q407" s="921"/>
      <c r="R407" s="921"/>
      <c r="S407" s="921"/>
      <c r="T407" s="921"/>
      <c r="U407" s="921"/>
      <c r="V407" s="921"/>
      <c r="W407" s="921"/>
      <c r="X407" s="921"/>
      <c r="Y407" s="921"/>
      <c r="Z407" s="92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569</v>
      </c>
      <c r="I408" s="426"/>
      <c r="J408" s="426"/>
      <c r="K408" s="426"/>
      <c r="L408" s="426"/>
      <c r="M408" s="426"/>
      <c r="N408" s="426"/>
      <c r="O408" s="588"/>
      <c r="P408" s="921"/>
      <c r="Q408" s="921"/>
      <c r="R408" s="921"/>
      <c r="S408" s="921"/>
      <c r="T408" s="921"/>
      <c r="U408" s="921"/>
      <c r="V408" s="921"/>
      <c r="W408" s="921"/>
      <c r="X408" s="921"/>
      <c r="Y408" s="921"/>
      <c r="Z408" s="92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570</v>
      </c>
      <c r="L409" s="295"/>
      <c r="M409" s="295"/>
      <c r="N409" s="379"/>
      <c r="O409" s="586"/>
      <c r="P409" s="921"/>
      <c r="Q409" s="921"/>
      <c r="R409" s="921"/>
      <c r="S409" s="921"/>
      <c r="T409" s="921"/>
      <c r="U409" s="921"/>
      <c r="V409" s="921"/>
      <c r="W409" s="921"/>
      <c r="X409" s="921"/>
      <c r="Y409" s="921"/>
      <c r="Z409" s="92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1"/>
      <c r="Q410" s="921"/>
      <c r="R410" s="921"/>
      <c r="S410" s="921"/>
      <c r="T410" s="921"/>
      <c r="U410" s="921"/>
      <c r="V410" s="921"/>
      <c r="W410" s="921"/>
      <c r="X410" s="921"/>
      <c r="Y410" s="921"/>
      <c r="Z410" s="92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1"/>
      <c r="Q411" s="921"/>
      <c r="R411" s="921"/>
      <c r="S411" s="921"/>
      <c r="T411" s="921"/>
      <c r="U411" s="921"/>
      <c r="V411" s="921"/>
      <c r="W411" s="921"/>
      <c r="X411" s="921"/>
      <c r="Y411" s="921"/>
      <c r="Z411" s="92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3"/>
      <c r="Q412" s="923"/>
      <c r="R412" s="923"/>
      <c r="S412" s="923"/>
      <c r="T412" s="923"/>
      <c r="U412" s="923"/>
      <c r="V412" s="923"/>
      <c r="W412" s="923"/>
      <c r="X412" s="923"/>
      <c r="Y412" s="923"/>
      <c r="Z412" s="924"/>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3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3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3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3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3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3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3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3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3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3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3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3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3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5" t="s">
        <v>1121</v>
      </c>
      <c r="T848" s="926"/>
      <c r="U848" s="926"/>
      <c r="V848" s="926"/>
      <c r="W848" s="927"/>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28"/>
      <c r="T849" s="929"/>
      <c r="U849" s="929"/>
      <c r="V849" s="929"/>
      <c r="W849" s="930"/>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28"/>
      <c r="T850" s="929"/>
      <c r="U850" s="929"/>
      <c r="V850" s="929"/>
      <c r="W850" s="930"/>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28"/>
      <c r="T851" s="929"/>
      <c r="U851" s="929"/>
      <c r="V851" s="929"/>
      <c r="W851" s="930"/>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28"/>
      <c r="T852" s="929"/>
      <c r="U852" s="929"/>
      <c r="V852" s="929"/>
      <c r="W852" s="930"/>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28"/>
      <c r="T853" s="929"/>
      <c r="U853" s="929"/>
      <c r="V853" s="929"/>
      <c r="W853" s="930"/>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28"/>
      <c r="T854" s="929"/>
      <c r="U854" s="929"/>
      <c r="V854" s="929"/>
      <c r="W854" s="930"/>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28"/>
      <c r="T855" s="929"/>
      <c r="U855" s="929"/>
      <c r="V855" s="929"/>
      <c r="W855" s="930"/>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28"/>
      <c r="T856" s="929"/>
      <c r="U856" s="929"/>
      <c r="V856" s="929"/>
      <c r="W856" s="930"/>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28"/>
      <c r="T857" s="929"/>
      <c r="U857" s="929"/>
      <c r="V857" s="929"/>
      <c r="W857" s="930"/>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28"/>
      <c r="T858" s="929"/>
      <c r="U858" s="929"/>
      <c r="V858" s="929"/>
      <c r="W858" s="930"/>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28"/>
      <c r="T859" s="929"/>
      <c r="U859" s="929"/>
      <c r="V859" s="929"/>
      <c r="W859" s="93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28"/>
      <c r="T860" s="929"/>
      <c r="U860" s="929"/>
      <c r="V860" s="929"/>
      <c r="W860" s="93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28"/>
      <c r="T861" s="929"/>
      <c r="U861" s="929"/>
      <c r="V861" s="929"/>
      <c r="W861" s="93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28"/>
      <c r="T862" s="929"/>
      <c r="U862" s="929"/>
      <c r="V862" s="929"/>
      <c r="W862" s="93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28"/>
      <c r="T863" s="929"/>
      <c r="U863" s="929"/>
      <c r="V863" s="929"/>
      <c r="W863" s="93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28"/>
      <c r="T864" s="929"/>
      <c r="U864" s="929"/>
      <c r="V864" s="929"/>
      <c r="W864" s="93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1"/>
      <c r="T865" s="932"/>
      <c r="U865" s="932"/>
      <c r="V865" s="932"/>
      <c r="W865" s="933"/>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1" t="s">
        <v>658</v>
      </c>
      <c r="I888" s="892"/>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3"/>
      <c r="I889" s="894"/>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895"/>
      <c r="I890" s="896"/>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1" t="s">
        <v>664</v>
      </c>
      <c r="I892" s="892"/>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3"/>
      <c r="I893" s="894"/>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895"/>
      <c r="I894" s="896"/>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1" t="s">
        <v>666</v>
      </c>
      <c r="I896" s="892"/>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3"/>
      <c r="I897" s="894"/>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895"/>
      <c r="I898" s="896"/>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1" t="s">
        <v>668</v>
      </c>
      <c r="I900" s="892"/>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3"/>
      <c r="I901" s="894"/>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895"/>
      <c r="I902" s="896"/>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1" t="s">
        <v>670</v>
      </c>
      <c r="I904" s="892"/>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3"/>
      <c r="I905" s="894"/>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895"/>
      <c r="I906" s="896"/>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1"/>
      <c r="I908" s="892"/>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3"/>
      <c r="I909" s="894"/>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895"/>
      <c r="I910" s="896"/>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1"/>
      <c r="I912" s="892"/>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3"/>
      <c r="I913" s="894"/>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895"/>
      <c r="I914" s="896"/>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1"/>
      <c r="I916" s="892"/>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3"/>
      <c r="I917" s="894"/>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895"/>
      <c r="I918" s="896"/>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1" t="s">
        <v>988</v>
      </c>
      <c r="I920" s="892"/>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3"/>
      <c r="I921" s="894"/>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895"/>
      <c r="I922" s="896"/>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1" t="s">
        <v>989</v>
      </c>
      <c r="I924" s="892"/>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3"/>
      <c r="I925" s="894"/>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895"/>
      <c r="I926" s="896"/>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1" t="s">
        <v>990</v>
      </c>
      <c r="I928" s="892"/>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3"/>
      <c r="I929" s="894"/>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895"/>
      <c r="I930" s="896"/>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1" t="s">
        <v>990</v>
      </c>
      <c r="I932" s="892"/>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3"/>
      <c r="I933" s="894"/>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895"/>
      <c r="I934" s="896"/>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1" t="s">
        <v>990</v>
      </c>
      <c r="I936" s="892"/>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3"/>
      <c r="I937" s="894"/>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895"/>
      <c r="I938" s="896"/>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1" t="s">
        <v>679</v>
      </c>
      <c r="I940" s="892"/>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3"/>
      <c r="I941" s="894"/>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895"/>
      <c r="I942" s="896"/>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1" t="s">
        <v>681</v>
      </c>
      <c r="I944" s="892"/>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3"/>
      <c r="I945" s="894"/>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895"/>
      <c r="I946" s="896"/>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1" t="s">
        <v>683</v>
      </c>
      <c r="I948" s="892"/>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3"/>
      <c r="I949" s="894"/>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895"/>
      <c r="I950" s="896"/>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1"/>
      <c r="I952" s="892"/>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3"/>
      <c r="I953" s="894"/>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895"/>
      <c r="I954" s="896"/>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1" t="s">
        <v>686</v>
      </c>
      <c r="I956" s="892"/>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3"/>
      <c r="I957" s="894"/>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895"/>
      <c r="I958" s="896"/>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1" t="s">
        <v>688</v>
      </c>
      <c r="I960" s="892"/>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3"/>
      <c r="I961" s="894"/>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895"/>
      <c r="I962" s="896"/>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1" t="s">
        <v>690</v>
      </c>
      <c r="I964" s="892"/>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3"/>
      <c r="I965" s="894"/>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895"/>
      <c r="I966" s="896"/>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1" t="s">
        <v>692</v>
      </c>
      <c r="I968" s="892"/>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3"/>
      <c r="I969" s="894"/>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895"/>
      <c r="I970" s="896"/>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1" t="s">
        <v>694</v>
      </c>
      <c r="I972" s="892"/>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3"/>
      <c r="I973" s="894"/>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895"/>
      <c r="I974" s="896"/>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1" t="s">
        <v>696</v>
      </c>
      <c r="I976" s="892"/>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3"/>
      <c r="I977" s="894"/>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895"/>
      <c r="I978" s="896"/>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1" t="s">
        <v>698</v>
      </c>
      <c r="I980" s="892"/>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3"/>
      <c r="I981" s="894"/>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895"/>
      <c r="I982" s="896"/>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1" t="s">
        <v>700</v>
      </c>
      <c r="I984" s="892"/>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3"/>
      <c r="I985" s="894"/>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895"/>
      <c r="I986" s="896"/>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1" t="s">
        <v>984</v>
      </c>
      <c r="I988" s="892"/>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3"/>
      <c r="I989" s="894"/>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895"/>
      <c r="I990" s="896"/>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1" t="s">
        <v>702</v>
      </c>
      <c r="I992" s="892"/>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3"/>
      <c r="I993" s="894"/>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895"/>
      <c r="I994" s="896"/>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15" customHeight="1" outlineLevel="2" x14ac:dyDescent="0.3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396</v>
      </c>
      <c r="I18" s="273"/>
      <c r="J18" s="520">
        <v>44526.325755208301</v>
      </c>
      <c r="K18" s="934" t="s">
        <v>956</v>
      </c>
      <c r="L18" s="935"/>
      <c r="M18" s="935"/>
      <c r="N18" s="935"/>
      <c r="O18" s="935"/>
      <c r="P18" s="935"/>
      <c r="Q18" s="935"/>
      <c r="R18" s="935"/>
      <c r="S18" s="935"/>
      <c r="T18" s="935"/>
      <c r="U18" s="935"/>
      <c r="V18" s="935"/>
      <c r="W18" s="935"/>
      <c r="X18" s="935"/>
      <c r="Y18" s="93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397</v>
      </c>
      <c r="I21" s="273"/>
      <c r="J21" s="519">
        <v>45081.620505671301</v>
      </c>
      <c r="K21" s="936" t="s">
        <v>1144</v>
      </c>
      <c r="L21" s="937"/>
      <c r="M21" s="937"/>
      <c r="N21" s="937"/>
      <c r="O21" s="937"/>
      <c r="P21" s="937"/>
      <c r="Q21" s="937"/>
      <c r="R21" s="937"/>
      <c r="S21" s="937"/>
      <c r="T21" s="937"/>
      <c r="U21" s="937"/>
      <c r="V21" s="937"/>
      <c r="W21" s="937"/>
      <c r="X21" s="937"/>
      <c r="Y21" s="93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15" hidden="1" customHeight="1" outlineLevel="3" x14ac:dyDescent="0.3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392</v>
      </c>
      <c r="C56" s="441">
        <f>INT(MAX($C$59:$C$123))+1</f>
        <v>5</v>
      </c>
      <c r="D56" s="268" t="s">
        <v>393</v>
      </c>
      <c r="E56" s="325"/>
      <c r="F56" s="325"/>
      <c r="G56" s="268"/>
      <c r="H56" s="325" t="s">
        <v>714</v>
      </c>
      <c r="I56" s="325"/>
      <c r="J56" s="325"/>
      <c r="K56" s="676">
        <f>BK56</f>
        <v>7</v>
      </c>
      <c r="L56" s="676">
        <f t="shared" ref="L56:AB56" si="24">BL56</f>
        <v>7</v>
      </c>
      <c r="M56" s="676">
        <f t="shared" si="24"/>
        <v>7</v>
      </c>
      <c r="N56" s="676">
        <f t="shared" si="24"/>
        <v>7</v>
      </c>
      <c r="O56" s="676">
        <f t="shared" si="24"/>
        <v>8</v>
      </c>
      <c r="P56" s="676">
        <f t="shared" si="24"/>
        <v>8</v>
      </c>
      <c r="Q56" s="676">
        <f t="shared" si="24"/>
        <v>8</v>
      </c>
      <c r="R56" s="676">
        <f t="shared" si="24"/>
        <v>8</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5</v>
      </c>
      <c r="AX56" s="325">
        <f>MATCH(AX$44+4,Periods!$F$21:$F$31,1)-1</f>
        <v>5</v>
      </c>
      <c r="AY56" s="325">
        <f>MATCH(AY$44+4,Periods!$F$21:$F$31,1)-1</f>
        <v>5</v>
      </c>
      <c r="AZ56" s="325">
        <f>MATCH(AZ$44+4,Periods!$F$21:$F$31,1)-1</f>
        <v>5</v>
      </c>
      <c r="BA56" s="325">
        <f>MATCH(BA$44+4,Periods!$F$21:$F$31,1)-1</f>
        <v>5</v>
      </c>
      <c r="BB56" s="325">
        <f>MATCH(BB$44+4,Periods!$F$21:$F$31,1)-1</f>
        <v>5</v>
      </c>
      <c r="BC56" s="325">
        <f>MATCH(BC$44+4,Periods!$F$21:$F$31,1)-1</f>
        <v>5</v>
      </c>
      <c r="BD56" s="325">
        <f>MATCH(BD$44+4,Periods!$F$21:$F$31,1)-1</f>
        <v>6</v>
      </c>
      <c r="BE56" s="325">
        <f>MATCH(BE$44+4,Periods!$F$21:$F$31,1)-1</f>
        <v>6</v>
      </c>
      <c r="BF56" s="325">
        <f>MATCH(BF$44+4,Periods!$F$21:$F$31,1)-1</f>
        <v>6</v>
      </c>
      <c r="BG56" s="325">
        <f>MATCH(BG$44+4,Periods!$F$21:$F$31,1)-1</f>
        <v>6</v>
      </c>
      <c r="BH56" s="325">
        <f>MATCH(BH$44+4,Periods!$F$21:$F$31,1)-1</f>
        <v>6</v>
      </c>
      <c r="BI56" s="325">
        <f>MATCH(BI$44+4,Periods!$F$21:$F$31,1)-1</f>
        <v>6</v>
      </c>
      <c r="BJ56" s="325">
        <f>MATCH(BJ$44+4,Periods!$F$21:$F$31,1)-1</f>
        <v>6</v>
      </c>
      <c r="BK56" s="325">
        <f>MATCH(BK$44+4,Periods!$F$21:$F$31,1)-1</f>
        <v>7</v>
      </c>
      <c r="BL56" s="325">
        <f>MATCH(BL$44+4,Periods!$F$21:$F$31,1)-1</f>
        <v>7</v>
      </c>
      <c r="BM56" s="325">
        <f>MATCH(BM$44+4,Periods!$F$21:$F$31,1)-1</f>
        <v>7</v>
      </c>
      <c r="BN56" s="325">
        <f>MATCH(BN$44+4,Periods!$F$21:$F$31,1)-1</f>
        <v>7</v>
      </c>
      <c r="BO56" s="325">
        <f>MATCH(BO$44+4,Periods!$F$21:$F$31,1)-1</f>
        <v>8</v>
      </c>
      <c r="BP56" s="325">
        <f>MATCH(BP$44+4,Periods!$F$21:$F$31,1)-1</f>
        <v>8</v>
      </c>
      <c r="BQ56" s="325">
        <f>MATCH(BQ$44+4,Periods!$F$21:$F$31,1)-1</f>
        <v>8</v>
      </c>
      <c r="BR56" s="325">
        <f>MATCH(BR$44+4,Periods!$F$21:$F$31,1)-1</f>
        <v>8</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5</v>
      </c>
      <c r="CX56" s="676">
        <f t="shared" si="25"/>
        <v>5</v>
      </c>
      <c r="CY56" s="676">
        <f t="shared" si="25"/>
        <v>5</v>
      </c>
      <c r="CZ56" s="676">
        <f t="shared" si="25"/>
        <v>5</v>
      </c>
      <c r="DA56" s="676">
        <f t="shared" si="25"/>
        <v>5</v>
      </c>
      <c r="DB56" s="676">
        <f t="shared" si="25"/>
        <v>5</v>
      </c>
      <c r="DC56" s="676">
        <f t="shared" si="25"/>
        <v>5</v>
      </c>
      <c r="DD56" s="676">
        <f t="shared" si="25"/>
        <v>6</v>
      </c>
      <c r="DE56" s="676">
        <f t="shared" si="25"/>
        <v>6</v>
      </c>
      <c r="DF56" s="676">
        <f t="shared" si="25"/>
        <v>6</v>
      </c>
      <c r="DG56" s="676">
        <f t="shared" si="25"/>
        <v>6</v>
      </c>
      <c r="DH56" s="676">
        <f t="shared" si="25"/>
        <v>6</v>
      </c>
      <c r="DI56" s="676">
        <f t="shared" si="25"/>
        <v>6</v>
      </c>
      <c r="DJ56" s="676">
        <f t="shared" si="25"/>
        <v>6</v>
      </c>
      <c r="DK56" s="676">
        <f t="shared" si="25"/>
        <v>7</v>
      </c>
      <c r="DL56" s="676">
        <f t="shared" si="25"/>
        <v>7</v>
      </c>
      <c r="DM56" s="676">
        <f t="shared" si="25"/>
        <v>7</v>
      </c>
      <c r="DN56" s="676">
        <f t="shared" si="25"/>
        <v>7</v>
      </c>
      <c r="DO56" s="676">
        <f t="shared" si="25"/>
        <v>8</v>
      </c>
      <c r="DP56" s="676">
        <f t="shared" si="25"/>
        <v>8</v>
      </c>
      <c r="DQ56" s="676">
        <f t="shared" si="25"/>
        <v>8</v>
      </c>
      <c r="DR56" s="676">
        <f t="shared" si="25"/>
        <v>8</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5</v>
      </c>
      <c r="EX56" s="676">
        <f t="shared" si="26"/>
        <v>5</v>
      </c>
      <c r="EY56" s="676">
        <f t="shared" si="26"/>
        <v>5</v>
      </c>
      <c r="EZ56" s="676">
        <f t="shared" si="26"/>
        <v>5</v>
      </c>
      <c r="FA56" s="676">
        <f t="shared" si="26"/>
        <v>5</v>
      </c>
      <c r="FB56" s="676">
        <f t="shared" si="26"/>
        <v>5</v>
      </c>
      <c r="FC56" s="676">
        <f t="shared" si="26"/>
        <v>5</v>
      </c>
      <c r="FD56" s="676">
        <f t="shared" si="26"/>
        <v>6</v>
      </c>
      <c r="FE56" s="676">
        <f t="shared" si="26"/>
        <v>6</v>
      </c>
      <c r="FF56" s="676">
        <f t="shared" si="26"/>
        <v>6</v>
      </c>
      <c r="FG56" s="676">
        <f t="shared" si="26"/>
        <v>6</v>
      </c>
      <c r="FH56" s="676">
        <f t="shared" si="26"/>
        <v>6</v>
      </c>
      <c r="FI56" s="676">
        <f t="shared" si="26"/>
        <v>6</v>
      </c>
      <c r="FJ56" s="676">
        <f t="shared" si="26"/>
        <v>6</v>
      </c>
      <c r="FK56" s="676">
        <f t="shared" si="26"/>
        <v>7</v>
      </c>
      <c r="FL56" s="676">
        <f t="shared" si="26"/>
        <v>7</v>
      </c>
      <c r="FM56" s="676">
        <f t="shared" si="26"/>
        <v>7</v>
      </c>
      <c r="FN56" s="676">
        <f t="shared" si="26"/>
        <v>7</v>
      </c>
      <c r="FO56" s="676">
        <f t="shared" si="26"/>
        <v>8</v>
      </c>
      <c r="FP56" s="676">
        <f t="shared" si="26"/>
        <v>8</v>
      </c>
      <c r="FQ56" s="676">
        <f t="shared" si="26"/>
        <v>8</v>
      </c>
      <c r="FR56" s="676">
        <f t="shared" si="26"/>
        <v>8</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5</v>
      </c>
      <c r="GX56" s="676">
        <f t="shared" si="26"/>
        <v>5</v>
      </c>
      <c r="GY56" s="676">
        <f t="shared" si="26"/>
        <v>5</v>
      </c>
      <c r="GZ56" s="676">
        <f t="shared" si="26"/>
        <v>5</v>
      </c>
      <c r="HA56" s="676">
        <f t="shared" si="26"/>
        <v>5</v>
      </c>
      <c r="HB56" s="676">
        <f t="shared" ref="HB56:JM56" si="27">FB56</f>
        <v>5</v>
      </c>
      <c r="HC56" s="676">
        <f t="shared" si="27"/>
        <v>5</v>
      </c>
      <c r="HD56" s="676">
        <f t="shared" si="27"/>
        <v>6</v>
      </c>
      <c r="HE56" s="676">
        <f t="shared" si="27"/>
        <v>6</v>
      </c>
      <c r="HF56" s="676">
        <f t="shared" si="27"/>
        <v>6</v>
      </c>
      <c r="HG56" s="676">
        <f t="shared" si="27"/>
        <v>6</v>
      </c>
      <c r="HH56" s="676">
        <f t="shared" si="27"/>
        <v>6</v>
      </c>
      <c r="HI56" s="676">
        <f t="shared" si="27"/>
        <v>6</v>
      </c>
      <c r="HJ56" s="676">
        <f t="shared" si="27"/>
        <v>6</v>
      </c>
      <c r="HK56" s="676">
        <f t="shared" si="27"/>
        <v>7</v>
      </c>
      <c r="HL56" s="676">
        <f t="shared" si="27"/>
        <v>7</v>
      </c>
      <c r="HM56" s="676">
        <f t="shared" si="27"/>
        <v>7</v>
      </c>
      <c r="HN56" s="676">
        <f t="shared" si="27"/>
        <v>7</v>
      </c>
      <c r="HO56" s="676">
        <f t="shared" si="27"/>
        <v>8</v>
      </c>
      <c r="HP56" s="676">
        <f t="shared" si="27"/>
        <v>8</v>
      </c>
      <c r="HQ56" s="676">
        <f t="shared" si="27"/>
        <v>8</v>
      </c>
      <c r="HR56" s="676">
        <f t="shared" si="27"/>
        <v>8</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5</v>
      </c>
      <c r="IX56" s="676">
        <f t="shared" si="27"/>
        <v>5</v>
      </c>
      <c r="IY56" s="676">
        <f t="shared" si="27"/>
        <v>5</v>
      </c>
      <c r="IZ56" s="676">
        <f t="shared" si="27"/>
        <v>5</v>
      </c>
      <c r="JA56" s="676">
        <f t="shared" si="27"/>
        <v>5</v>
      </c>
      <c r="JB56" s="676">
        <f t="shared" si="27"/>
        <v>5</v>
      </c>
      <c r="JC56" s="676">
        <f t="shared" si="27"/>
        <v>5</v>
      </c>
      <c r="JD56" s="676">
        <f t="shared" si="27"/>
        <v>6</v>
      </c>
      <c r="JE56" s="676">
        <f t="shared" si="27"/>
        <v>6</v>
      </c>
      <c r="JF56" s="676">
        <f t="shared" si="27"/>
        <v>6</v>
      </c>
      <c r="JG56" s="676">
        <f t="shared" si="27"/>
        <v>6</v>
      </c>
      <c r="JH56" s="676">
        <f t="shared" si="27"/>
        <v>6</v>
      </c>
      <c r="JI56" s="676">
        <f t="shared" si="27"/>
        <v>6</v>
      </c>
      <c r="JJ56" s="676">
        <f t="shared" si="27"/>
        <v>6</v>
      </c>
      <c r="JK56" s="676">
        <f t="shared" si="27"/>
        <v>7</v>
      </c>
      <c r="JL56" s="676">
        <f t="shared" si="27"/>
        <v>7</v>
      </c>
      <c r="JM56" s="676">
        <f t="shared" si="27"/>
        <v>7</v>
      </c>
      <c r="JN56" s="676">
        <f t="shared" ref="JN56:LY56" si="28">HN56</f>
        <v>7</v>
      </c>
      <c r="JO56" s="676">
        <f t="shared" si="28"/>
        <v>8</v>
      </c>
      <c r="JP56" s="676">
        <f t="shared" si="28"/>
        <v>8</v>
      </c>
      <c r="JQ56" s="676">
        <f t="shared" si="28"/>
        <v>8</v>
      </c>
      <c r="JR56" s="676">
        <f t="shared" si="28"/>
        <v>8</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5</v>
      </c>
      <c r="KX56" s="676">
        <f t="shared" si="28"/>
        <v>5</v>
      </c>
      <c r="KY56" s="676">
        <f t="shared" si="28"/>
        <v>5</v>
      </c>
      <c r="KZ56" s="676">
        <f t="shared" si="28"/>
        <v>5</v>
      </c>
      <c r="LA56" s="676">
        <f t="shared" si="28"/>
        <v>5</v>
      </c>
      <c r="LB56" s="676">
        <f t="shared" si="28"/>
        <v>5</v>
      </c>
      <c r="LC56" s="676">
        <f t="shared" si="28"/>
        <v>5</v>
      </c>
      <c r="LD56" s="676">
        <f t="shared" si="28"/>
        <v>6</v>
      </c>
      <c r="LE56" s="676">
        <f t="shared" si="28"/>
        <v>6</v>
      </c>
      <c r="LF56" s="676">
        <f t="shared" si="28"/>
        <v>6</v>
      </c>
      <c r="LG56" s="676">
        <f t="shared" si="28"/>
        <v>6</v>
      </c>
      <c r="LH56" s="676">
        <f t="shared" si="28"/>
        <v>6</v>
      </c>
      <c r="LI56" s="676">
        <f t="shared" si="28"/>
        <v>6</v>
      </c>
      <c r="LJ56" s="676">
        <f t="shared" si="28"/>
        <v>6</v>
      </c>
      <c r="LK56" s="676">
        <f t="shared" si="28"/>
        <v>7</v>
      </c>
      <c r="LL56" s="676">
        <f t="shared" si="28"/>
        <v>7</v>
      </c>
      <c r="LM56" s="676">
        <f t="shared" si="28"/>
        <v>7</v>
      </c>
      <c r="LN56" s="676">
        <f t="shared" si="28"/>
        <v>7</v>
      </c>
      <c r="LO56" s="676">
        <f t="shared" si="28"/>
        <v>8</v>
      </c>
      <c r="LP56" s="676">
        <f t="shared" si="28"/>
        <v>8</v>
      </c>
      <c r="LQ56" s="676">
        <f t="shared" si="28"/>
        <v>8</v>
      </c>
      <c r="LR56" s="676">
        <f t="shared" si="28"/>
        <v>8</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5</v>
      </c>
      <c r="MX56" s="676">
        <f t="shared" si="29"/>
        <v>5</v>
      </c>
      <c r="MY56" s="676">
        <f t="shared" si="29"/>
        <v>5</v>
      </c>
      <c r="MZ56" s="676">
        <f t="shared" si="29"/>
        <v>5</v>
      </c>
      <c r="NA56" s="676">
        <f t="shared" si="29"/>
        <v>5</v>
      </c>
      <c r="NB56" s="676">
        <f t="shared" si="29"/>
        <v>5</v>
      </c>
      <c r="NC56" s="676">
        <f t="shared" si="29"/>
        <v>5</v>
      </c>
      <c r="ND56" s="676">
        <f t="shared" si="29"/>
        <v>6</v>
      </c>
      <c r="NE56" s="676">
        <f t="shared" si="29"/>
        <v>6</v>
      </c>
      <c r="NF56" s="676">
        <f t="shared" si="29"/>
        <v>6</v>
      </c>
      <c r="NG56" s="676">
        <f t="shared" si="29"/>
        <v>6</v>
      </c>
      <c r="NH56" s="676">
        <f t="shared" si="29"/>
        <v>6</v>
      </c>
      <c r="NI56" s="676">
        <f t="shared" si="29"/>
        <v>6</v>
      </c>
      <c r="NJ56" s="676">
        <f t="shared" si="29"/>
        <v>6</v>
      </c>
      <c r="NK56" s="676">
        <f t="shared" si="29"/>
        <v>7</v>
      </c>
      <c r="NL56" s="676">
        <f t="shared" si="29"/>
        <v>7</v>
      </c>
      <c r="NM56" s="676">
        <f t="shared" si="29"/>
        <v>7</v>
      </c>
      <c r="NN56" s="676">
        <f t="shared" si="29"/>
        <v>7</v>
      </c>
      <c r="NO56" s="676">
        <f t="shared" si="29"/>
        <v>8</v>
      </c>
      <c r="NP56" s="676">
        <f t="shared" si="29"/>
        <v>8</v>
      </c>
      <c r="NQ56" s="676">
        <f t="shared" si="29"/>
        <v>8</v>
      </c>
      <c r="NR56" s="676">
        <f t="shared" si="29"/>
        <v>8</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5</v>
      </c>
      <c r="OX56" s="676">
        <f t="shared" si="30"/>
        <v>5</v>
      </c>
      <c r="OY56" s="676">
        <f t="shared" si="30"/>
        <v>5</v>
      </c>
      <c r="OZ56" s="676">
        <f t="shared" si="30"/>
        <v>5</v>
      </c>
      <c r="PA56" s="676">
        <f t="shared" si="30"/>
        <v>5</v>
      </c>
      <c r="PB56" s="676">
        <f t="shared" si="30"/>
        <v>5</v>
      </c>
      <c r="PC56" s="676">
        <f t="shared" si="30"/>
        <v>5</v>
      </c>
      <c r="PD56" s="676">
        <f t="shared" si="30"/>
        <v>6</v>
      </c>
      <c r="PE56" s="676">
        <f t="shared" si="30"/>
        <v>6</v>
      </c>
      <c r="PF56" s="676">
        <f t="shared" si="30"/>
        <v>6</v>
      </c>
      <c r="PG56" s="676">
        <f t="shared" si="30"/>
        <v>6</v>
      </c>
      <c r="PH56" s="676">
        <f t="shared" si="30"/>
        <v>6</v>
      </c>
      <c r="PI56" s="676">
        <f t="shared" si="30"/>
        <v>6</v>
      </c>
      <c r="PJ56" s="676">
        <f t="shared" si="30"/>
        <v>6</v>
      </c>
      <c r="PK56" s="676">
        <f t="shared" si="30"/>
        <v>7</v>
      </c>
      <c r="PL56" s="676">
        <f t="shared" si="30"/>
        <v>7</v>
      </c>
      <c r="PM56" s="676">
        <f t="shared" si="30"/>
        <v>7</v>
      </c>
      <c r="PN56" s="676">
        <f t="shared" si="30"/>
        <v>7</v>
      </c>
      <c r="PO56" s="676">
        <f t="shared" si="30"/>
        <v>8</v>
      </c>
      <c r="PP56" s="676">
        <f t="shared" si="30"/>
        <v>8</v>
      </c>
      <c r="PQ56" s="676">
        <f t="shared" si="30"/>
        <v>8</v>
      </c>
      <c r="PR56" s="676">
        <f t="shared" si="30"/>
        <v>8</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5</v>
      </c>
      <c r="QX56" s="676">
        <f t="shared" ref="QX56:SI56" si="31">OX56</f>
        <v>5</v>
      </c>
      <c r="QY56" s="676">
        <f t="shared" si="31"/>
        <v>5</v>
      </c>
      <c r="QZ56" s="676">
        <f t="shared" si="31"/>
        <v>5</v>
      </c>
      <c r="RA56" s="676">
        <f t="shared" si="31"/>
        <v>5</v>
      </c>
      <c r="RB56" s="676">
        <f t="shared" si="31"/>
        <v>5</v>
      </c>
      <c r="RC56" s="676">
        <f t="shared" si="31"/>
        <v>5</v>
      </c>
      <c r="RD56" s="676">
        <f t="shared" si="31"/>
        <v>6</v>
      </c>
      <c r="RE56" s="676">
        <f t="shared" si="31"/>
        <v>6</v>
      </c>
      <c r="RF56" s="676">
        <f t="shared" si="31"/>
        <v>6</v>
      </c>
      <c r="RG56" s="676">
        <f t="shared" si="31"/>
        <v>6</v>
      </c>
      <c r="RH56" s="676">
        <f t="shared" si="31"/>
        <v>6</v>
      </c>
      <c r="RI56" s="676">
        <f t="shared" si="31"/>
        <v>6</v>
      </c>
      <c r="RJ56" s="676">
        <f t="shared" si="31"/>
        <v>6</v>
      </c>
      <c r="RK56" s="676">
        <f t="shared" si="31"/>
        <v>7</v>
      </c>
      <c r="RL56" s="676">
        <f t="shared" si="31"/>
        <v>7</v>
      </c>
      <c r="RM56" s="676">
        <f t="shared" si="31"/>
        <v>7</v>
      </c>
      <c r="RN56" s="676">
        <f t="shared" si="31"/>
        <v>7</v>
      </c>
      <c r="RO56" s="676">
        <f t="shared" si="31"/>
        <v>8</v>
      </c>
      <c r="RP56" s="676">
        <f t="shared" si="31"/>
        <v>8</v>
      </c>
      <c r="RQ56" s="676">
        <f t="shared" si="31"/>
        <v>8</v>
      </c>
      <c r="RR56" s="676">
        <f t="shared" si="31"/>
        <v>8</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3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3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76</v>
      </c>
    </row>
    <row r="3" spans="1:2" x14ac:dyDescent="0.35">
      <c r="A3" t="s">
        <v>77</v>
      </c>
      <c r="B3" s="197">
        <v>3</v>
      </c>
    </row>
    <row r="4" spans="1:2" ht="7.4" customHeight="1" x14ac:dyDescent="0.35"/>
    <row r="5" spans="1:2" x14ac:dyDescent="0.35">
      <c r="A5" t="s">
        <v>79</v>
      </c>
      <c r="B5" s="197">
        <v>1.25</v>
      </c>
    </row>
    <row r="7" spans="1:2" x14ac:dyDescent="0.35">
      <c r="A7" s="64" t="s">
        <v>78</v>
      </c>
    </row>
    <row r="8" spans="1:2" x14ac:dyDescent="0.35">
      <c r="A8" t="s">
        <v>80</v>
      </c>
      <c r="B8" s="197">
        <v>12</v>
      </c>
    </row>
    <row r="9" spans="1:2" ht="7.4" customHeight="1" x14ac:dyDescent="0.35"/>
    <row r="10" spans="1:2" x14ac:dyDescent="0.35">
      <c r="A10" t="s">
        <v>81</v>
      </c>
      <c r="B10" s="197">
        <v>12</v>
      </c>
    </row>
    <row r="12" spans="1:2" x14ac:dyDescent="0.35">
      <c r="A12" s="64" t="s">
        <v>1155</v>
      </c>
    </row>
    <row r="13" spans="1:2" x14ac:dyDescent="0.35">
      <c r="A13" t="s">
        <v>1156</v>
      </c>
      <c r="B13" s="848">
        <v>0.08</v>
      </c>
    </row>
    <row r="14" spans="1:2" ht="9.75" customHeight="1" x14ac:dyDescent="0.35"/>
    <row r="15" spans="1:2" x14ac:dyDescent="0.35">
      <c r="A15" s="64" t="s">
        <v>260</v>
      </c>
    </row>
    <row r="16" spans="1:2" x14ac:dyDescent="0.35">
      <c r="A16" t="s">
        <v>1157</v>
      </c>
      <c r="B16" s="848">
        <v>0.05</v>
      </c>
    </row>
    <row r="17" spans="1:2" ht="9.75" customHeight="1" x14ac:dyDescent="0.35"/>
    <row r="18" spans="1:2" x14ac:dyDescent="0.35">
      <c r="A18" t="s">
        <v>1138</v>
      </c>
      <c r="B18" s="848">
        <v>7.4999999999999997E-2</v>
      </c>
    </row>
    <row r="20" spans="1:2" x14ac:dyDescent="0.35">
      <c r="A20" s="64" t="s">
        <v>82</v>
      </c>
    </row>
    <row r="21" spans="1:2" x14ac:dyDescent="0.35">
      <c r="A21" t="s">
        <v>1158</v>
      </c>
      <c r="B21" s="848">
        <v>0.1</v>
      </c>
    </row>
    <row r="22" spans="1:2" ht="9.75" customHeight="1" x14ac:dyDescent="0.35"/>
    <row r="23" spans="1:2" x14ac:dyDescent="0.35">
      <c r="A23" t="s">
        <v>1139</v>
      </c>
      <c r="B23" s="848">
        <v>7.4999999999999997E-2</v>
      </c>
    </row>
    <row r="25" spans="1:2" x14ac:dyDescent="0.35">
      <c r="A25" t="s">
        <v>83</v>
      </c>
      <c r="B25"/>
    </row>
    <row r="26" spans="1:2" x14ac:dyDescent="0.35">
      <c r="A26" t="s">
        <v>368</v>
      </c>
      <c r="B26" s="197">
        <v>1</v>
      </c>
    </row>
    <row r="27" spans="1:2" x14ac:dyDescent="0.35">
      <c r="A27" t="s">
        <v>54</v>
      </c>
      <c r="B27" s="197">
        <v>1</v>
      </c>
    </row>
    <row r="28" spans="1:2" x14ac:dyDescent="0.35">
      <c r="A28" t="s">
        <v>55</v>
      </c>
      <c r="B28" s="197">
        <v>1</v>
      </c>
    </row>
    <row r="29" spans="1:2" x14ac:dyDescent="0.35">
      <c r="A29" t="s">
        <v>56</v>
      </c>
      <c r="B29" s="197">
        <v>1</v>
      </c>
    </row>
    <row r="30" spans="1:2" x14ac:dyDescent="0.35">
      <c r="A30" t="s">
        <v>57</v>
      </c>
      <c r="B30" s="197">
        <v>1.1000000000000001</v>
      </c>
    </row>
    <row r="31" spans="1:2" x14ac:dyDescent="0.35">
      <c r="A31" t="s">
        <v>870</v>
      </c>
      <c r="B31" s="197">
        <v>1.2</v>
      </c>
    </row>
    <row r="32" spans="1:2" x14ac:dyDescent="0.35">
      <c r="A32" t="s">
        <v>871</v>
      </c>
      <c r="B32" s="197">
        <v>1.2</v>
      </c>
    </row>
    <row r="33" spans="1:2" x14ac:dyDescent="0.35">
      <c r="A33" t="s">
        <v>872</v>
      </c>
      <c r="B33" s="197">
        <v>1</v>
      </c>
    </row>
    <row r="34" spans="1:2" x14ac:dyDescent="0.35">
      <c r="A34" t="s">
        <v>1086</v>
      </c>
      <c r="B34" s="197">
        <v>1</v>
      </c>
    </row>
    <row r="36" spans="1:2" x14ac:dyDescent="0.35">
      <c r="A36" t="s">
        <v>84</v>
      </c>
      <c r="B36"/>
    </row>
    <row r="37" spans="1:2" x14ac:dyDescent="0.35">
      <c r="A37" t="s">
        <v>368</v>
      </c>
      <c r="B37" s="197">
        <v>1.1000000000000001</v>
      </c>
    </row>
    <row r="38" spans="1:2" x14ac:dyDescent="0.35">
      <c r="A38" t="s">
        <v>54</v>
      </c>
      <c r="B38" s="197">
        <v>1</v>
      </c>
    </row>
    <row r="39" spans="1:2" x14ac:dyDescent="0.35">
      <c r="A39" t="s">
        <v>55</v>
      </c>
      <c r="B39" s="197">
        <v>1</v>
      </c>
    </row>
    <row r="40" spans="1:2" x14ac:dyDescent="0.35">
      <c r="A40" t="s">
        <v>56</v>
      </c>
      <c r="B40" s="197">
        <v>1</v>
      </c>
    </row>
    <row r="41" spans="1:2" x14ac:dyDescent="0.35">
      <c r="A41" t="s">
        <v>57</v>
      </c>
      <c r="B41" s="197">
        <v>1.1000000000000001</v>
      </c>
    </row>
    <row r="42" spans="1:2" x14ac:dyDescent="0.35">
      <c r="A42" t="s">
        <v>870</v>
      </c>
      <c r="B42" s="197">
        <v>1.2</v>
      </c>
    </row>
    <row r="43" spans="1:2" x14ac:dyDescent="0.35">
      <c r="A43" t="s">
        <v>871</v>
      </c>
      <c r="B43" s="197">
        <v>1.2</v>
      </c>
    </row>
    <row r="44" spans="1:2" x14ac:dyDescent="0.35">
      <c r="A44" t="s">
        <v>872</v>
      </c>
      <c r="B44" s="197">
        <v>1.1000000000000001</v>
      </c>
    </row>
    <row r="45" spans="1:2" x14ac:dyDescent="0.35">
      <c r="A45" t="s">
        <v>1086</v>
      </c>
      <c r="B45" s="197">
        <v>1</v>
      </c>
    </row>
    <row r="47" spans="1:2" x14ac:dyDescent="0.35">
      <c r="A47" t="s">
        <v>1154</v>
      </c>
      <c r="B47"/>
    </row>
    <row r="48" spans="1:2" x14ac:dyDescent="0.35">
      <c r="A48" t="s">
        <v>368</v>
      </c>
      <c r="B48" s="197">
        <v>1</v>
      </c>
    </row>
    <row r="49" spans="1:3" x14ac:dyDescent="0.35">
      <c r="A49" t="s">
        <v>54</v>
      </c>
      <c r="B49" s="197">
        <v>1</v>
      </c>
    </row>
    <row r="50" spans="1:3" x14ac:dyDescent="0.35">
      <c r="A50" t="s">
        <v>55</v>
      </c>
      <c r="B50" s="197">
        <v>1</v>
      </c>
    </row>
    <row r="51" spans="1:3" x14ac:dyDescent="0.35">
      <c r="A51" t="s">
        <v>56</v>
      </c>
      <c r="B51" s="197">
        <v>1</v>
      </c>
    </row>
    <row r="52" spans="1:3" x14ac:dyDescent="0.35">
      <c r="A52" t="s">
        <v>57</v>
      </c>
      <c r="B52" s="197">
        <v>1</v>
      </c>
    </row>
    <row r="53" spans="1:3" x14ac:dyDescent="0.35">
      <c r="A53" t="s">
        <v>870</v>
      </c>
      <c r="B53" s="197">
        <v>1</v>
      </c>
    </row>
    <row r="54" spans="1:3" x14ac:dyDescent="0.35">
      <c r="A54" t="s">
        <v>871</v>
      </c>
      <c r="B54" s="197">
        <v>1</v>
      </c>
    </row>
    <row r="55" spans="1:3" x14ac:dyDescent="0.35">
      <c r="A55" t="s">
        <v>872</v>
      </c>
      <c r="B55" s="197">
        <v>1</v>
      </c>
    </row>
    <row r="56" spans="1:3" x14ac:dyDescent="0.35">
      <c r="A56" t="s">
        <v>1086</v>
      </c>
      <c r="B56" s="197">
        <v>1</v>
      </c>
    </row>
    <row r="58" spans="1:3" x14ac:dyDescent="0.35">
      <c r="A58" s="64" t="s">
        <v>85</v>
      </c>
    </row>
    <row r="59" spans="1:3" x14ac:dyDescent="0.35">
      <c r="A59" t="s">
        <v>86</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15" customHeight="1" outlineLevel="1" x14ac:dyDescent="0.3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15" customHeight="1" outlineLevel="1" x14ac:dyDescent="0.3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4" customHeight="1" outlineLevel="1" x14ac:dyDescent="0.3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1128</v>
      </c>
      <c r="B2" s="197">
        <v>5000000</v>
      </c>
    </row>
    <row r="4" spans="1:2" x14ac:dyDescent="0.3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4" customHeight="1" x14ac:dyDescent="0.3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2024-04-19T07:15:38Z</dcterms:modified>
</cp:coreProperties>
</file>